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dmin\Desktop\Quyết toán NS năm 2025\"/>
    </mc:Choice>
  </mc:AlternateContent>
  <xr:revisionPtr revIDLastSave="0" documentId="13_ncr:1_{A1F9F6E4-A8AE-44A2-BDAF-9D72F9BFC7B3}" xr6:coauthVersionLast="47" xr6:coauthVersionMax="47" xr10:uidLastSave="{00000000-0000-0000-0000-000000000000}"/>
  <bookViews>
    <workbookView xWindow="-120" yWindow="-120" windowWidth="29040" windowHeight="15720" tabRatio="880" firstSheet="1" activeTab="7" xr2:uid="{00000000-000D-0000-FFFF-FFFF00000000}"/>
  </bookViews>
  <sheets>
    <sheet name="PL tong hop" sheetId="65" state="hidden" r:id="rId1"/>
    <sheet name="48 " sheetId="66" r:id="rId2"/>
    <sheet name="50 " sheetId="67" r:id="rId3"/>
    <sheet name="51" sheetId="51" r:id="rId4"/>
    <sheet name="52" sheetId="52" r:id="rId5"/>
    <sheet name="54" sheetId="54" r:id="rId6"/>
    <sheet name="56" sheetId="56" r:id="rId7"/>
    <sheet name="57" sheetId="57" r:id="rId8"/>
  </sheets>
  <externalReferences>
    <externalReference r:id="rId9"/>
  </externalReferences>
  <definedNames>
    <definedName name="chuong_phuluc_1_name" localSheetId="0">'PL tong hop'!$A$2</definedName>
    <definedName name="chuong_phuluc_48" localSheetId="1">'48 '!$F$1</definedName>
    <definedName name="chuong_phuluc_48_name" localSheetId="1">'48 '!$A$2</definedName>
    <definedName name="chuong_phuluc_50" localSheetId="2">'50 '!$H$1</definedName>
    <definedName name="chuong_phuluc_50_name" localSheetId="2">'50 '!$A$2</definedName>
    <definedName name="chuong_phuluc_51" localSheetId="3">'51'!$E$1</definedName>
    <definedName name="chuong_phuluc_51_name" localSheetId="3">'51'!$A$2</definedName>
    <definedName name="chuong_phuluc_52" localSheetId="4">'52'!$F$1</definedName>
    <definedName name="chuong_phuluc_52_name" localSheetId="4">'52'!$A$2</definedName>
    <definedName name="chuong_phuluc_54" localSheetId="5">'54'!$R$1</definedName>
    <definedName name="chuong_phuluc_54_name" localSheetId="5">'54'!$A$2</definedName>
    <definedName name="chuong_phuluc_56" localSheetId="6">'56'!$U$1</definedName>
    <definedName name="chuong_phuluc_56_name" localSheetId="6">'56'!$A$2</definedName>
    <definedName name="chuong_phuluc_57" localSheetId="7">'57'!$J$1</definedName>
    <definedName name="chuong_phuluc_57_name" localSheetId="7">'57'!$A$2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7" l="1"/>
  <c r="I13" i="57"/>
  <c r="D32" i="51"/>
  <c r="D54" i="67"/>
  <c r="E54" i="67" s="1"/>
  <c r="C55" i="67"/>
  <c r="D55" i="67" s="1"/>
  <c r="E55" i="67" s="1"/>
  <c r="C13" i="54"/>
  <c r="C11" i="56"/>
  <c r="H9" i="54"/>
  <c r="G9" i="54"/>
  <c r="F13" i="54"/>
  <c r="N33" i="54"/>
  <c r="D9" i="54"/>
  <c r="E36" i="54"/>
  <c r="C17" i="66"/>
  <c r="C7" i="51"/>
  <c r="C8" i="52"/>
  <c r="E8" i="66"/>
  <c r="E18" i="66"/>
  <c r="E20" i="66"/>
  <c r="E25" i="66"/>
  <c r="E26" i="66"/>
  <c r="E27" i="66"/>
  <c r="E29" i="66"/>
  <c r="E24" i="66"/>
  <c r="D18" i="66"/>
  <c r="D24" i="66"/>
  <c r="C19" i="51"/>
  <c r="C20" i="66"/>
  <c r="F36" i="54"/>
  <c r="F33" i="54"/>
  <c r="D45" i="52"/>
  <c r="E9" i="52"/>
  <c r="C39" i="52"/>
  <c r="C40" i="52"/>
  <c r="H38" i="52"/>
  <c r="C24" i="56"/>
  <c r="I41" i="52"/>
  <c r="F55" i="67" l="1"/>
  <c r="H55" i="67" s="1"/>
  <c r="G55" i="67"/>
  <c r="G54" i="67"/>
  <c r="F54" i="67"/>
  <c r="H54" i="67" s="1"/>
  <c r="J39" i="52"/>
  <c r="J40" i="52" s="1"/>
  <c r="J26" i="52" l="1"/>
  <c r="L36" i="52" l="1"/>
  <c r="K39" i="52"/>
  <c r="K47" i="52" s="1"/>
  <c r="I40" i="52"/>
  <c r="I38" i="52"/>
  <c r="J38" i="52"/>
  <c r="J37" i="52"/>
  <c r="I37" i="52"/>
  <c r="C33" i="52"/>
  <c r="E11" i="52"/>
  <c r="E12" i="52"/>
  <c r="E13" i="52"/>
  <c r="E14" i="52"/>
  <c r="E15" i="52"/>
  <c r="E16" i="52"/>
  <c r="E17" i="52"/>
  <c r="E18" i="52"/>
  <c r="E19" i="52"/>
  <c r="E20" i="52"/>
  <c r="E21" i="52"/>
  <c r="E22" i="52"/>
  <c r="E23" i="52"/>
  <c r="E24" i="52"/>
  <c r="E25" i="52"/>
  <c r="E26" i="52"/>
  <c r="E27" i="52"/>
  <c r="D8" i="51"/>
  <c r="D46" i="52" l="1"/>
  <c r="F35" i="54" s="1"/>
  <c r="E28" i="66"/>
  <c r="E17" i="66" s="1"/>
  <c r="D7" i="51"/>
  <c r="F53" i="67"/>
  <c r="E53" i="67" s="1"/>
  <c r="F52" i="67"/>
  <c r="H52" i="67" s="1"/>
  <c r="E52" i="67"/>
  <c r="C52" i="67"/>
  <c r="F51" i="67"/>
  <c r="H51" i="67" s="1"/>
  <c r="E51" i="67"/>
  <c r="G51" i="67" s="1"/>
  <c r="C51" i="67"/>
  <c r="G37" i="67"/>
  <c r="D37" i="67"/>
  <c r="H37" i="67" s="1"/>
  <c r="G36" i="67"/>
  <c r="D36" i="67"/>
  <c r="H36" i="67" s="1"/>
  <c r="G33" i="67"/>
  <c r="G30" i="67"/>
  <c r="G29" i="67"/>
  <c r="D29" i="67"/>
  <c r="H29" i="67" s="1"/>
  <c r="G24" i="67"/>
  <c r="D24" i="67"/>
  <c r="H24" i="67" s="1"/>
  <c r="G23" i="67"/>
  <c r="D23" i="67"/>
  <c r="H23" i="67" s="1"/>
  <c r="G19" i="67"/>
  <c r="H17" i="67"/>
  <c r="G17" i="67"/>
  <c r="F10" i="67"/>
  <c r="F9" i="67" s="1"/>
  <c r="E10" i="67"/>
  <c r="C10" i="67"/>
  <c r="C9" i="67" s="1"/>
  <c r="E9" i="67"/>
  <c r="S21" i="54"/>
  <c r="S22" i="54"/>
  <c r="C14" i="66"/>
  <c r="C12" i="66" s="1"/>
  <c r="C29" i="52"/>
  <c r="E47" i="52"/>
  <c r="F8" i="57"/>
  <c r="I8" i="57"/>
  <c r="E17" i="57"/>
  <c r="E18" i="57"/>
  <c r="E20" i="57"/>
  <c r="C10" i="57"/>
  <c r="D10" i="57" s="1"/>
  <c r="C12" i="57"/>
  <c r="E12" i="57" s="1"/>
  <c r="C13" i="57"/>
  <c r="E13" i="57" s="1"/>
  <c r="C14" i="57"/>
  <c r="D14" i="57" s="1"/>
  <c r="E14" i="57" s="1"/>
  <c r="C15" i="57"/>
  <c r="D15" i="57" s="1"/>
  <c r="E15" i="57" s="1"/>
  <c r="C17" i="57"/>
  <c r="C18" i="57"/>
  <c r="C19" i="57"/>
  <c r="C20" i="57"/>
  <c r="C21" i="57"/>
  <c r="E21" i="57" s="1"/>
  <c r="C22" i="57"/>
  <c r="E22" i="57" s="1"/>
  <c r="C23" i="57"/>
  <c r="E23" i="57" s="1"/>
  <c r="C24" i="57"/>
  <c r="D24" i="57" s="1"/>
  <c r="C25" i="57"/>
  <c r="C26" i="57"/>
  <c r="E26" i="57" s="1"/>
  <c r="C27" i="57"/>
  <c r="C9" i="57"/>
  <c r="E9" i="57" s="1"/>
  <c r="E41" i="56"/>
  <c r="C12" i="54"/>
  <c r="P12" i="54" s="1"/>
  <c r="R12" i="54" s="1"/>
  <c r="C14" i="54"/>
  <c r="P14" i="54" s="1"/>
  <c r="R14" i="54" s="1"/>
  <c r="C15" i="54"/>
  <c r="P15" i="54" s="1"/>
  <c r="R15" i="54" s="1"/>
  <c r="C16" i="54"/>
  <c r="E16" i="54" s="1"/>
  <c r="C17" i="54"/>
  <c r="S17" i="54" s="1"/>
  <c r="C18" i="54"/>
  <c r="P18" i="54" s="1"/>
  <c r="R18" i="54" s="1"/>
  <c r="C19" i="54"/>
  <c r="E19" i="54" s="1"/>
  <c r="C20" i="54"/>
  <c r="S20" i="54" s="1"/>
  <c r="C21" i="54"/>
  <c r="P21" i="54" s="1"/>
  <c r="R21" i="54" s="1"/>
  <c r="C22" i="54"/>
  <c r="P22" i="54" s="1"/>
  <c r="R22" i="54" s="1"/>
  <c r="C23" i="54"/>
  <c r="P23" i="54" s="1"/>
  <c r="R23" i="54" s="1"/>
  <c r="C24" i="54"/>
  <c r="P24" i="54" s="1"/>
  <c r="R24" i="54" s="1"/>
  <c r="C25" i="54"/>
  <c r="P25" i="54" s="1"/>
  <c r="R25" i="54" s="1"/>
  <c r="C26" i="54"/>
  <c r="S26" i="54" s="1"/>
  <c r="C27" i="54"/>
  <c r="P27" i="54" s="1"/>
  <c r="R27" i="54" s="1"/>
  <c r="C28" i="54"/>
  <c r="P28" i="54" s="1"/>
  <c r="R28" i="54" s="1"/>
  <c r="C29" i="54"/>
  <c r="E29" i="54" s="1"/>
  <c r="C11" i="54"/>
  <c r="S11" i="54" s="1"/>
  <c r="V11" i="56"/>
  <c r="V14" i="56"/>
  <c r="P14" i="56"/>
  <c r="T8" i="56"/>
  <c r="F8" i="56"/>
  <c r="G8" i="56"/>
  <c r="H8" i="56"/>
  <c r="I8" i="56"/>
  <c r="J8" i="56"/>
  <c r="K8" i="56"/>
  <c r="L8" i="56"/>
  <c r="M8" i="56"/>
  <c r="N8" i="56"/>
  <c r="O8" i="56"/>
  <c r="P8" i="56"/>
  <c r="R8" i="56"/>
  <c r="R4" i="56" s="1"/>
  <c r="S8" i="56"/>
  <c r="G10" i="54"/>
  <c r="H10" i="54"/>
  <c r="I10" i="54"/>
  <c r="J10" i="54"/>
  <c r="K10" i="54"/>
  <c r="L10" i="54"/>
  <c r="M10" i="54"/>
  <c r="N10" i="54"/>
  <c r="O10" i="54"/>
  <c r="Q10" i="54"/>
  <c r="D10" i="56"/>
  <c r="D11" i="56"/>
  <c r="D12" i="56"/>
  <c r="U12" i="56" s="1"/>
  <c r="D13" i="56"/>
  <c r="U13" i="56" s="1"/>
  <c r="D14" i="56"/>
  <c r="U14" i="56" s="1"/>
  <c r="D15" i="56"/>
  <c r="G15" i="57" s="1"/>
  <c r="D16" i="56"/>
  <c r="D17" i="56"/>
  <c r="D18" i="56"/>
  <c r="D19" i="56"/>
  <c r="G19" i="57" s="1"/>
  <c r="D20" i="56"/>
  <c r="D21" i="56"/>
  <c r="G21" i="57" s="1"/>
  <c r="D22" i="56"/>
  <c r="D23" i="56"/>
  <c r="U23" i="56" s="1"/>
  <c r="D24" i="56"/>
  <c r="D25" i="56"/>
  <c r="G25" i="57" s="1"/>
  <c r="H25" i="57" s="1"/>
  <c r="D26" i="56"/>
  <c r="D27" i="56"/>
  <c r="D9" i="56"/>
  <c r="O36" i="54"/>
  <c r="H12" i="54"/>
  <c r="H13" i="54"/>
  <c r="H14" i="54"/>
  <c r="H15" i="54"/>
  <c r="H16" i="54"/>
  <c r="H17" i="54"/>
  <c r="H18" i="54"/>
  <c r="H19" i="54"/>
  <c r="H20" i="54"/>
  <c r="H21" i="54"/>
  <c r="H22" i="54"/>
  <c r="H23" i="54"/>
  <c r="H24" i="54"/>
  <c r="H25" i="54"/>
  <c r="H26" i="54"/>
  <c r="H27" i="54"/>
  <c r="H28" i="54"/>
  <c r="H29" i="54"/>
  <c r="H11" i="54"/>
  <c r="N35" i="54"/>
  <c r="F10" i="54"/>
  <c r="F9" i="54" s="1"/>
  <c r="D42" i="52"/>
  <c r="E42" i="52" s="1"/>
  <c r="E46" i="52"/>
  <c r="I28" i="66"/>
  <c r="D16" i="66"/>
  <c r="F16" i="66" s="1"/>
  <c r="D15" i="66"/>
  <c r="F15" i="66" s="1"/>
  <c r="D13" i="66"/>
  <c r="F11" i="66"/>
  <c r="E11" i="66"/>
  <c r="C10" i="66"/>
  <c r="E10" i="66" s="1"/>
  <c r="E9" i="66" s="1"/>
  <c r="D9" i="66"/>
  <c r="C9" i="66"/>
  <c r="E33" i="52"/>
  <c r="E34" i="52"/>
  <c r="E37" i="52"/>
  <c r="E38" i="52"/>
  <c r="E43" i="52"/>
  <c r="E44" i="52"/>
  <c r="E45" i="52"/>
  <c r="C30" i="52"/>
  <c r="E30" i="52" s="1"/>
  <c r="E31" i="52"/>
  <c r="E32" i="52"/>
  <c r="F33" i="52"/>
  <c r="F34" i="52"/>
  <c r="C35" i="52"/>
  <c r="F35" i="52" s="1"/>
  <c r="C36" i="52"/>
  <c r="F36" i="52" s="1"/>
  <c r="F37" i="52"/>
  <c r="F38" i="52"/>
  <c r="E39" i="52"/>
  <c r="F40" i="52"/>
  <c r="F41" i="52"/>
  <c r="D28" i="52"/>
  <c r="E21" i="51"/>
  <c r="D17" i="66" l="1"/>
  <c r="I17" i="66" s="1"/>
  <c r="F8" i="67"/>
  <c r="G52" i="67"/>
  <c r="G10" i="67"/>
  <c r="P13" i="54"/>
  <c r="R13" i="54" s="1"/>
  <c r="C11" i="57"/>
  <c r="S13" i="54"/>
  <c r="E13" i="54"/>
  <c r="J21" i="57"/>
  <c r="S14" i="54"/>
  <c r="E25" i="54"/>
  <c r="S12" i="54"/>
  <c r="G23" i="57"/>
  <c r="H23" i="57" s="1"/>
  <c r="E22" i="54"/>
  <c r="E21" i="54"/>
  <c r="S27" i="54"/>
  <c r="E24" i="54"/>
  <c r="E23" i="54"/>
  <c r="H19" i="57"/>
  <c r="S25" i="54"/>
  <c r="E12" i="54"/>
  <c r="S24" i="54"/>
  <c r="E10" i="57"/>
  <c r="D25" i="57"/>
  <c r="E25" i="57" s="1"/>
  <c r="J15" i="57"/>
  <c r="S23" i="54"/>
  <c r="E26" i="56"/>
  <c r="V26" i="56" s="1"/>
  <c r="W26" i="56" s="1"/>
  <c r="U26" i="56"/>
  <c r="J19" i="57"/>
  <c r="E24" i="56"/>
  <c r="V24" i="56" s="1"/>
  <c r="W24" i="56" s="1"/>
  <c r="U24" i="56"/>
  <c r="P17" i="54"/>
  <c r="R17" i="54" s="1"/>
  <c r="G14" i="57"/>
  <c r="J14" i="57" s="1"/>
  <c r="P16" i="54"/>
  <c r="R16" i="54" s="1"/>
  <c r="Q10" i="56"/>
  <c r="V10" i="56" s="1"/>
  <c r="U10" i="56"/>
  <c r="E17" i="56"/>
  <c r="V17" i="56" s="1"/>
  <c r="U17" i="56"/>
  <c r="E28" i="54"/>
  <c r="E15" i="54"/>
  <c r="S29" i="54"/>
  <c r="S16" i="54"/>
  <c r="Q9" i="56"/>
  <c r="V9" i="56" s="1"/>
  <c r="W9" i="56" s="1"/>
  <c r="U9" i="56"/>
  <c r="E16" i="56"/>
  <c r="V16" i="56" s="1"/>
  <c r="W16" i="56" s="1"/>
  <c r="U16" i="56"/>
  <c r="E27" i="54"/>
  <c r="E14" i="54"/>
  <c r="D27" i="57"/>
  <c r="E27" i="57" s="1"/>
  <c r="E19" i="57"/>
  <c r="G24" i="57"/>
  <c r="J24" i="57" s="1"/>
  <c r="S28" i="54"/>
  <c r="S15" i="54"/>
  <c r="J23" i="57"/>
  <c r="P19" i="54"/>
  <c r="R19" i="54" s="1"/>
  <c r="E20" i="54"/>
  <c r="G13" i="57"/>
  <c r="H13" i="57" s="1"/>
  <c r="W12" i="56"/>
  <c r="E18" i="54"/>
  <c r="H21" i="57"/>
  <c r="S19" i="54"/>
  <c r="E27" i="56"/>
  <c r="V27" i="56" s="1"/>
  <c r="U27" i="56"/>
  <c r="P20" i="54"/>
  <c r="R20" i="54" s="1"/>
  <c r="E25" i="56"/>
  <c r="V25" i="56" s="1"/>
  <c r="W25" i="56" s="1"/>
  <c r="U25" i="56"/>
  <c r="P11" i="54"/>
  <c r="R11" i="54" s="1"/>
  <c r="P29" i="54"/>
  <c r="R29" i="54" s="1"/>
  <c r="G12" i="57"/>
  <c r="J12" i="57" s="1"/>
  <c r="E20" i="56"/>
  <c r="V20" i="56" s="1"/>
  <c r="W20" i="56" s="1"/>
  <c r="U20" i="56"/>
  <c r="E19" i="56"/>
  <c r="V19" i="56" s="1"/>
  <c r="U19" i="56"/>
  <c r="E11" i="54"/>
  <c r="E17" i="54"/>
  <c r="G27" i="57"/>
  <c r="J27" i="57" s="1"/>
  <c r="S18" i="54"/>
  <c r="Q15" i="56"/>
  <c r="V15" i="56" s="1"/>
  <c r="W15" i="56" s="1"/>
  <c r="U15" i="56"/>
  <c r="G11" i="57"/>
  <c r="U11" i="56"/>
  <c r="E22" i="56"/>
  <c r="V22" i="56" s="1"/>
  <c r="W22" i="56" s="1"/>
  <c r="U22" i="56"/>
  <c r="E21" i="56"/>
  <c r="V21" i="56" s="1"/>
  <c r="W21" i="56" s="1"/>
  <c r="U21" i="56"/>
  <c r="E18" i="56"/>
  <c r="V18" i="56" s="1"/>
  <c r="U18" i="56"/>
  <c r="G26" i="57"/>
  <c r="J26" i="57" s="1"/>
  <c r="E36" i="52"/>
  <c r="E35" i="52"/>
  <c r="E26" i="54"/>
  <c r="E24" i="57"/>
  <c r="P26" i="54"/>
  <c r="R26" i="54" s="1"/>
  <c r="I27" i="52"/>
  <c r="C28" i="52"/>
  <c r="F28" i="52" s="1"/>
  <c r="F29" i="52"/>
  <c r="L47" i="52"/>
  <c r="E8" i="67"/>
  <c r="D53" i="67"/>
  <c r="D10" i="67"/>
  <c r="G9" i="67"/>
  <c r="G17" i="57"/>
  <c r="J25" i="57"/>
  <c r="G9" i="57"/>
  <c r="G16" i="57"/>
  <c r="D8" i="56"/>
  <c r="W13" i="56"/>
  <c r="G22" i="57"/>
  <c r="G10" i="57"/>
  <c r="G20" i="57"/>
  <c r="H27" i="57"/>
  <c r="H15" i="57"/>
  <c r="G18" i="57"/>
  <c r="D14" i="66"/>
  <c r="E14" i="66" s="1"/>
  <c r="D12" i="66"/>
  <c r="E41" i="52"/>
  <c r="E29" i="52"/>
  <c r="F32" i="52"/>
  <c r="F31" i="52"/>
  <c r="E40" i="52"/>
  <c r="F39" i="52"/>
  <c r="F12" i="66"/>
  <c r="E15" i="66"/>
  <c r="C8" i="66"/>
  <c r="E16" i="66"/>
  <c r="D8" i="66"/>
  <c r="F7" i="51"/>
  <c r="C8" i="57"/>
  <c r="E11" i="57"/>
  <c r="W17" i="56"/>
  <c r="W14" i="56"/>
  <c r="W18" i="56"/>
  <c r="W19" i="56"/>
  <c r="W27" i="56"/>
  <c r="W11" i="56"/>
  <c r="E23" i="56"/>
  <c r="W10" i="56"/>
  <c r="E13" i="66"/>
  <c r="E12" i="66" s="1"/>
  <c r="F9" i="66"/>
  <c r="F10" i="66"/>
  <c r="F14" i="66"/>
  <c r="F13" i="66"/>
  <c r="D10" i="52"/>
  <c r="D8" i="52" s="1"/>
  <c r="E8" i="52" s="1"/>
  <c r="I8" i="66" l="1"/>
  <c r="J11" i="57"/>
  <c r="H11" i="57"/>
  <c r="D8" i="57"/>
  <c r="H24" i="57"/>
  <c r="S10" i="54"/>
  <c r="U10" i="54" s="1"/>
  <c r="H26" i="57"/>
  <c r="Q8" i="56"/>
  <c r="E8" i="57"/>
  <c r="D41" i="56"/>
  <c r="H14" i="57"/>
  <c r="J13" i="57"/>
  <c r="H12" i="57"/>
  <c r="E28" i="52"/>
  <c r="C10" i="52"/>
  <c r="F10" i="52" s="1"/>
  <c r="H53" i="67"/>
  <c r="C53" i="67"/>
  <c r="D9" i="67"/>
  <c r="H10" i="67"/>
  <c r="J9" i="57"/>
  <c r="H9" i="57"/>
  <c r="G8" i="57"/>
  <c r="H20" i="57"/>
  <c r="J20" i="57"/>
  <c r="J16" i="57"/>
  <c r="H16" i="57"/>
  <c r="V23" i="56"/>
  <c r="W23" i="56" s="1"/>
  <c r="J10" i="57"/>
  <c r="H10" i="57"/>
  <c r="J17" i="57"/>
  <c r="H17" i="57"/>
  <c r="J18" i="57"/>
  <c r="H18" i="57"/>
  <c r="J22" i="57"/>
  <c r="H22" i="57"/>
  <c r="F8" i="66"/>
  <c r="D30" i="66"/>
  <c r="E8" i="56"/>
  <c r="E38" i="56" s="1"/>
  <c r="V38" i="56" s="1"/>
  <c r="J28" i="66" l="1"/>
  <c r="E30" i="66"/>
  <c r="L28" i="52"/>
  <c r="E10" i="52"/>
  <c r="D8" i="67"/>
  <c r="H8" i="67" s="1"/>
  <c r="H9" i="67"/>
  <c r="C8" i="67"/>
  <c r="G8" i="67" s="1"/>
  <c r="G53" i="67"/>
  <c r="V8" i="56"/>
  <c r="W8" i="56" s="1"/>
  <c r="H8" i="57"/>
  <c r="J8" i="57"/>
  <c r="E10" i="54"/>
  <c r="C8" i="56"/>
  <c r="U8" i="56" s="1"/>
  <c r="C10" i="54" l="1"/>
  <c r="C9" i="54" s="1"/>
  <c r="P9" i="54" s="1"/>
  <c r="R9" i="54" s="1"/>
  <c r="E9" i="54"/>
  <c r="F8" i="52"/>
  <c r="I28" i="52"/>
  <c r="J28" i="52" s="1"/>
  <c r="V10" i="54" l="1"/>
  <c r="P10" i="54"/>
  <c r="R10" i="54" s="1"/>
  <c r="F20" i="66"/>
  <c r="C18" i="66"/>
  <c r="C8" i="51"/>
  <c r="E19" i="51"/>
  <c r="E8" i="51" l="1"/>
  <c r="F17" i="66"/>
  <c r="F18" i="66"/>
  <c r="E7" i="51" l="1"/>
  <c r="J8" i="52"/>
  <c r="K8" i="52" s="1"/>
</calcChain>
</file>

<file path=xl/sharedStrings.xml><?xml version="1.0" encoding="utf-8"?>
<sst xmlns="http://schemas.openxmlformats.org/spreadsheetml/2006/main" count="553" uniqueCount="293">
  <si>
    <t>STT</t>
  </si>
  <si>
    <t>Nội dung</t>
  </si>
  <si>
    <t>A</t>
  </si>
  <si>
    <t>B</t>
  </si>
  <si>
    <t>-</t>
  </si>
  <si>
    <t>Thu nội địa</t>
  </si>
  <si>
    <t>II</t>
  </si>
  <si>
    <t>III</t>
  </si>
  <si>
    <t>IV</t>
  </si>
  <si>
    <t>C</t>
  </si>
  <si>
    <t>I</t>
  </si>
  <si>
    <t>Thu bổ sung có mục tiêu</t>
  </si>
  <si>
    <t>D</t>
  </si>
  <si>
    <t>TỔNG CHI NSĐP</t>
  </si>
  <si>
    <t>Chi thường xuyên</t>
  </si>
  <si>
    <t>Chi trả nợ lãi các khoản do chính quyền địa phương vay</t>
  </si>
  <si>
    <t>Chi tạo nguồn, điều chỉnh tiền lương</t>
  </si>
  <si>
    <t>E</t>
  </si>
  <si>
    <t>G</t>
  </si>
  <si>
    <t>Từ nguồn vay để trả nợ gốc</t>
  </si>
  <si>
    <t>Vay để bù đắp bội chi</t>
  </si>
  <si>
    <t>Vay để trả nợ gốc</t>
  </si>
  <si>
    <t>V</t>
  </si>
  <si>
    <t>Tổng số</t>
  </si>
  <si>
    <t>TỔNG SỐ</t>
  </si>
  <si>
    <t>Trong đó:</t>
  </si>
  <si>
    <t>Tên đơn vị</t>
  </si>
  <si>
    <t>Trong đó</t>
  </si>
  <si>
    <t>So sánh</t>
  </si>
  <si>
    <t>Tuyệt đối</t>
  </si>
  <si>
    <t>TỔNG NGUỒN THU NSĐP</t>
  </si>
  <si>
    <t>Thu bổ sung cân đối ngân sách</t>
  </si>
  <si>
    <t>Thu chuyển nguồn từ năm trước chuyển sang</t>
  </si>
  <si>
    <t>Chi bổ sung quỹ dự trữ tài chính</t>
  </si>
  <si>
    <t>Dự phòng ngân sách</t>
  </si>
  <si>
    <t>Chi các chương trình mục tiêu</t>
  </si>
  <si>
    <t>Chi các chương trình mục tiêu quốc gia</t>
  </si>
  <si>
    <t>Chi các chương trình mục tiêu, nhiệm vụ</t>
  </si>
  <si>
    <t>Chi chuyển nguồn sang năm sau</t>
  </si>
  <si>
    <t>Từ nguồn bội thu, tăng thu, tiết kiệm chi, kết dư ngân sách cấp tỉnh</t>
  </si>
  <si>
    <t>3=2/1</t>
  </si>
  <si>
    <t>Thu từ khu vực doanh nghiệp có vốn đầu tư nước ngoài (3)</t>
  </si>
  <si>
    <t>Thu từ khu vực kinh tế ngoài quốc doanh (4)</t>
  </si>
  <si>
    <t>Thuế thu nhập cá nhân</t>
  </si>
  <si>
    <t>Thuế bảo vệ môi trường</t>
  </si>
  <si>
    <t>Thu tiền sử dụng đất</t>
  </si>
  <si>
    <t>Thu từ dầu thô</t>
  </si>
  <si>
    <t>Ghi chú:</t>
  </si>
  <si>
    <t>Thu kết dư</t>
  </si>
  <si>
    <t>Nội dung (1)</t>
  </si>
  <si>
    <t>3=2-1</t>
  </si>
  <si>
    <t>4=2/1</t>
  </si>
  <si>
    <t>Thu NSĐP được hưởng theo phân cấp</t>
  </si>
  <si>
    <t>Thu NSĐP hưởng 100%</t>
  </si>
  <si>
    <t>Thu NSĐP hưởng từ các khoản thu phân chia</t>
  </si>
  <si>
    <t>Chi đầu tư phát triển</t>
  </si>
  <si>
    <t>TỔNG MỨC VAY CỦA NSĐP</t>
  </si>
  <si>
    <t>So sánh (%)</t>
  </si>
  <si>
    <t>Tổng thu NSNN</t>
  </si>
  <si>
    <t>Thu NSĐP</t>
  </si>
  <si>
    <t>5=3/1</t>
  </si>
  <si>
    <t>6=4/2</t>
  </si>
  <si>
    <t>Thu từ khu vực DNNN do trung ương quản lý (1)</t>
  </si>
  <si>
    <t>(Chi tiết theo sắc thuế)</t>
  </si>
  <si>
    <t>Thuế sử dụng đất nông nghiệp</t>
  </si>
  <si>
    <t>Thuế sử dụng đất phi nông nghiệp</t>
  </si>
  <si>
    <t>Tiền cho thuê đất, thuê mặt nước</t>
  </si>
  <si>
    <t>Thu từ hoạt động xổ số kiến thiết</t>
  </si>
  <si>
    <t>Thu tiền cấp quyền khai thác khoáng sản</t>
  </si>
  <si>
    <t>Thu khác ngân sách</t>
  </si>
  <si>
    <t>Thu từ quỹ đất công ích, hoa lợi công sản khác</t>
  </si>
  <si>
    <t>Thu hồi vốn, thu cổ tức (5)</t>
  </si>
  <si>
    <t>Chênh lệch thu chi Ngân hàng Nhà nước (5)</t>
  </si>
  <si>
    <t>Thuế nhập khẩu</t>
  </si>
  <si>
    <t>Thuế BVMT thu từ hàng hóa nhập khẩu</t>
  </si>
  <si>
    <t>Thu khác</t>
  </si>
  <si>
    <t>Thu viện trợ</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</si>
  <si>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</si>
  <si>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Tương đối (%)</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</si>
  <si>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</si>
  <si>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</si>
  <si>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</si>
  <si>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</si>
  <si>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</si>
  <si>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</si>
  <si>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</si>
  <si>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</si>
  <si>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</si>
  <si>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CÁC CHƯƠNG TRÌNH MỤC TIÊU</t>
  </si>
  <si>
    <t>(Chi tiết theo từng Chương trình mục tiêu quốc gia)</t>
  </si>
  <si>
    <t>(Chi tiết theo từng chương trình mục tiêu, nhiệm vụ)</t>
  </si>
  <si>
    <t>Chi bổ sung quỹ dự trữ tài chính (2)</t>
  </si>
  <si>
    <t>Lệ phí trước bạ</t>
  </si>
  <si>
    <t>Phí và lệ phí trung ương</t>
  </si>
  <si>
    <t>Phí và lệ phí tỉnh</t>
  </si>
  <si>
    <t>Thuế xuất khẩu</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</si>
  <si>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</si>
  <si>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</si>
  <si>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</si>
  <si>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Chi khoa học và công nghệ (2)</t>
  </si>
  <si>
    <t>CHI CHUYỂN NGUỒN SANG NĂM SAU</t>
  </si>
  <si>
    <t>Bao gồm</t>
  </si>
  <si>
    <t>Chi đầu tư từ nguồn thu xổ số kiến thiết</t>
  </si>
  <si>
    <t>CHI BỔ SUNG CÂN ĐỐI CHO NGÂN SÁCH CẤP DƯỚI (1)</t>
  </si>
  <si>
    <t xml:space="preserve">Chi đầu tư phát triển </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</si>
  <si>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</si>
  <si>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</si>
  <si>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</si>
  <si>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</si>
  <si>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</si>
  <si>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</si>
  <si>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</si>
  <si>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</si>
  <si>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</si>
  <si>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</si>
  <si>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</si>
  <si>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</si>
  <si>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(1) Ngân sách xã không có nhiệm vụ chi bổ sung cân đối cho ngân sách cấp dưới.</t>
  </si>
  <si>
    <t>Chi chương trình MTQG</t>
  </si>
  <si>
    <t>Chi chuyển nguồn sang ngân sách năm sau</t>
  </si>
  <si>
    <t>CÁC CƠ QUAN, TỔ CHỨC</t>
  </si>
  <si>
    <t>CHI CHUYỂN NGUỒN SANG NGÂN SÁCH NĂM SAU</t>
  </si>
  <si>
    <t xml:space="preserve">Ghi chú: </t>
  </si>
  <si>
    <t>Chi giao thông</t>
  </si>
  <si>
    <t>Chi nông nghiệp, lâm nghiệp, thủy lợi, thủy sản</t>
  </si>
  <si>
    <t xml:space="preserve">Chi khoa học và công nghệ </t>
  </si>
  <si>
    <t xml:space="preserve">Chi các chương trình mục tiêu, nhiệm vụ </t>
  </si>
  <si>
    <t>Dự toán</t>
  </si>
  <si>
    <t>CHI DỰ PHÒNG NGÂN SÁCH</t>
  </si>
  <si>
    <t>CHI TẠO NGUỒN, ĐIỀU CHỈNH TIỀN LƯƠNG</t>
  </si>
  <si>
    <t>VII</t>
  </si>
  <si>
    <t>Biểu mẫu số 48</t>
  </si>
  <si>
    <t>Biểu mẫu số 49</t>
  </si>
  <si>
    <t>Biểu mẫu số 50</t>
  </si>
  <si>
    <t>Biểu mẫu số 51</t>
  </si>
  <si>
    <t>Biểu mẫu số 52</t>
  </si>
  <si>
    <t>Biểu mẫu số 53</t>
  </si>
  <si>
    <t>Biểu mẫu số 54</t>
  </si>
  <si>
    <t>Quyết toán</t>
  </si>
  <si>
    <t xml:space="preserve">Thu bổ sung từ ngân sách cấp trên </t>
  </si>
  <si>
    <t xml:space="preserve">Tổng chi cân đối NSĐP </t>
  </si>
  <si>
    <t>BỘI CHI NSĐP/BỘI THU NSĐP/KẾT DƯ NSĐP</t>
  </si>
  <si>
    <t>TỔNG MỨC DƯ NỢ VAY CUỐI NĂM CỦA NSĐP</t>
  </si>
  <si>
    <t>Kết dư</t>
  </si>
  <si>
    <t>TỔNG THU CÂN ĐỐI NSNN</t>
  </si>
  <si>
    <t>Thu từ khu vực DNNN do địa phương quản lý (2)</t>
  </si>
  <si>
    <t>Thuế BVMT thu từ hàng hóa sản xuất, kinh doanh trong nước</t>
  </si>
  <si>
    <t xml:space="preserve">Thu phí, lệ phí </t>
  </si>
  <si>
    <t>Tiền cho thuê và tiền bán nhà ở thuộc sở hữu nhà nước</t>
  </si>
  <si>
    <t>Lợi nhuận được chia của Nhà nước và lợi nhuận sau thuế còn lại sau khi trích lập các quỹ của doanh nghiệp nhà nước (5)</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</si>
  <si>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</si>
  <si>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</si>
  <si>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</si>
  <si>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</si>
  <si>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TỪ QUỸ DỰ TRỮ TÀI CHÍNH</t>
  </si>
  <si>
    <t>THU KẾT DƯ NĂM TRƯỚC</t>
  </si>
  <si>
    <t>THU CHUYỂN NGUỒN TỪ NĂM TRƯỚC CHUYỂN SANG</t>
  </si>
  <si>
    <t>TỔNG CHI NGÂN SÁCH ĐỊA PHƯƠNG</t>
  </si>
  <si>
    <t>CHI CÂN ĐỐI NGÂN SÁCH ĐỊA PHƯƠNG</t>
  </si>
  <si>
    <t xml:space="preserve">Chi đầu tư cho các dự án </t>
  </si>
  <si>
    <t>Dự toán (1)</t>
  </si>
  <si>
    <r>
      <t xml:space="preserve">Chi đầu tư phát triển </t>
    </r>
    <r>
      <rPr>
        <sz val="12"/>
        <rFont val="Times New Roman"/>
        <family val="1"/>
      </rPr>
      <t>(Không kể chương trình MTQG)</t>
    </r>
  </si>
  <si>
    <r>
      <t xml:space="preserve">Chi thường xuyên </t>
    </r>
    <r>
      <rPr>
        <sz val="12"/>
        <rFont val="Times New Roman"/>
        <family val="1"/>
      </rPr>
      <t>(Không kể chương trình MTQG)</t>
    </r>
  </si>
  <si>
    <t>Chi trả nợ lãi do chính quyền địa phương vay (2)</t>
  </si>
  <si>
    <t>CHI TRẢ NỢ LÃI CÁC KHOẢN DO CHÍNH QUYỀN ĐỊA PHƯƠNG VAY (2)</t>
  </si>
  <si>
    <t>CHI BỔ SUNG QUỸ DỰ TRỮ TÀI CHÍNH (2)</t>
  </si>
  <si>
    <t>CHI BỔ SUNG CÓ MỤC TIÊU CHO NGÂN SÁCH CẤP DƯỚI (3)</t>
  </si>
  <si>
    <t>(3) Ngân sách xã không có nhiệm vụ chi bổ sung có mục tiêu cho ngân sách cấp dưới.</t>
  </si>
  <si>
    <t>(1) Dự toán chi ngân sách địa phương chi tiết theo các chỉ tiêu tương ứng phần quyết toán chi ngân sách địa phương.</t>
  </si>
  <si>
    <t>Biểu mẫu số 55</t>
  </si>
  <si>
    <t>Biểu mẫu số 56</t>
  </si>
  <si>
    <t>Biểu mẫu số 57</t>
  </si>
  <si>
    <t>Dự toán được cấp</t>
  </si>
  <si>
    <t>Kinh phí thực hiện trong năm</t>
  </si>
  <si>
    <t>Nguồn còn lại</t>
  </si>
  <si>
    <t>Dự toán đầu năm</t>
  </si>
  <si>
    <r>
      <t xml:space="preserve">Bổ sung trong năm </t>
    </r>
    <r>
      <rPr>
        <sz val="12"/>
        <color rgb="FF000000"/>
        <rFont val="Times New Roman"/>
        <family val="1"/>
      </rPr>
      <t>(nếu có)</t>
    </r>
  </si>
  <si>
    <r>
      <t xml:space="preserve">Giảm trừ trong năm </t>
    </r>
    <r>
      <rPr>
        <sz val="12"/>
        <color rgb="FF000000"/>
        <rFont val="Times New Roman"/>
        <family val="1"/>
      </rPr>
      <t>(nếu có)</t>
    </r>
  </si>
  <si>
    <t>Chuyển nguồn năm sau</t>
  </si>
  <si>
    <t>Hủy bỏ</t>
  </si>
  <si>
    <t>1=2+3-4</t>
  </si>
  <si>
    <t>6=1-5</t>
  </si>
  <si>
    <t>Biểu mẫu số 58</t>
  </si>
  <si>
    <t>Biểu mẫu số 59</t>
  </si>
  <si>
    <t>Biểu mẫu số 60</t>
  </si>
  <si>
    <t>Biểu mẫu số 61</t>
  </si>
  <si>
    <t>Biểu mẫu số 62</t>
  </si>
  <si>
    <t>Biểu mẫu số 64</t>
  </si>
  <si>
    <t>Phần thứ sáu</t>
  </si>
  <si>
    <t>Quyết toán ngân sách địa phương</t>
  </si>
  <si>
    <t>Quyết toán cân đối ngân sách địa phương năm...</t>
  </si>
  <si>
    <t>Quyết toán nguồn thu ngân sách nhà nước trên địa bàn theo lĩnh vực năm...</t>
  </si>
  <si>
    <t>Quyết toán chi ngân sách địa phương theo lĩnh vực năm....</t>
  </si>
  <si>
    <t>Quyết toán chi chương trình mục tiêu quốc gia năm...</t>
  </si>
  <si>
    <t>Quyết toán vốn đầu tư các chương trình, dự án sử dụng vốn ngân sách nhà nước năm...</t>
  </si>
  <si>
    <t>Tổng hợp thu dịch vụ của đơn vị sự nghiệp công năm.... (không bao gồm nguồn ngân sách nhà nước)</t>
  </si>
  <si>
    <t>Phụ lục</t>
  </si>
  <si>
    <t>HỆ THỐNG BIỂU MẪU KÈM THEO NGHỊ ĐỊNH SỐ 31/2017/NĐ-CP
NGÀY 23/3/2017 CỦA CHÍNH PHỦ</t>
  </si>
  <si>
    <t>Biểu mẫu</t>
  </si>
  <si>
    <t>CQ báo cáo và nhận báo cáo</t>
  </si>
  <si>
    <t>Cơ quan tài chính, UBND cấp dưới báo cáo cơ quan tài chính, UBND cấp trên</t>
  </si>
  <si>
    <t>Dùng cho cơ quan kế hoạch và đầu tư báo cáo cơ quan tài chính, UBND cùng cấp; UBND cấp dưới gửi số liệu cho cơ quan kế hoạch và đầu tư, cơ quan tài chính cấp trên báo cáo UBND cấp trên</t>
  </si>
  <si>
    <t>Các cơ quan, đơn vị, địa phương cung cấp số liệu cho Sở Tài chính báo cáo UBND thành phố</t>
  </si>
  <si>
    <t>UBND cấp dưới cung cấp số liệu cho cơ quan tài chính cấp trên báo cáo UBND cấp trên</t>
  </si>
  <si>
    <t>Cục Thuế cung cấp số liệu cho Sở Tài chính báo cáo UBND thành phố</t>
  </si>
  <si>
    <t>UBND cấp dưới cung cấp số liệu cho cơ quan tài chính, cơ quan kế hoạch và đầu tư cấp trên báo cáo UBND cấp trên</t>
  </si>
  <si>
    <t>Các cơ quan, đơn vị, địa phương cung cấp số liệu cho Sở Kế hoạch và Đầu tư, Sở Tài chính báo cáo UBND thành phố</t>
  </si>
  <si>
    <t>Phí và lệ phí xã, phường, đặc khu</t>
  </si>
  <si>
    <t>(5) Thu ngân sách nhà nước trên địa bàn, thu ngân sách địa phương cấp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</si>
  <si>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(2) Theo quy định tại Điều 7, Điều 11 và Điều 39 Luật NSNN, ngân sách xã không có nhiệm vụ chi nghiên cứu khoa học và công nghệ, chi trả lãi vay, chi bổ sung quỹ dự trữ tài chính.</t>
  </si>
  <si>
    <t>CHI NGÂN SÁCH CẤP TỈNH (XÃ) THEO LĨNH VỰC</t>
  </si>
  <si>
    <t>(2) Theo quy định tại Điều 7, Điều 11 Luật NSNN, ngân sách xã không có nhiệm vụ chi trả lãi vay, chi bổ sung quỹ dự trữ tài chính.</t>
  </si>
  <si>
    <t>Quyết toán cân đối nguồn thu, chi ngân sách cấp tỉnh và ngân sách xã năm...</t>
  </si>
  <si>
    <t>Quyết toán chi ngân sách cấp tỉnh (xã) theo lĩnh vực năm....</t>
  </si>
  <si>
    <t>Quyết toán chi ngân sách địa phương, chi ngân sách cấp tỉnh và chi ngân sách xã theo cơ cấu chi năm...</t>
  </si>
  <si>
    <t>Quyết toán chi ngân sách cấp tỉnh (xã) cho từng cơ quan, tổ chức theo lĩnh vực năm...</t>
  </si>
  <si>
    <t>Quyết toán chi đầu tư phát triển của ngân sách cấp tỉnh (xã) cho từng cơ quan, tổ chức theo lĩnh vực năm...</t>
  </si>
  <si>
    <t>Quyết toán chi thường xuyên của ngân sách cấp tỉnh (xã) cho từng cơ quan, tổ chức theo lĩnh vực năm...</t>
  </si>
  <si>
    <t>Tổng hợp quyết toán chi thường xuyên ngân sách cấp tỉnh (xã) của từng cơ quan, tổ chức theo nguồn vốn năm...</t>
  </si>
  <si>
    <t>Quyết toán chi ngân sách địa phương từng xã năm...</t>
  </si>
  <si>
    <t>Quyết toán chi bổ sung từ ngân sách cấp tỉnh cho ngân sách từng xã năm...</t>
  </si>
  <si>
    <t>Quyết toán thu ngân sách xã năm...</t>
  </si>
  <si>
    <t>QUYẾT TOÁN CÂN ĐỐI NGÂN SÁCH ĐỊA PHƯƠNG NĂM 2025</t>
  </si>
  <si>
    <t>Đơn vị: đồng</t>
  </si>
  <si>
    <t>QUYẾT TOÁN CHI NGÂN SÁCH ĐỊA PHƯƠNG THEO LĨNH VỰC NĂM 2025</t>
  </si>
  <si>
    <t xml:space="preserve">Tách từ chi chuyển nguồn </t>
  </si>
  <si>
    <t>Có cả chi tạo nguồn cctl 2.417.929.374đ</t>
  </si>
  <si>
    <t>Chi trả nợ lãi các khoản do chính quyền địa phương vay (2) (TRẢ NS CẤP TRÊN)</t>
  </si>
  <si>
    <t>Kết dư 2.877.268.449đ</t>
  </si>
  <si>
    <t>THU BỔ SUNG TỪ NGÂN SÁCH CẤP TRÊN</t>
  </si>
  <si>
    <t>CHI NỘP TRẢ NGÂN SÁCH CẤP TRÊN</t>
  </si>
  <si>
    <t>sẽ có số quyết toán các cơ quan</t>
  </si>
  <si>
    <t xml:space="preserve"> - Ký BB kiểm tra với các đơn vị DT trc trình HĐND; Đối chiếu với các đơn vị dự toán</t>
  </si>
  <si>
    <t>Kế dư</t>
  </si>
  <si>
    <t>Miếu Phương Mỹ</t>
  </si>
  <si>
    <t>Nộp trả tiền gặp mặt CCB</t>
  </si>
  <si>
    <t>An sinh XH</t>
  </si>
  <si>
    <t>Ci khác</t>
  </si>
  <si>
    <t>qlnn</t>
  </si>
  <si>
    <t>QS</t>
  </si>
  <si>
    <t>ANTT</t>
  </si>
  <si>
    <t>MT</t>
  </si>
  <si>
    <t>QLNN</t>
  </si>
  <si>
    <t>VP HĐND-UBND dư</t>
  </si>
  <si>
    <t>VHXH</t>
  </si>
  <si>
    <t>TỔNG NGUỒN THU NSNN (A+B+C+D+E)</t>
  </si>
  <si>
    <t>QUYẾT TOÁN NGUỒN THU NGÂN SÁCH NHÀ NƯỚC TRÊN ĐỊA BÀN THEO LĨNH VỰC NĂM 2025</t>
  </si>
  <si>
    <t>VIII</t>
  </si>
  <si>
    <t>CHI NỘP NGÂN SÁCH CẤP TRÊN</t>
  </si>
  <si>
    <t>Văn Phòng Đảng ủy phường</t>
  </si>
  <si>
    <t>Ủy ban MTTQ Việt nam phường</t>
  </si>
  <si>
    <t>Văn phòng HĐND và UBND phường</t>
  </si>
  <si>
    <t>Phòng Kinh tế, Hạ tầng và Đô thị phường</t>
  </si>
  <si>
    <t>Phòng Văn hóa - Xã hội phường</t>
  </si>
  <si>
    <t>Trung tâm Sự nghiệp công phường</t>
  </si>
  <si>
    <t>Trung tâm dịch vu Hành chính công phường</t>
  </si>
  <si>
    <t>Chi nộp ngân sách cấp trên</t>
  </si>
  <si>
    <t>Trường THCS Kiền Bái</t>
  </si>
  <si>
    <t>Trường THCS Thiên Hương</t>
  </si>
  <si>
    <t>Trường THCS Hoàng Động</t>
  </si>
  <si>
    <t>Trường THCS Lâm Động</t>
  </si>
  <si>
    <t>Trường TH Kiền Bái</t>
  </si>
  <si>
    <t>Trường TH Thiên Hương</t>
  </si>
  <si>
    <t>Trường TH Hoàng Động</t>
  </si>
  <si>
    <t>Trường TH Lâm Động</t>
  </si>
  <si>
    <t>Trường MN Kiền Bái</t>
  </si>
  <si>
    <t>Trường MN Thiên Hương</t>
  </si>
  <si>
    <t>Trường MN Hoàng Động</t>
  </si>
  <si>
    <t>Trường MN Lâm Động</t>
  </si>
  <si>
    <t>Chi khác</t>
  </si>
  <si>
    <t>Chi nộp NS cấp trên</t>
  </si>
  <si>
    <t>19= 2/1</t>
  </si>
  <si>
    <t>Dự toán bằng DT khối trường + GD (VHXH+KTHT)</t>
  </si>
  <si>
    <t>Chi nộp trả ngân sách cấp trên</t>
  </si>
  <si>
    <t xml:space="preserve">CHI TRẢ NỢ GỐC CỦA NSĐP </t>
  </si>
  <si>
    <t xml:space="preserve">D </t>
  </si>
  <si>
    <t>GiẢM lần 2: 2.015,300,000đ</t>
  </si>
  <si>
    <t>Giảm trợ cấp MT 2025</t>
  </si>
  <si>
    <t xml:space="preserve"> = 2.976.000000+11.076.100+2.417.929.374</t>
  </si>
  <si>
    <t>Hủy dự toán về kết dư</t>
  </si>
  <si>
    <t>Chuyển nguồn 2,976,000,000đ; chuyển nguồn CCCTL 20,587,998; nộp trả 25,300,000đ</t>
  </si>
  <si>
    <t>Tăng thu + 70% kết dư</t>
  </si>
  <si>
    <t>Giảm bổ sung so biểu 50</t>
  </si>
  <si>
    <t>TT</t>
  </si>
  <si>
    <r>
      <t xml:space="preserve">Ghi chú: </t>
    </r>
    <r>
      <rPr>
        <i/>
        <sz val="12"/>
        <rFont val="Times New Roman"/>
        <family val="1"/>
      </rPr>
      <t>(1) Theo quy định tại Điều 7, Điều 11 và Điều 39 Luật NSNN, ngân sách xã không có nhiệm vụ chi nghiên cứu khoa học và công nghệ, trả lãi vay, chi bổ sung quỹ dự trữ tài chính, bội chi NSĐP, vay và trả nợ gốc vay.</t>
    </r>
  </si>
  <si>
    <r>
      <t xml:space="preserve">Ghi chú: </t>
    </r>
    <r>
      <rPr>
        <i/>
        <sz val="12"/>
        <rFont val="Times New Roman"/>
        <family val="1"/>
      </rPr>
      <t>(1) Theo quy định tại Điều 7, Điều 11 và Điều 39 Luật NSNN, ngân sách xã không có nhiệm vụ chi nghiên cứu khoa học và công nghệ, chi trả lãi vay, chi bổ sung quỹ dự trữ tài chính.</t>
    </r>
  </si>
  <si>
    <r>
      <t>Ghi chú:</t>
    </r>
    <r>
      <rPr>
        <i/>
        <sz val="12"/>
        <rFont val="Times New Roman"/>
        <family val="1"/>
      </rPr>
      <t xml:space="preserve"> </t>
    </r>
  </si>
  <si>
    <t>QUYẾT TOÁN CHI NGÂN SÁCH PHƯỜNG CỦA TỪNG CƠ QUAN, TỔ CHỨC THEO LĨNH VỰC NĂM 2025</t>
  </si>
  <si>
    <t>QUYẾT TOÁN CHI THƯỜNG XUYÊN CỦA NGÂN SÁCH PHƯỜNG CHO TỪNG CƠ QUAN, TỔ CHỨC THEO LĨNH VỰC NĂM NĂM 2025</t>
  </si>
  <si>
    <t>TỔNG HỢP QUYẾT TOÁN CHI THƯỜNG XUYÊN NGÂN SÁCH PHƯỜNG CHO TỪNG CƠ QUAN, TỔ CHỨC THEO NGUỒN VỐN NĂM 2025</t>
  </si>
  <si>
    <t>UBND PHƯỜNG THIÊN HƯƠNG</t>
  </si>
  <si>
    <t>QUYẾT TOÁN CHI NGÂN SÁCH CẤP TỈNH (XÃ) THEO LĨNH VỰC NĂM 2025</t>
  </si>
  <si>
    <t>(Kèm theo QĐ số 689/QĐ-UBND ngày 02/4/2026 của UBND 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</si>
</sst>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_);_(* \(#,##0.0\);_(* &quot;-&quot;??_);_(@_)"/>
  </numFmts>
  <fonts count="32" x14ac:knownFonts="1">
    <font>
      <sz val="11"/>
      <color theme="1"/>
      <name val="Calibri"/>
      <family val="2"/>
      <charset val="163"/>
      <scheme val="minor"/>
    </font>
    <font>
      <b/>
      <sz val="12"/>
      <color rgb="FF000000"/>
      <name val="Times New Roman"/>
      <family val="1"/>
    </font>
    <font>
      <i/>
      <sz val="12"/>
      <color rgb="FF000000"/>
      <name val="Times New Roman"/>
      <family val="1"/>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u/>
      <sz val="11"/>
      <color theme="10"/>
      <name val="Calibri"/>
      <family val="2"/>
      <charset val="163"/>
      <scheme val="minor"/>
    </font>
    <font>
      <u/>
      <sz val="12"/>
      <color theme="10"/>
      <name val="Times New Roman"/>
      <family val="1"/>
    </font>
    <font>
      <sz val="12"/>
      <color theme="1"/>
      <name val="Times New Roman"/>
      <family val="1"/>
    </font>
    <font>
      <sz val="11"/>
      <color rgb="FFFF0000"/>
      <name val="Calibri"/>
      <family val="2"/>
      <charset val="163"/>
      <scheme val="minor"/>
    </font>
    <font>
      <sz val="12"/>
      <color rgb="FF000000"/>
      <name val="Times New Roman"/>
      <family val="1"/>
      <charset val="163"/>
    </font>
    <font>
      <sz val="12"/>
      <name val="Times New Roman"/>
      <family val="1"/>
      <charset val="163"/>
    </font>
    <font>
      <sz val="11"/>
      <color theme="1"/>
      <name val="Calibri"/>
      <family val="2"/>
      <charset val="163"/>
      <scheme val="minor"/>
    </font>
    <font>
      <b/>
      <sz val="12"/>
      <color theme="1"/>
      <name val="Times New Roman"/>
      <family val="1"/>
    </font>
    <font>
      <sz val="11"/>
      <name val="Calibri"/>
      <family val="2"/>
      <charset val="163"/>
      <scheme val="minor"/>
    </font>
    <font>
      <sz val="12"/>
      <color theme="1"/>
      <name val="Times New Roman"/>
      <family val="1"/>
      <charset val="163"/>
    </font>
    <font>
      <b/>
      <sz val="11"/>
      <color theme="1"/>
      <name val="Calibri"/>
      <family val="2"/>
    </font>
    <font>
      <i/>
      <sz val="12"/>
      <color theme="1"/>
      <name val="Times New Roman"/>
      <family val="1"/>
    </font>
    <font>
      <sz val="14"/>
      <color theme="1"/>
      <name val="Times New Roman"/>
      <family val="1"/>
    </font>
    <font>
      <b/>
      <sz val="12"/>
      <name val="Calibri"/>
      <family val="2"/>
    </font>
    <font>
      <sz val="11"/>
      <color theme="0"/>
      <name val="Calibri"/>
      <family val="2"/>
      <charset val="163"/>
      <scheme val="minor"/>
    </font>
    <font>
      <sz val="12"/>
      <color theme="0"/>
      <name val="Times New Roman"/>
      <family val="1"/>
      <charset val="163"/>
    </font>
    <font>
      <sz val="12"/>
      <color theme="0"/>
      <name val="Calibri"/>
      <family val="2"/>
      <scheme val="minor"/>
    </font>
    <font>
      <b/>
      <sz val="12"/>
      <color theme="0"/>
      <name val="Calibri"/>
      <family val="2"/>
      <scheme val="minor"/>
    </font>
    <font>
      <sz val="12"/>
      <name val="Calibri"/>
      <family val="2"/>
      <charset val="163"/>
      <scheme val="minor"/>
    </font>
    <font>
      <b/>
      <sz val="12"/>
      <name val="Calibri"/>
      <family val="2"/>
      <charset val="163"/>
      <scheme val="minor"/>
    </font>
    <font>
      <b/>
      <sz val="10"/>
      <name val="Times New Roman"/>
      <family val="1"/>
    </font>
    <font>
      <b/>
      <sz val="12"/>
      <color theme="0"/>
      <name val="Times New Roman"/>
      <family val="1"/>
    </font>
    <font>
      <i/>
      <sz val="12"/>
      <color theme="0"/>
      <name val="Times New Roman"/>
      <family val="1"/>
    </font>
    <font>
      <sz val="12"/>
      <color theme="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43" fontId="14" fillId="0" borderId="0" applyFont="0" applyFill="0" applyBorder="0" applyAlignment="0" applyProtection="0"/>
  </cellStyleXfs>
  <cellXfs count="159">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5" fillId="0" borderId="0" xfId="0" applyFont="1" applyAlignment="1">
      <alignment horizontal="righ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2" borderId="1" xfId="0" applyFont="1" applyFill="1" applyBorder="1" applyAlignment="1">
      <alignment vertical="center" wrapText="1"/>
    </xf>
    <xf numFmtId="0" fontId="0" fillId="0" borderId="0" xfId="0" applyAlignment="1">
      <alignment vertical="center"/>
    </xf>
    <xf numFmtId="0" fontId="9" fillId="0" borderId="1" xfId="1" applyFont="1" applyBorder="1" applyAlignment="1">
      <alignment vertical="center" wrapText="1"/>
    </xf>
    <xf numFmtId="0" fontId="10" fillId="0" borderId="0" xfId="0" applyFont="1" applyAlignment="1">
      <alignment vertical="center"/>
    </xf>
    <xf numFmtId="0" fontId="0" fillId="0" borderId="0" xfId="0" applyAlignment="1">
      <alignment vertical="center" wrapText="1"/>
    </xf>
    <xf numFmtId="0" fontId="11" fillId="0" borderId="0" xfId="0" applyFont="1"/>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vertical="center" wrapText="1"/>
    </xf>
    <xf numFmtId="3" fontId="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64" fontId="13"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0" fontId="16" fillId="0" borderId="0" xfId="0" applyFont="1"/>
    <xf numFmtId="3" fontId="0" fillId="0" borderId="0" xfId="0" applyNumberFormat="1"/>
    <xf numFmtId="0" fontId="13"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3"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xf numFmtId="164" fontId="17" fillId="0" borderId="1" xfId="2" applyNumberFormat="1" applyFont="1" applyBorder="1" applyAlignment="1">
      <alignment horizontal="center" vertical="center" wrapText="1"/>
    </xf>
    <xf numFmtId="0" fontId="15" fillId="0" borderId="0" xfId="0" applyFont="1" applyAlignment="1">
      <alignment horizontal="right" vertical="center"/>
    </xf>
    <xf numFmtId="0" fontId="19" fillId="0" borderId="0" xfId="0" applyFont="1" applyAlignment="1">
      <alignment horizontal="right"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3" fontId="15" fillId="0" borderId="1" xfId="0" applyNumberFormat="1" applyFont="1" applyBorder="1" applyAlignment="1">
      <alignment horizontal="center" vertical="center" wrapText="1"/>
    </xf>
    <xf numFmtId="3" fontId="6" fillId="0" borderId="1" xfId="0" applyNumberFormat="1" applyFont="1" applyBorder="1" applyAlignment="1">
      <alignment horizontal="right"/>
    </xf>
    <xf numFmtId="164" fontId="11" fillId="0" borderId="0" xfId="0" applyNumberFormat="1" applyFont="1"/>
    <xf numFmtId="164" fontId="6"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6" fontId="13" fillId="0" borderId="1" xfId="0" applyNumberFormat="1" applyFont="1" applyBorder="1" applyAlignment="1">
      <alignment horizontal="right" vertical="center" wrapText="1"/>
    </xf>
    <xf numFmtId="166" fontId="13" fillId="0" borderId="1" xfId="0" applyNumberFormat="1" applyFont="1" applyBorder="1" applyAlignment="1">
      <alignment horizontal="center" vertical="center" wrapText="1"/>
    </xf>
    <xf numFmtId="0" fontId="21" fillId="0" borderId="1" xfId="0" applyFont="1" applyBorder="1"/>
    <xf numFmtId="165" fontId="1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17" fillId="0" borderId="0" xfId="0" applyFont="1" applyAlignment="1">
      <alignment horizontal="center" vertical="center" wrapText="1"/>
    </xf>
    <xf numFmtId="3" fontId="17" fillId="0" borderId="0" xfId="0" applyNumberFormat="1" applyFont="1" applyAlignment="1">
      <alignment horizontal="center" vertical="center" wrapText="1"/>
    </xf>
    <xf numFmtId="164" fontId="17" fillId="0" borderId="0" xfId="2" applyNumberFormat="1" applyFont="1" applyBorder="1" applyAlignment="1">
      <alignment horizontal="center" vertical="center" wrapText="1"/>
    </xf>
    <xf numFmtId="165" fontId="10" fillId="0" borderId="0" xfId="0" applyNumberFormat="1" applyFont="1" applyAlignment="1">
      <alignment horizontal="center" vertical="center" wrapText="1"/>
    </xf>
    <xf numFmtId="0" fontId="18" fillId="0" borderId="2" xfId="0" applyFont="1" applyBorder="1"/>
    <xf numFmtId="0" fontId="18" fillId="0" borderId="0" xfId="0" applyFont="1"/>
    <xf numFmtId="0" fontId="22" fillId="0" borderId="0" xfId="0" applyFont="1"/>
    <xf numFmtId="0" fontId="23" fillId="0" borderId="0" xfId="0" applyFont="1" applyAlignment="1">
      <alignment vertical="center" wrapText="1"/>
    </xf>
    <xf numFmtId="3" fontId="22" fillId="0" borderId="0" xfId="0" applyNumberFormat="1" applyFont="1"/>
    <xf numFmtId="164" fontId="22" fillId="0" borderId="0" xfId="2" applyNumberFormat="1" applyFont="1"/>
    <xf numFmtId="164" fontId="22" fillId="0" borderId="0" xfId="0" applyNumberFormat="1" applyFont="1"/>
    <xf numFmtId="0" fontId="26" fillId="0" borderId="0" xfId="0" applyFont="1"/>
    <xf numFmtId="0" fontId="4" fillId="0" borderId="0" xfId="0" applyFont="1" applyAlignment="1">
      <alignment horizontal="right" vertical="center"/>
    </xf>
    <xf numFmtId="0" fontId="4" fillId="0" borderId="1" xfId="0" applyFont="1" applyBorder="1" applyAlignment="1">
      <alignment vertical="center" wrapText="1"/>
    </xf>
    <xf numFmtId="164" fontId="4" fillId="0" borderId="1" xfId="2"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27" fillId="0" borderId="0" xfId="0" applyFont="1"/>
    <xf numFmtId="0" fontId="6" fillId="0" borderId="1" xfId="0" applyFont="1" applyBorder="1" applyAlignment="1">
      <alignment vertical="center" wrapText="1"/>
    </xf>
    <xf numFmtId="165" fontId="6" fillId="0" borderId="1" xfId="0" applyNumberFormat="1" applyFont="1" applyBorder="1" applyAlignment="1">
      <alignment horizontal="center" vertical="center" wrapText="1"/>
    </xf>
    <xf numFmtId="164" fontId="4" fillId="0" borderId="1" xfId="2" applyNumberFormat="1" applyFont="1" applyFill="1" applyBorder="1" applyAlignment="1">
      <alignment horizontal="center" vertical="center" wrapText="1"/>
    </xf>
    <xf numFmtId="3" fontId="4" fillId="0" borderId="1" xfId="0" applyNumberFormat="1" applyFont="1" applyBorder="1" applyAlignment="1">
      <alignment vertical="center"/>
    </xf>
    <xf numFmtId="164" fontId="28" fillId="0" borderId="1" xfId="2" applyNumberFormat="1" applyFont="1" applyBorder="1" applyAlignment="1">
      <alignment horizontal="center" vertical="center" wrapText="1"/>
    </xf>
    <xf numFmtId="165" fontId="4" fillId="0" borderId="1" xfId="0" applyNumberFormat="1" applyFont="1" applyBorder="1" applyAlignment="1">
      <alignment vertical="center" wrapText="1"/>
    </xf>
    <xf numFmtId="165" fontId="6" fillId="0" borderId="1" xfId="0" applyNumberFormat="1" applyFont="1" applyBorder="1" applyAlignment="1">
      <alignment vertical="center" wrapText="1"/>
    </xf>
    <xf numFmtId="0" fontId="16" fillId="0" borderId="1" xfId="0" applyFont="1" applyBorder="1"/>
    <xf numFmtId="0" fontId="5" fillId="0" borderId="1" xfId="0" applyFont="1" applyBorder="1" applyAlignment="1">
      <alignment vertical="center" wrapText="1"/>
    </xf>
    <xf numFmtId="164" fontId="6" fillId="0" borderId="1" xfId="2" applyNumberFormat="1" applyFont="1" applyBorder="1" applyAlignment="1">
      <alignment horizontal="right" vertical="center" wrapText="1"/>
    </xf>
    <xf numFmtId="164" fontId="6" fillId="0" borderId="1" xfId="2" applyNumberFormat="1" applyFont="1" applyBorder="1" applyAlignment="1">
      <alignment vertical="center" wrapText="1"/>
    </xf>
    <xf numFmtId="164" fontId="27" fillId="0" borderId="1" xfId="2" applyNumberFormat="1" applyFont="1" applyBorder="1"/>
    <xf numFmtId="164" fontId="4" fillId="0" borderId="1" xfId="2" applyNumberFormat="1" applyFont="1" applyBorder="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vertical="center" wrapText="1"/>
    </xf>
    <xf numFmtId="164" fontId="6" fillId="0" borderId="0" xfId="2" applyNumberFormat="1" applyFont="1" applyBorder="1" applyAlignment="1">
      <alignment horizontal="center" vertical="center" wrapText="1"/>
    </xf>
    <xf numFmtId="164" fontId="6" fillId="0" borderId="0" xfId="2" applyNumberFormat="1" applyFont="1" applyBorder="1" applyAlignment="1">
      <alignment horizontal="right"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vertical="center" wrapText="1"/>
    </xf>
    <xf numFmtId="164" fontId="4" fillId="0" borderId="1" xfId="2" applyNumberFormat="1" applyFont="1" applyBorder="1" applyAlignment="1">
      <alignment vertical="center" wrapText="1"/>
    </xf>
    <xf numFmtId="2" fontId="6"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66" fontId="4" fillId="0" borderId="1" xfId="2"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16" fillId="0" borderId="0" xfId="0" applyFont="1" applyAlignment="1">
      <alignment horizontal="left"/>
    </xf>
    <xf numFmtId="3" fontId="13" fillId="0" borderId="1" xfId="0" applyNumberFormat="1" applyFont="1" applyBorder="1" applyAlignment="1">
      <alignment horizontal="center" vertical="center" wrapText="1"/>
    </xf>
    <xf numFmtId="3" fontId="13" fillId="0" borderId="0" xfId="0" applyNumberFormat="1" applyFont="1" applyAlignment="1">
      <alignment horizontal="center" vertical="center" wrapText="1"/>
    </xf>
    <xf numFmtId="0" fontId="29" fillId="0" borderId="0" xfId="0" applyFont="1" applyAlignment="1">
      <alignment horizontal="right" vertical="center"/>
    </xf>
    <xf numFmtId="0" fontId="29" fillId="0" borderId="0" xfId="0" applyFont="1" applyAlignment="1">
      <alignment horizontal="center" vertical="center" wrapText="1"/>
    </xf>
    <xf numFmtId="0" fontId="30" fillId="0" borderId="0" xfId="0" applyFont="1" applyAlignment="1">
      <alignment horizontal="right" vertical="center"/>
    </xf>
    <xf numFmtId="0" fontId="23" fillId="0" borderId="0" xfId="0" applyFont="1" applyAlignment="1">
      <alignment horizontal="center" vertical="center" wrapText="1"/>
    </xf>
    <xf numFmtId="165" fontId="31" fillId="0" borderId="0" xfId="0" applyNumberFormat="1" applyFont="1" applyAlignment="1">
      <alignment horizontal="center" vertical="center" wrapText="1"/>
    </xf>
    <xf numFmtId="0" fontId="31" fillId="0" borderId="0" xfId="0" applyFont="1" applyAlignment="1">
      <alignment horizontal="center" vertical="center" wrapText="1"/>
    </xf>
    <xf numFmtId="2" fontId="31" fillId="0" borderId="0" xfId="0" applyNumberFormat="1" applyFont="1" applyAlignment="1">
      <alignment horizontal="center" vertical="center" wrapText="1"/>
    </xf>
    <xf numFmtId="2" fontId="29" fillId="0" borderId="0" xfId="0" applyNumberFormat="1" applyFont="1" applyAlignment="1">
      <alignment horizontal="center" vertical="center" wrapText="1"/>
    </xf>
    <xf numFmtId="0" fontId="31" fillId="0" borderId="4" xfId="0" applyFont="1" applyBorder="1" applyAlignment="1">
      <alignment horizontal="center" vertical="center" wrapText="1"/>
    </xf>
    <xf numFmtId="0" fontId="22" fillId="0" borderId="0" xfId="0" applyFont="1" applyAlignment="1">
      <alignment horizontal="center" vertical="center"/>
    </xf>
    <xf numFmtId="0" fontId="30" fillId="0" borderId="0" xfId="0" applyFont="1" applyAlignment="1">
      <alignment horizontal="left" vertical="center" wrapText="1"/>
    </xf>
    <xf numFmtId="0" fontId="24" fillId="3" borderId="0" xfId="0" applyFont="1" applyFill="1"/>
    <xf numFmtId="164" fontId="24" fillId="3" borderId="0" xfId="0" applyNumberFormat="1" applyFont="1" applyFill="1"/>
    <xf numFmtId="0" fontId="25" fillId="3" borderId="0" xfId="0" applyFont="1" applyFill="1"/>
    <xf numFmtId="164" fontId="25" fillId="3" borderId="0" xfId="0" applyNumberFormat="1" applyFont="1" applyFill="1"/>
    <xf numFmtId="0" fontId="25" fillId="3" borderId="0" xfId="0" applyFont="1" applyFill="1" applyAlignment="1">
      <alignment horizontal="center"/>
    </xf>
    <xf numFmtId="164" fontId="24" fillId="3" borderId="0" xfId="2" applyNumberFormat="1" applyFont="1" applyFill="1" applyBorder="1"/>
    <xf numFmtId="164" fontId="17" fillId="0" borderId="8" xfId="2" applyNumberFormat="1" applyFont="1" applyBorder="1" applyAlignment="1">
      <alignment horizontal="center" vertical="center" wrapText="1"/>
    </xf>
    <xf numFmtId="164" fontId="17" fillId="0" borderId="9" xfId="2"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164" fontId="4" fillId="3" borderId="1" xfId="2"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26" fillId="3" borderId="0" xfId="0" applyFont="1" applyFill="1"/>
    <xf numFmtId="164" fontId="4" fillId="0" borderId="0" xfId="0" applyNumberFormat="1" applyFont="1"/>
    <xf numFmtId="3" fontId="11" fillId="0" borderId="0" xfId="0" applyNumberFormat="1" applyFont="1"/>
    <xf numFmtId="0" fontId="17" fillId="3" borderId="1" xfId="0" applyFont="1" applyFill="1" applyBorder="1" applyAlignment="1">
      <alignment horizontal="center" vertical="center" wrapText="1"/>
    </xf>
    <xf numFmtId="0" fontId="18" fillId="3" borderId="1" xfId="0" applyFont="1" applyFill="1" applyBorder="1"/>
    <xf numFmtId="3" fontId="13" fillId="3"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0" fontId="20" fillId="3" borderId="1" xfId="0" applyFont="1" applyFill="1" applyBorder="1" applyAlignment="1">
      <alignment horizontal="right" vertical="top" wrapText="1" readingOrder="1"/>
    </xf>
    <xf numFmtId="164" fontId="17" fillId="3" borderId="7" xfId="2" applyNumberFormat="1" applyFont="1" applyFill="1" applyBorder="1" applyAlignment="1">
      <alignment horizontal="center" vertical="center" wrapText="1"/>
    </xf>
    <xf numFmtId="164" fontId="17" fillId="3" borderId="1" xfId="2"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3" fontId="11" fillId="3" borderId="0" xfId="0" applyNumberFormat="1" applyFont="1" applyFill="1"/>
    <xf numFmtId="3" fontId="22" fillId="3" borderId="0" xfId="0" applyNumberFormat="1" applyFont="1" applyFill="1"/>
    <xf numFmtId="0" fontId="22" fillId="3" borderId="0" xfId="0" applyFont="1" applyFill="1"/>
    <xf numFmtId="0" fontId="0" fillId="3" borderId="0" xfId="0" applyFill="1"/>
    <xf numFmtId="164" fontId="13" fillId="3" borderId="1" xfId="2" applyNumberFormat="1"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0" fontId="4" fillId="0" borderId="0" xfId="0" applyFont="1" applyAlignment="1">
      <alignment horizontal="left"/>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24" fillId="3" borderId="0" xfId="0" applyFont="1" applyFill="1" applyAlignment="1">
      <alignment horizontal="center" vertical="center"/>
    </xf>
    <xf numFmtId="0" fontId="7" fillId="0" borderId="2"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4" fillId="0" borderId="0" xfId="0" applyFont="1" applyAlignment="1">
      <alignment horizontal="center" wrapText="1"/>
    </xf>
    <xf numFmtId="0" fontId="5" fillId="0" borderId="0" xfId="0" applyFont="1" applyAlignment="1">
      <alignment horizontal="center" vertical="center"/>
    </xf>
    <xf numFmtId="0" fontId="7" fillId="0" borderId="0" xfId="0" applyFont="1" applyAlignment="1">
      <alignment horizontal="left" vertical="center" wrapText="1"/>
    </xf>
    <xf numFmtId="0" fontId="22"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178594</xdr:colOff>
      <xdr:row>1</xdr:row>
      <xdr:rowOff>23812</xdr:rowOff>
    </xdr:from>
    <xdr:to>
      <xdr:col>1</xdr:col>
      <xdr:colOff>1188244</xdr:colOff>
      <xdr:row>1</xdr:row>
      <xdr:rowOff>23812</xdr:rowOff>
    </xdr:to>
    <xdr:cxnSp macro="">
      <xdr:nvCxnSpPr>
        <xdr:cNvPr id="2" name="Straight Connector 1">
          <a:extLst>
            <a:ext uri="{FF2B5EF4-FFF2-40B4-BE49-F238E27FC236}">
              <a16:creationId xmlns:a16="http://schemas.microsoft.com/office/drawing/2014/main" id="{53347D7D-D694-48CA-80B2-2E707D530A40}"/>
            </a:ext>
          </a:extLst>
        </xdr:cNvPr>
        <xdr:cNvCxnSpPr/>
      </xdr:nvCxnSpPr>
      <xdr:spPr>
        <a:xfrm>
          <a:off x="535782" y="226218"/>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169334</xdr:colOff>
      <xdr:row>1</xdr:row>
      <xdr:rowOff>10584</xdr:rowOff>
    </xdr:from>
    <xdr:to>
      <xdr:col>1</xdr:col>
      <xdr:colOff>1178984</xdr:colOff>
      <xdr:row>1</xdr:row>
      <xdr:rowOff>10584</xdr:rowOff>
    </xdr:to>
    <xdr:cxnSp macro="">
      <xdr:nvCxnSpPr>
        <xdr:cNvPr id="2" name="Straight Connector 1">
          <a:extLst>
            <a:ext uri="{FF2B5EF4-FFF2-40B4-BE49-F238E27FC236}">
              <a16:creationId xmlns:a16="http://schemas.microsoft.com/office/drawing/2014/main" id="{ABCD0608-B167-44CE-BCDA-D1AACE2C0443}"/>
            </a:ext>
          </a:extLst>
        </xdr:cNvPr>
        <xdr:cNvCxnSpPr/>
      </xdr:nvCxnSpPr>
      <xdr:spPr>
        <a:xfrm>
          <a:off x="497417" y="243417"/>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1</xdr:row>
      <xdr:rowOff>9525</xdr:rowOff>
    </xdr:from>
    <xdr:to>
      <xdr:col>1</xdr:col>
      <xdr:colOff>1200150</xdr:colOff>
      <xdr:row>1</xdr:row>
      <xdr:rowOff>9525</xdr:rowOff>
    </xdr:to>
    <xdr:cxnSp macro="">
      <xdr:nvCxnSpPr>
        <xdr:cNvPr id="2" name="Straight Connector 1">
          <a:extLst>
            <a:ext uri="{FF2B5EF4-FFF2-40B4-BE49-F238E27FC236}">
              <a16:creationId xmlns:a16="http://schemas.microsoft.com/office/drawing/2014/main" id="{A60E0935-7AE8-4B79-B3BB-871E45FAFB1A}"/>
            </a:ext>
          </a:extLst>
        </xdr:cNvPr>
        <xdr:cNvCxnSpPr/>
      </xdr:nvCxnSpPr>
      <xdr:spPr>
        <a:xfrm>
          <a:off x="609600" y="209550"/>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1</xdr:row>
      <xdr:rowOff>0</xdr:rowOff>
    </xdr:from>
    <xdr:to>
      <xdr:col>1</xdr:col>
      <xdr:colOff>1257300</xdr:colOff>
      <xdr:row>1</xdr:row>
      <xdr:rowOff>0</xdr:rowOff>
    </xdr:to>
    <xdr:cxnSp macro="">
      <xdr:nvCxnSpPr>
        <xdr:cNvPr id="2" name="Straight Connector 1">
          <a:extLst>
            <a:ext uri="{FF2B5EF4-FFF2-40B4-BE49-F238E27FC236}">
              <a16:creationId xmlns:a16="http://schemas.microsoft.com/office/drawing/2014/main" id="{56AD10C1-3923-443D-BB9F-2D4D867EC8BD}"/>
            </a:ext>
          </a:extLst>
        </xdr:cNvPr>
        <xdr:cNvCxnSpPr/>
      </xdr:nvCxnSpPr>
      <xdr:spPr>
        <a:xfrm>
          <a:off x="609600" y="200025"/>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1</xdr:row>
      <xdr:rowOff>47625</xdr:rowOff>
    </xdr:from>
    <xdr:to>
      <xdr:col>1</xdr:col>
      <xdr:colOff>1152525</xdr:colOff>
      <xdr:row>1</xdr:row>
      <xdr:rowOff>47625</xdr:rowOff>
    </xdr:to>
    <xdr:cxnSp macro="">
      <xdr:nvCxnSpPr>
        <xdr:cNvPr id="2" name="Straight Connector 1">
          <a:extLst>
            <a:ext uri="{FF2B5EF4-FFF2-40B4-BE49-F238E27FC236}">
              <a16:creationId xmlns:a16="http://schemas.microsoft.com/office/drawing/2014/main" id="{D5838BE8-B8EA-46DE-82F6-8417AA893416}"/>
            </a:ext>
          </a:extLst>
        </xdr:cNvPr>
        <xdr:cNvCxnSpPr/>
      </xdr:nvCxnSpPr>
      <xdr:spPr>
        <a:xfrm>
          <a:off x="535781" y="250031"/>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285750</xdr:colOff>
      <xdr:row>1</xdr:row>
      <xdr:rowOff>23813</xdr:rowOff>
    </xdr:from>
    <xdr:to>
      <xdr:col>1</xdr:col>
      <xdr:colOff>1295400</xdr:colOff>
      <xdr:row>1</xdr:row>
      <xdr:rowOff>23813</xdr:rowOff>
    </xdr:to>
    <xdr:cxnSp macro="">
      <xdr:nvCxnSpPr>
        <xdr:cNvPr id="2" name="Straight Connector 1">
          <a:extLst>
            <a:ext uri="{FF2B5EF4-FFF2-40B4-BE49-F238E27FC236}">
              <a16:creationId xmlns:a16="http://schemas.microsoft.com/office/drawing/2014/main" id="{F988DE20-788B-488F-955D-AEF33CED3D92}"/>
            </a:ext>
          </a:extLst>
        </xdr:cNvPr>
        <xdr:cNvCxnSpPr/>
      </xdr:nvCxnSpPr>
      <xdr:spPr>
        <a:xfrm>
          <a:off x="559594" y="226219"/>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1</xdr:row>
      <xdr:rowOff>9525</xdr:rowOff>
    </xdr:from>
    <xdr:to>
      <xdr:col>1</xdr:col>
      <xdr:colOff>1057275</xdr:colOff>
      <xdr:row>1</xdr:row>
      <xdr:rowOff>9525</xdr:rowOff>
    </xdr:to>
    <xdr:cxnSp macro="">
      <xdr:nvCxnSpPr>
        <xdr:cNvPr id="3" name="Straight Connector 2">
          <a:extLst>
            <a:ext uri="{FF2B5EF4-FFF2-40B4-BE49-F238E27FC236}">
              <a16:creationId xmlns:a16="http://schemas.microsoft.com/office/drawing/2014/main" id="{AC5D8AAD-0AF2-978E-F843-BCC57349CC96}"/>
            </a:ext>
          </a:extLst>
        </xdr:cNvPr>
        <xdr:cNvCxnSpPr/>
      </xdr:nvCxnSpPr>
      <xdr:spPr>
        <a:xfrm>
          <a:off x="495300" y="209550"/>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Quy&#7871;t%20to&#225;n%20NS%20n&#259;m%202025\Bi&#7875;u%20Qtoan%2020aA3N%20(1).xlsx" TargetMode="External"/><Relationship Id="rId1" Type="http://schemas.openxmlformats.org/officeDocument/2006/relationships/externalLinkPath" Target="Bi&#7875;u%20Qtoan%2020aA3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PT_ND11-20aA3N"/>
    </sheetNames>
    <sheetDataSet>
      <sheetData sheetId="0">
        <row r="12">
          <cell r="V12">
            <v>135253990722</v>
          </cell>
        </row>
        <row r="16">
          <cell r="V16">
            <v>62587714580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workbookViewId="0">
      <selection activeCell="B20" sqref="B20"/>
    </sheetView>
  </sheetViews>
  <sheetFormatPr defaultColWidth="9.140625" defaultRowHeight="15.75" x14ac:dyDescent="0.25"/>
  <cols>
    <col min="1" max="1" width="22.140625" style="15" customWidth="1"/>
    <col min="2" max="2" width="64.7109375" style="13" customWidth="1"/>
    <col min="3" max="3" width="47.7109375" style="13" hidden="1" customWidth="1"/>
    <col min="4" max="16384" width="9.140625" style="13"/>
  </cols>
  <sheetData>
    <row r="1" spans="1:3" x14ac:dyDescent="0.25">
      <c r="A1" s="141" t="s">
        <v>196</v>
      </c>
      <c r="B1" s="141"/>
      <c r="C1" s="141"/>
    </row>
    <row r="2" spans="1:3" ht="38.25" customHeight="1" x14ac:dyDescent="0.25">
      <c r="A2" s="140" t="s">
        <v>197</v>
      </c>
      <c r="B2" s="140"/>
      <c r="C2" s="140"/>
    </row>
    <row r="3" spans="1:3" s="16" customFormat="1" x14ac:dyDescent="0.25">
      <c r="A3" s="3" t="s">
        <v>198</v>
      </c>
      <c r="B3" s="3" t="s">
        <v>1</v>
      </c>
      <c r="C3" s="3" t="s">
        <v>199</v>
      </c>
    </row>
    <row r="4" spans="1:3" x14ac:dyDescent="0.25">
      <c r="A4" s="12" t="s">
        <v>188</v>
      </c>
      <c r="B4" s="12" t="s">
        <v>189</v>
      </c>
      <c r="C4" s="12"/>
    </row>
    <row r="5" spans="1:3" ht="31.5" x14ac:dyDescent="0.25">
      <c r="A5" s="14" t="s">
        <v>131</v>
      </c>
      <c r="B5" s="5" t="s">
        <v>190</v>
      </c>
      <c r="C5" s="5" t="s">
        <v>203</v>
      </c>
    </row>
    <row r="6" spans="1:3" ht="31.5" x14ac:dyDescent="0.25">
      <c r="A6" s="14" t="s">
        <v>132</v>
      </c>
      <c r="B6" s="5" t="s">
        <v>212</v>
      </c>
      <c r="C6" s="5" t="s">
        <v>203</v>
      </c>
    </row>
    <row r="7" spans="1:3" ht="31.5" x14ac:dyDescent="0.25">
      <c r="A7" s="14" t="s">
        <v>133</v>
      </c>
      <c r="B7" s="5" t="s">
        <v>191</v>
      </c>
      <c r="C7" s="5" t="s">
        <v>204</v>
      </c>
    </row>
    <row r="8" spans="1:3" ht="47.25" x14ac:dyDescent="0.25">
      <c r="A8" s="14" t="s">
        <v>134</v>
      </c>
      <c r="B8" s="5" t="s">
        <v>192</v>
      </c>
      <c r="C8" s="5" t="s">
        <v>205</v>
      </c>
    </row>
    <row r="9" spans="1:3" ht="47.25" x14ac:dyDescent="0.25">
      <c r="A9" s="14" t="s">
        <v>135</v>
      </c>
      <c r="B9" s="5" t="s">
        <v>213</v>
      </c>
      <c r="C9" s="5" t="s">
        <v>205</v>
      </c>
    </row>
    <row r="10" spans="1:3" ht="47.25" x14ac:dyDescent="0.25">
      <c r="A10" s="14" t="s">
        <v>136</v>
      </c>
      <c r="B10" s="5" t="s">
        <v>214</v>
      </c>
      <c r="C10" s="5" t="s">
        <v>205</v>
      </c>
    </row>
    <row r="11" spans="1:3" ht="31.5" x14ac:dyDescent="0.25">
      <c r="A11" s="14" t="s">
        <v>137</v>
      </c>
      <c r="B11" s="5" t="s">
        <v>215</v>
      </c>
      <c r="C11" s="5" t="s">
        <v>202</v>
      </c>
    </row>
    <row r="12" spans="1:3" ht="47.25" x14ac:dyDescent="0.25">
      <c r="A12" s="14" t="s">
        <v>169</v>
      </c>
      <c r="B12" s="5" t="s">
        <v>216</v>
      </c>
      <c r="C12" s="5" t="s">
        <v>206</v>
      </c>
    </row>
    <row r="13" spans="1:3" ht="31.5" x14ac:dyDescent="0.25">
      <c r="A13" s="14" t="s">
        <v>170</v>
      </c>
      <c r="B13" s="5" t="s">
        <v>217</v>
      </c>
      <c r="C13" s="5" t="s">
        <v>202</v>
      </c>
    </row>
    <row r="14" spans="1:3" ht="31.5" x14ac:dyDescent="0.25">
      <c r="A14" s="14" t="s">
        <v>171</v>
      </c>
      <c r="B14" s="5" t="s">
        <v>218</v>
      </c>
      <c r="C14" s="5" t="s">
        <v>202</v>
      </c>
    </row>
    <row r="15" spans="1:3" ht="47.25" x14ac:dyDescent="0.25">
      <c r="A15" s="14" t="s">
        <v>182</v>
      </c>
      <c r="B15" s="5" t="s">
        <v>219</v>
      </c>
      <c r="C15" s="5" t="s">
        <v>205</v>
      </c>
    </row>
    <row r="16" spans="1:3" ht="47.25" x14ac:dyDescent="0.25">
      <c r="A16" s="14" t="s">
        <v>183</v>
      </c>
      <c r="B16" s="5" t="s">
        <v>220</v>
      </c>
      <c r="C16" s="5" t="s">
        <v>205</v>
      </c>
    </row>
    <row r="17" spans="1:3" ht="31.5" x14ac:dyDescent="0.25">
      <c r="A17" s="14" t="s">
        <v>184</v>
      </c>
      <c r="B17" s="5" t="s">
        <v>221</v>
      </c>
      <c r="C17" s="5" t="s">
        <v>203</v>
      </c>
    </row>
    <row r="18" spans="1:3" ht="47.25" x14ac:dyDescent="0.25">
      <c r="A18" s="14" t="s">
        <v>185</v>
      </c>
      <c r="B18" s="5" t="s">
        <v>193</v>
      </c>
      <c r="C18" s="5" t="s">
        <v>205</v>
      </c>
    </row>
    <row r="19" spans="1:3" ht="63" x14ac:dyDescent="0.25">
      <c r="A19" s="14" t="s">
        <v>186</v>
      </c>
      <c r="B19" s="5" t="s">
        <v>194</v>
      </c>
      <c r="C19" s="5" t="s">
        <v>201</v>
      </c>
    </row>
    <row r="20" spans="1:3" ht="31.5" x14ac:dyDescent="0.25">
      <c r="A20" s="14" t="s">
        <v>187</v>
      </c>
      <c r="B20" s="5" t="s">
        <v>195</v>
      </c>
      <c r="C20" s="5" t="s">
        <v>200</v>
      </c>
    </row>
  </sheetData>
  <mergeCells count="2">
    <mergeCell ref="A2:C2"/>
    <mergeCell ref="A1:C1"/>
  </mergeCells>
  <hyperlinks>
    <hyperlink ref="A5" location="'48'!A1" display="Biểu mẫu số 48" xr:uid="{00000000-0004-0000-0000-00002F000000}"/>
    <hyperlink ref="A6" location="'49'!A1" display="Biểu mẫu số 49" xr:uid="{00000000-0004-0000-0000-000030000000}"/>
    <hyperlink ref="A7" location="'50'!A1" display="Biểu mẫu số 50" xr:uid="{00000000-0004-0000-0000-000031000000}"/>
    <hyperlink ref="A8" location="'51'!A1" display="Biểu mẫu số 51" xr:uid="{00000000-0004-0000-0000-000032000000}"/>
    <hyperlink ref="A9" location="'52'!A1" display="Biểu mẫu số 52" xr:uid="{00000000-0004-0000-0000-000033000000}"/>
    <hyperlink ref="A10" location="'53'!A1" display="Biểu mẫu số 53" xr:uid="{00000000-0004-0000-0000-000034000000}"/>
    <hyperlink ref="A11" location="'54'!A1" display="Biểu mẫu số 54" xr:uid="{00000000-0004-0000-0000-000035000000}"/>
    <hyperlink ref="A12" location="'55'!A1" display="Biểu mẫu số 55" xr:uid="{00000000-0004-0000-0000-000036000000}"/>
    <hyperlink ref="A13" location="'56'!A1" display="Biểu mẫu số 56" xr:uid="{00000000-0004-0000-0000-000037000000}"/>
    <hyperlink ref="A14" location="'57'!A1" display="Biểu mẫu số 57" xr:uid="{00000000-0004-0000-0000-000038000000}"/>
    <hyperlink ref="A15" location="'58'!A1" display="Biểu mẫu số 58" xr:uid="{00000000-0004-0000-0000-000039000000}"/>
    <hyperlink ref="A16" location="'59'!A1" display="Biểu mẫu số 59" xr:uid="{00000000-0004-0000-0000-00003A000000}"/>
    <hyperlink ref="A17" location="'60'!A1" display="Biểu mẫu số 60" xr:uid="{00000000-0004-0000-0000-00003B000000}"/>
    <hyperlink ref="A18" location="'61'!A1" display="Biểu mẫu số 61" xr:uid="{00000000-0004-0000-0000-00003C000000}"/>
    <hyperlink ref="A19" location="'62'!A1" display="Biểu mẫu số 62" xr:uid="{00000000-0004-0000-0000-00003D000000}"/>
    <hyperlink ref="A20" location="'64'!A1" display="Biểu mẫu số 64" xr:uid="{00000000-0004-0000-0000-00003F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724E9-586B-4E68-AA02-523CA8BC06CD}">
  <sheetPr>
    <tabColor rgb="FFFF0000"/>
  </sheetPr>
  <dimension ref="A1:Y42"/>
  <sheetViews>
    <sheetView zoomScaleNormal="100" workbookViewId="0">
      <selection activeCell="A3" sqref="A3:F3"/>
    </sheetView>
  </sheetViews>
  <sheetFormatPr defaultColWidth="9.140625" defaultRowHeight="15.75" x14ac:dyDescent="0.25"/>
  <cols>
    <col min="1" max="1" width="5.42578125" style="59" customWidth="1"/>
    <col min="2" max="2" width="42.7109375" style="59" customWidth="1"/>
    <col min="3" max="3" width="19" style="59" customWidth="1"/>
    <col min="4" max="4" width="18.5703125" style="59" customWidth="1"/>
    <col min="5" max="5" width="17.28515625" style="59" customWidth="1"/>
    <col min="6" max="6" width="10.140625" style="59" customWidth="1"/>
    <col min="7" max="7" width="17.42578125" style="104" customWidth="1"/>
    <col min="8" max="8" width="9.140625" style="104"/>
    <col min="9" max="9" width="24" style="104" customWidth="1"/>
    <col min="10" max="10" width="26.28515625" style="104" customWidth="1"/>
    <col min="11" max="11" width="18.28515625" style="104" customWidth="1"/>
    <col min="12" max="25" width="9.140625" style="104"/>
    <col min="26" max="16384" width="9.140625" style="59"/>
  </cols>
  <sheetData>
    <row r="1" spans="1:25" x14ac:dyDescent="0.25">
      <c r="A1" s="133" t="s">
        <v>290</v>
      </c>
      <c r="B1" s="133"/>
      <c r="F1" s="60" t="s">
        <v>131</v>
      </c>
    </row>
    <row r="2" spans="1:25" ht="27" customHeight="1" x14ac:dyDescent="0.25">
      <c r="A2" s="144" t="s">
        <v>222</v>
      </c>
      <c r="B2" s="144"/>
      <c r="C2" s="144"/>
      <c r="D2" s="144"/>
      <c r="E2" s="144"/>
      <c r="F2" s="144"/>
    </row>
    <row r="3" spans="1:25" x14ac:dyDescent="0.25">
      <c r="A3" s="145" t="s">
        <v>292</v>
      </c>
      <c r="B3" s="145"/>
      <c r="C3" s="145"/>
      <c r="D3" s="145"/>
      <c r="E3" s="145"/>
      <c r="F3" s="145"/>
    </row>
    <row r="4" spans="1:25" x14ac:dyDescent="0.25">
      <c r="F4" s="6" t="s">
        <v>223</v>
      </c>
    </row>
    <row r="5" spans="1:25" x14ac:dyDescent="0.25">
      <c r="A5" s="137" t="s">
        <v>283</v>
      </c>
      <c r="B5" s="137" t="s">
        <v>49</v>
      </c>
      <c r="C5" s="137" t="s">
        <v>127</v>
      </c>
      <c r="D5" s="137" t="s">
        <v>138</v>
      </c>
      <c r="E5" s="137" t="s">
        <v>28</v>
      </c>
      <c r="F5" s="137"/>
    </row>
    <row r="6" spans="1:25" ht="41.25" customHeight="1" x14ac:dyDescent="0.25">
      <c r="A6" s="137"/>
      <c r="B6" s="137"/>
      <c r="C6" s="137"/>
      <c r="D6" s="137"/>
      <c r="E6" s="7" t="s">
        <v>29</v>
      </c>
      <c r="F6" s="7" t="s">
        <v>78</v>
      </c>
    </row>
    <row r="7" spans="1:25" x14ac:dyDescent="0.25">
      <c r="A7" s="8" t="s">
        <v>2</v>
      </c>
      <c r="B7" s="8" t="s">
        <v>3</v>
      </c>
      <c r="C7" s="8">
        <v>1</v>
      </c>
      <c r="D7" s="8">
        <v>2</v>
      </c>
      <c r="E7" s="8" t="s">
        <v>50</v>
      </c>
      <c r="F7" s="8" t="s">
        <v>51</v>
      </c>
    </row>
    <row r="8" spans="1:25" s="116" customFormat="1" ht="21.75" customHeight="1" x14ac:dyDescent="0.25">
      <c r="A8" s="112" t="s">
        <v>2</v>
      </c>
      <c r="B8" s="113" t="s">
        <v>30</v>
      </c>
      <c r="C8" s="114">
        <f>C9+C12+C15+C16</f>
        <v>260261916988</v>
      </c>
      <c r="D8" s="114">
        <f t="shared" ref="D8:E8" si="0">D9+D12+D15+D16</f>
        <v>261791178373</v>
      </c>
      <c r="E8" s="114">
        <f t="shared" si="0"/>
        <v>1529261385</v>
      </c>
      <c r="F8" s="115">
        <f t="shared" ref="F8:F9" si="1">D8/C8*100</f>
        <v>100.58758553794505</v>
      </c>
      <c r="G8" s="104"/>
      <c r="H8" s="104"/>
      <c r="I8" s="105">
        <f>D8-D17</f>
        <v>861968449</v>
      </c>
      <c r="J8" s="105"/>
      <c r="K8" s="104"/>
      <c r="L8" s="104"/>
      <c r="M8" s="104"/>
      <c r="N8" s="104"/>
      <c r="O8" s="104"/>
      <c r="P8" s="104"/>
      <c r="Q8" s="104"/>
      <c r="R8" s="104"/>
      <c r="S8" s="104"/>
      <c r="T8" s="104"/>
      <c r="U8" s="104"/>
      <c r="V8" s="104"/>
      <c r="W8" s="104"/>
      <c r="X8" s="104"/>
      <c r="Y8" s="104"/>
    </row>
    <row r="9" spans="1:25" s="64" customFormat="1" ht="21.75" customHeight="1" x14ac:dyDescent="0.25">
      <c r="A9" s="7" t="s">
        <v>10</v>
      </c>
      <c r="B9" s="61" t="s">
        <v>52</v>
      </c>
      <c r="C9" s="62">
        <f>C10+C11</f>
        <v>7125000000</v>
      </c>
      <c r="D9" s="62">
        <f>D10+D11</f>
        <v>8654261385</v>
      </c>
      <c r="E9" s="62">
        <f>E10+E11</f>
        <v>1529261385</v>
      </c>
      <c r="F9" s="63">
        <f t="shared" si="1"/>
        <v>121.46331768421052</v>
      </c>
      <c r="G9" s="106"/>
      <c r="H9" s="106"/>
      <c r="I9" s="106"/>
      <c r="J9" s="107"/>
      <c r="K9" s="106"/>
      <c r="L9" s="106"/>
      <c r="M9" s="106"/>
      <c r="N9" s="106"/>
      <c r="O9" s="106"/>
      <c r="P9" s="106"/>
      <c r="Q9" s="106"/>
      <c r="R9" s="106"/>
      <c r="S9" s="106"/>
      <c r="T9" s="106"/>
      <c r="U9" s="106"/>
      <c r="V9" s="106"/>
      <c r="W9" s="106"/>
      <c r="X9" s="106"/>
      <c r="Y9" s="106"/>
    </row>
    <row r="10" spans="1:25" ht="21.75" customHeight="1" x14ac:dyDescent="0.25">
      <c r="A10" s="8" t="s">
        <v>4</v>
      </c>
      <c r="B10" s="65" t="s">
        <v>53</v>
      </c>
      <c r="C10" s="24">
        <f>4675000000</f>
        <v>4675000000</v>
      </c>
      <c r="D10" s="24">
        <v>5147675577</v>
      </c>
      <c r="E10" s="40">
        <f>D10-C10</f>
        <v>472675577</v>
      </c>
      <c r="F10" s="66">
        <f>D10/C10*100</f>
        <v>110.11070752941177</v>
      </c>
    </row>
    <row r="11" spans="1:25" ht="33.75" customHeight="1" x14ac:dyDescent="0.25">
      <c r="A11" s="8" t="s">
        <v>4</v>
      </c>
      <c r="B11" s="65" t="s">
        <v>54</v>
      </c>
      <c r="C11" s="24">
        <v>2450000000</v>
      </c>
      <c r="D11" s="24">
        <v>3506585808</v>
      </c>
      <c r="E11" s="40">
        <f>D11-C11</f>
        <v>1056585808</v>
      </c>
      <c r="F11" s="66">
        <f t="shared" ref="F11:F20" si="2">D11/C11*100</f>
        <v>143.12595134693876</v>
      </c>
    </row>
    <row r="12" spans="1:25" s="64" customFormat="1" ht="23.25" customHeight="1" x14ac:dyDescent="0.25">
      <c r="A12" s="7" t="s">
        <v>6</v>
      </c>
      <c r="B12" s="61" t="s">
        <v>139</v>
      </c>
      <c r="C12" s="62">
        <f>C13+C14</f>
        <v>237208625747</v>
      </c>
      <c r="D12" s="62">
        <f>D13+D14</f>
        <v>237208625747</v>
      </c>
      <c r="E12" s="62">
        <f>E13+E14</f>
        <v>0</v>
      </c>
      <c r="F12" s="7">
        <f t="shared" si="2"/>
        <v>100</v>
      </c>
      <c r="G12" s="106"/>
      <c r="H12" s="106"/>
      <c r="I12" s="106"/>
      <c r="J12" s="106"/>
      <c r="K12" s="106"/>
      <c r="L12" s="106"/>
      <c r="M12" s="106"/>
      <c r="N12" s="106"/>
      <c r="O12" s="106"/>
      <c r="P12" s="106"/>
      <c r="Q12" s="106"/>
      <c r="R12" s="106"/>
      <c r="S12" s="106"/>
      <c r="T12" s="106"/>
      <c r="U12" s="106"/>
      <c r="V12" s="106"/>
      <c r="W12" s="106"/>
      <c r="X12" s="106"/>
      <c r="Y12" s="106"/>
    </row>
    <row r="13" spans="1:25" ht="23.25" customHeight="1" x14ac:dyDescent="0.25">
      <c r="A13" s="8">
        <v>1</v>
      </c>
      <c r="B13" s="65" t="s">
        <v>31</v>
      </c>
      <c r="C13" s="24">
        <v>187579000000</v>
      </c>
      <c r="D13" s="24">
        <f>C13</f>
        <v>187579000000</v>
      </c>
      <c r="E13" s="40">
        <f>D13-C13</f>
        <v>0</v>
      </c>
      <c r="F13" s="8">
        <f t="shared" si="2"/>
        <v>100</v>
      </c>
    </row>
    <row r="14" spans="1:25" ht="23.25" customHeight="1" x14ac:dyDescent="0.25">
      <c r="A14" s="8">
        <v>2</v>
      </c>
      <c r="B14" s="65" t="s">
        <v>11</v>
      </c>
      <c r="C14" s="24">
        <f>51644925747-2015300000</f>
        <v>49629625747</v>
      </c>
      <c r="D14" s="24">
        <f>C14</f>
        <v>49629625747</v>
      </c>
      <c r="E14" s="40">
        <f t="shared" ref="E14:E16" si="3">D14-C14</f>
        <v>0</v>
      </c>
      <c r="F14" s="8">
        <f t="shared" si="2"/>
        <v>100</v>
      </c>
      <c r="G14" s="104" t="s">
        <v>276</v>
      </c>
    </row>
    <row r="15" spans="1:25" s="64" customFormat="1" ht="23.25" customHeight="1" x14ac:dyDescent="0.25">
      <c r="A15" s="7" t="s">
        <v>7</v>
      </c>
      <c r="B15" s="61" t="s">
        <v>48</v>
      </c>
      <c r="C15" s="62">
        <v>645345113</v>
      </c>
      <c r="D15" s="62">
        <f>C15</f>
        <v>645345113</v>
      </c>
      <c r="E15" s="40">
        <f t="shared" si="3"/>
        <v>0</v>
      </c>
      <c r="F15" s="7">
        <f t="shared" si="2"/>
        <v>100</v>
      </c>
      <c r="G15" s="106"/>
      <c r="H15" s="106"/>
      <c r="I15" s="106"/>
      <c r="J15" s="106"/>
      <c r="K15" s="106"/>
      <c r="L15" s="106"/>
      <c r="M15" s="106"/>
      <c r="N15" s="106"/>
      <c r="O15" s="106"/>
      <c r="P15" s="106"/>
      <c r="Q15" s="106"/>
      <c r="R15" s="106"/>
      <c r="S15" s="106"/>
      <c r="T15" s="106"/>
      <c r="U15" s="106"/>
      <c r="V15" s="106"/>
      <c r="W15" s="106"/>
      <c r="X15" s="106"/>
      <c r="Y15" s="106"/>
    </row>
    <row r="16" spans="1:25" s="64" customFormat="1" ht="31.5" x14ac:dyDescent="0.25">
      <c r="A16" s="7" t="s">
        <v>8</v>
      </c>
      <c r="B16" s="61" t="s">
        <v>32</v>
      </c>
      <c r="C16" s="62">
        <v>15282946128</v>
      </c>
      <c r="D16" s="62">
        <f>C16</f>
        <v>15282946128</v>
      </c>
      <c r="E16" s="40">
        <f t="shared" si="3"/>
        <v>0</v>
      </c>
      <c r="F16" s="7">
        <f t="shared" si="2"/>
        <v>100</v>
      </c>
      <c r="G16" s="106"/>
      <c r="H16" s="106"/>
      <c r="I16" s="106"/>
      <c r="J16" s="106"/>
      <c r="K16" s="106"/>
      <c r="L16" s="106"/>
      <c r="M16" s="106"/>
      <c r="N16" s="106"/>
      <c r="O16" s="106"/>
      <c r="P16" s="106"/>
      <c r="Q16" s="106"/>
      <c r="R16" s="106"/>
      <c r="S16" s="106"/>
      <c r="T16" s="106"/>
      <c r="U16" s="106"/>
      <c r="V16" s="106"/>
      <c r="W16" s="106"/>
      <c r="X16" s="106"/>
      <c r="Y16" s="106"/>
    </row>
    <row r="17" spans="1:25" s="116" customFormat="1" ht="20.25" customHeight="1" x14ac:dyDescent="0.25">
      <c r="A17" s="112" t="s">
        <v>3</v>
      </c>
      <c r="B17" s="113" t="s">
        <v>13</v>
      </c>
      <c r="C17" s="114">
        <f>C18+C29</f>
        <v>261858711830</v>
      </c>
      <c r="D17" s="114">
        <f>D18+D28+D29</f>
        <v>260929209924</v>
      </c>
      <c r="E17" s="114">
        <f>E18+E28+E29</f>
        <v>-929501906</v>
      </c>
      <c r="F17" s="115">
        <f t="shared" si="2"/>
        <v>99.645036859952384</v>
      </c>
      <c r="G17" s="104"/>
      <c r="H17" s="104"/>
      <c r="I17" s="105">
        <f>D17-5405005774</f>
        <v>255524204150</v>
      </c>
      <c r="J17" s="104"/>
      <c r="K17" s="104"/>
      <c r="L17" s="104"/>
      <c r="M17" s="104"/>
      <c r="N17" s="104"/>
      <c r="O17" s="104"/>
      <c r="P17" s="104"/>
      <c r="Q17" s="104"/>
      <c r="R17" s="104"/>
      <c r="S17" s="104"/>
      <c r="T17" s="104"/>
      <c r="U17" s="104"/>
      <c r="V17" s="104"/>
      <c r="W17" s="104"/>
      <c r="X17" s="104"/>
      <c r="Y17" s="104"/>
    </row>
    <row r="18" spans="1:25" ht="22.5" customHeight="1" x14ac:dyDescent="0.25">
      <c r="A18" s="7" t="s">
        <v>10</v>
      </c>
      <c r="B18" s="61" t="s">
        <v>140</v>
      </c>
      <c r="C18" s="62">
        <f>C20</f>
        <v>261681211830</v>
      </c>
      <c r="D18" s="62">
        <f>D19+D20+D24</f>
        <v>256506027441</v>
      </c>
      <c r="E18" s="62">
        <f>E19+E20+E24</f>
        <v>-5175184389</v>
      </c>
      <c r="F18" s="63">
        <f t="shared" si="2"/>
        <v>98.022332458334063</v>
      </c>
    </row>
    <row r="19" spans="1:25" ht="22.5" customHeight="1" x14ac:dyDescent="0.25">
      <c r="A19" s="8">
        <v>1</v>
      </c>
      <c r="B19" s="65" t="s">
        <v>55</v>
      </c>
      <c r="C19" s="24"/>
      <c r="D19" s="24"/>
      <c r="E19" s="8"/>
      <c r="F19" s="7"/>
    </row>
    <row r="20" spans="1:25" ht="22.5" customHeight="1" x14ac:dyDescent="0.25">
      <c r="A20" s="8">
        <v>2</v>
      </c>
      <c r="B20" s="65" t="s">
        <v>14</v>
      </c>
      <c r="C20" s="24">
        <f>'52'!C28</f>
        <v>261681211830</v>
      </c>
      <c r="D20" s="24">
        <v>254991704150</v>
      </c>
      <c r="E20" s="40">
        <f>D20-C20</f>
        <v>-6689507680</v>
      </c>
      <c r="F20" s="63">
        <f t="shared" si="2"/>
        <v>97.44364234894104</v>
      </c>
    </row>
    <row r="21" spans="1:25" ht="31.5" x14ac:dyDescent="0.25">
      <c r="A21" s="8">
        <v>3</v>
      </c>
      <c r="B21" s="65" t="s">
        <v>15</v>
      </c>
      <c r="C21" s="24"/>
      <c r="D21" s="24"/>
      <c r="E21" s="8"/>
      <c r="F21" s="7"/>
    </row>
    <row r="22" spans="1:25" ht="22.5" customHeight="1" x14ac:dyDescent="0.25">
      <c r="A22" s="8">
        <v>4</v>
      </c>
      <c r="B22" s="65" t="s">
        <v>33</v>
      </c>
      <c r="C22" s="24"/>
      <c r="D22" s="24"/>
      <c r="E22" s="8"/>
      <c r="F22" s="7"/>
    </row>
    <row r="23" spans="1:25" ht="22.5" customHeight="1" x14ac:dyDescent="0.25">
      <c r="A23" s="8">
        <v>5</v>
      </c>
      <c r="B23" s="65" t="s">
        <v>34</v>
      </c>
      <c r="C23" s="24"/>
      <c r="D23" s="24"/>
      <c r="E23" s="8"/>
      <c r="F23" s="7"/>
    </row>
    <row r="24" spans="1:25" ht="22.5" customHeight="1" x14ac:dyDescent="0.25">
      <c r="A24" s="8">
        <v>6</v>
      </c>
      <c r="B24" s="65" t="s">
        <v>16</v>
      </c>
      <c r="C24" s="24"/>
      <c r="D24" s="24">
        <f>'51'!D26</f>
        <v>1514323291</v>
      </c>
      <c r="E24" s="40">
        <f>D24-C24</f>
        <v>1514323291</v>
      </c>
      <c r="F24" s="7"/>
    </row>
    <row r="25" spans="1:25" ht="22.5" customHeight="1" x14ac:dyDescent="0.25">
      <c r="A25" s="7" t="s">
        <v>6</v>
      </c>
      <c r="B25" s="61" t="s">
        <v>35</v>
      </c>
      <c r="C25" s="24"/>
      <c r="D25" s="24"/>
      <c r="E25" s="40">
        <f t="shared" ref="E25:E30" si="4">D25-C25</f>
        <v>0</v>
      </c>
      <c r="F25" s="7"/>
    </row>
    <row r="26" spans="1:25" ht="22.5" customHeight="1" x14ac:dyDescent="0.25">
      <c r="A26" s="8">
        <v>1</v>
      </c>
      <c r="B26" s="65" t="s">
        <v>36</v>
      </c>
      <c r="C26" s="24"/>
      <c r="D26" s="24"/>
      <c r="E26" s="40">
        <f t="shared" si="4"/>
        <v>0</v>
      </c>
      <c r="F26" s="7"/>
    </row>
    <row r="27" spans="1:25" ht="22.5" customHeight="1" x14ac:dyDescent="0.25">
      <c r="A27" s="8">
        <v>2</v>
      </c>
      <c r="B27" s="65" t="s">
        <v>37</v>
      </c>
      <c r="C27" s="24"/>
      <c r="D27" s="24"/>
      <c r="E27" s="40">
        <f t="shared" si="4"/>
        <v>0</v>
      </c>
      <c r="F27" s="7"/>
      <c r="I27" s="108" t="s">
        <v>233</v>
      </c>
      <c r="J27" s="108"/>
    </row>
    <row r="28" spans="1:25" ht="22.5" customHeight="1" x14ac:dyDescent="0.25">
      <c r="A28" s="7" t="s">
        <v>7</v>
      </c>
      <c r="B28" s="61" t="s">
        <v>38</v>
      </c>
      <c r="C28" s="67"/>
      <c r="D28" s="68">
        <v>3890682483</v>
      </c>
      <c r="E28" s="41">
        <f t="shared" si="4"/>
        <v>3890682483</v>
      </c>
      <c r="F28" s="7"/>
      <c r="I28" s="107">
        <f>SUM(I30:I39)</f>
        <v>300428734</v>
      </c>
      <c r="J28" s="107">
        <f>D30-I28</f>
        <v>561539715</v>
      </c>
    </row>
    <row r="29" spans="1:25" ht="22.5" customHeight="1" x14ac:dyDescent="0.25">
      <c r="A29" s="7" t="s">
        <v>8</v>
      </c>
      <c r="B29" s="61" t="s">
        <v>273</v>
      </c>
      <c r="C29" s="67">
        <v>177500000</v>
      </c>
      <c r="D29" s="68">
        <v>532500000</v>
      </c>
      <c r="E29" s="41">
        <f t="shared" si="4"/>
        <v>355000000</v>
      </c>
      <c r="F29" s="7"/>
      <c r="I29" s="107"/>
      <c r="J29" s="107"/>
    </row>
    <row r="30" spans="1:25" ht="31.5" x14ac:dyDescent="0.25">
      <c r="A30" s="7" t="s">
        <v>9</v>
      </c>
      <c r="B30" s="61" t="s">
        <v>141</v>
      </c>
      <c r="C30" s="67"/>
      <c r="D30" s="62">
        <f>D8-D17</f>
        <v>861968449</v>
      </c>
      <c r="E30" s="41">
        <f t="shared" si="4"/>
        <v>861968449</v>
      </c>
      <c r="F30" s="7"/>
      <c r="I30" s="109"/>
      <c r="J30" s="104" t="s">
        <v>234</v>
      </c>
      <c r="K30" s="104" t="s">
        <v>244</v>
      </c>
    </row>
    <row r="31" spans="1:25" ht="21.75" customHeight="1" x14ac:dyDescent="0.25">
      <c r="A31" s="7" t="s">
        <v>12</v>
      </c>
      <c r="B31" s="61" t="s">
        <v>274</v>
      </c>
      <c r="C31" s="67"/>
      <c r="D31" s="62"/>
      <c r="E31" s="8"/>
      <c r="F31" s="7"/>
      <c r="I31" s="109"/>
      <c r="J31" s="104" t="s">
        <v>235</v>
      </c>
      <c r="K31" s="104" t="s">
        <v>243</v>
      </c>
    </row>
    <row r="32" spans="1:25" ht="21.75" customHeight="1" x14ac:dyDescent="0.25">
      <c r="A32" s="7" t="s">
        <v>10</v>
      </c>
      <c r="B32" s="61" t="s">
        <v>19</v>
      </c>
      <c r="C32" s="24"/>
      <c r="D32" s="24"/>
      <c r="E32" s="8"/>
      <c r="F32" s="8"/>
      <c r="I32" s="109">
        <v>249906360</v>
      </c>
      <c r="J32" s="104" t="s">
        <v>236</v>
      </c>
      <c r="K32" s="104" t="s">
        <v>244</v>
      </c>
    </row>
    <row r="33" spans="1:11" ht="33.75" customHeight="1" x14ac:dyDescent="0.25">
      <c r="A33" s="7" t="s">
        <v>6</v>
      </c>
      <c r="B33" s="61" t="s">
        <v>39</v>
      </c>
      <c r="C33" s="24"/>
      <c r="D33" s="24"/>
      <c r="E33" s="8"/>
      <c r="F33" s="8"/>
      <c r="I33" s="109">
        <v>1970000</v>
      </c>
      <c r="J33" s="104" t="s">
        <v>237</v>
      </c>
      <c r="K33" s="104" t="s">
        <v>244</v>
      </c>
    </row>
    <row r="34" spans="1:11" ht="20.25" customHeight="1" x14ac:dyDescent="0.25">
      <c r="A34" s="7" t="s">
        <v>17</v>
      </c>
      <c r="B34" s="61" t="s">
        <v>56</v>
      </c>
      <c r="C34" s="24"/>
      <c r="D34" s="24"/>
      <c r="E34" s="8"/>
      <c r="F34" s="8"/>
      <c r="I34" s="109">
        <v>692</v>
      </c>
      <c r="J34" s="104" t="s">
        <v>238</v>
      </c>
      <c r="K34" s="104" t="s">
        <v>244</v>
      </c>
    </row>
    <row r="35" spans="1:11" ht="20.25" customHeight="1" x14ac:dyDescent="0.25">
      <c r="A35" s="7" t="s">
        <v>10</v>
      </c>
      <c r="B35" s="61" t="s">
        <v>20</v>
      </c>
      <c r="C35" s="24"/>
      <c r="D35" s="24"/>
      <c r="E35" s="8"/>
      <c r="F35" s="8"/>
      <c r="I35" s="109">
        <v>17200</v>
      </c>
      <c r="J35" s="104" t="s">
        <v>238</v>
      </c>
      <c r="K35" s="104" t="s">
        <v>244</v>
      </c>
    </row>
    <row r="36" spans="1:11" ht="20.25" customHeight="1" x14ac:dyDescent="0.25">
      <c r="A36" s="7" t="s">
        <v>6</v>
      </c>
      <c r="B36" s="61" t="s">
        <v>21</v>
      </c>
      <c r="C36" s="24"/>
      <c r="D36" s="24"/>
      <c r="E36" s="8"/>
      <c r="F36" s="8"/>
      <c r="I36" s="109">
        <v>41428060</v>
      </c>
      <c r="J36" s="104" t="s">
        <v>239</v>
      </c>
      <c r="K36" s="142" t="s">
        <v>243</v>
      </c>
    </row>
    <row r="37" spans="1:11" ht="34.5" customHeight="1" x14ac:dyDescent="0.25">
      <c r="A37" s="7" t="s">
        <v>18</v>
      </c>
      <c r="B37" s="61" t="s">
        <v>142</v>
      </c>
      <c r="C37" s="24"/>
      <c r="D37" s="24"/>
      <c r="E37" s="8"/>
      <c r="F37" s="8"/>
      <c r="I37" s="109">
        <v>7032950</v>
      </c>
      <c r="J37" s="104" t="s">
        <v>240</v>
      </c>
      <c r="K37" s="142"/>
    </row>
    <row r="38" spans="1:11" ht="51" hidden="1" customHeight="1" x14ac:dyDescent="0.25">
      <c r="A38" s="143" t="s">
        <v>284</v>
      </c>
      <c r="B38" s="143"/>
      <c r="C38" s="143"/>
      <c r="D38" s="143"/>
      <c r="E38" s="143"/>
      <c r="F38" s="143"/>
      <c r="I38" s="109">
        <v>73428</v>
      </c>
      <c r="J38" s="104" t="s">
        <v>241</v>
      </c>
      <c r="K38" s="142"/>
    </row>
    <row r="39" spans="1:11" x14ac:dyDescent="0.25">
      <c r="I39" s="109">
        <v>44</v>
      </c>
      <c r="J39" s="104" t="s">
        <v>242</v>
      </c>
      <c r="K39" s="142"/>
    </row>
    <row r="42" spans="1:11" x14ac:dyDescent="0.25">
      <c r="D42" s="117"/>
    </row>
  </sheetData>
  <mergeCells count="10">
    <mergeCell ref="A1:B1"/>
    <mergeCell ref="K36:K39"/>
    <mergeCell ref="A38:F38"/>
    <mergeCell ref="A2:F2"/>
    <mergeCell ref="A3:F3"/>
    <mergeCell ref="A5:A6"/>
    <mergeCell ref="B5:B6"/>
    <mergeCell ref="C5:C6"/>
    <mergeCell ref="D5:D6"/>
    <mergeCell ref="E5:F5"/>
  </mergeCells>
  <pageMargins left="0.45866141700000002" right="0.20866141699999999" top="0.39803149599999998" bottom="0.24803149599999999" header="0.31496062992126" footer="0.31496062992126"/>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1436-2059-4A7F-A5EF-CF8B78C01D4A}">
  <sheetPr>
    <tabColor rgb="FFFF0000"/>
  </sheetPr>
  <dimension ref="A1:S63"/>
  <sheetViews>
    <sheetView zoomScale="70" zoomScaleNormal="70" workbookViewId="0">
      <selection activeCell="A3" sqref="A3:H3"/>
    </sheetView>
  </sheetViews>
  <sheetFormatPr defaultRowHeight="15" x14ac:dyDescent="0.25"/>
  <cols>
    <col min="1" max="1" width="4.85546875" style="25" customWidth="1"/>
    <col min="2" max="2" width="41.5703125" style="25" customWidth="1"/>
    <col min="3" max="4" width="17.42578125" style="25" customWidth="1"/>
    <col min="5" max="5" width="17.5703125" style="25" customWidth="1"/>
    <col min="6" max="6" width="17.28515625" style="25" customWidth="1"/>
    <col min="7" max="7" width="9.42578125" style="25" customWidth="1"/>
    <col min="8" max="8" width="7.140625" style="25" customWidth="1"/>
    <col min="9" max="9" width="9.140625" style="54"/>
    <col min="10" max="10" width="32.140625" style="54" customWidth="1"/>
    <col min="11" max="19" width="9.140625" style="54"/>
    <col min="20" max="16384" width="9.140625" style="25"/>
  </cols>
  <sheetData>
    <row r="1" spans="1:10" ht="18" customHeight="1" x14ac:dyDescent="0.25">
      <c r="A1" s="133" t="s">
        <v>290</v>
      </c>
      <c r="B1" s="133"/>
      <c r="H1" s="60" t="s">
        <v>133</v>
      </c>
    </row>
    <row r="2" spans="1:10" ht="28.5" customHeight="1" x14ac:dyDescent="0.25">
      <c r="A2" s="148" t="s">
        <v>246</v>
      </c>
      <c r="B2" s="148"/>
      <c r="C2" s="148"/>
      <c r="D2" s="148"/>
      <c r="E2" s="148"/>
      <c r="F2" s="148"/>
      <c r="G2" s="148"/>
      <c r="H2" s="148"/>
    </row>
    <row r="3" spans="1:10" ht="18" customHeight="1" x14ac:dyDescent="0.25">
      <c r="A3" s="149" t="s">
        <v>292</v>
      </c>
      <c r="B3" s="149"/>
      <c r="C3" s="149"/>
      <c r="D3" s="149"/>
      <c r="E3" s="149"/>
      <c r="F3" s="149"/>
      <c r="G3" s="149"/>
      <c r="H3" s="149"/>
    </row>
    <row r="4" spans="1:10" ht="18.75" customHeight="1" x14ac:dyDescent="0.25">
      <c r="H4" s="6" t="s">
        <v>223</v>
      </c>
    </row>
    <row r="5" spans="1:10" ht="20.25" customHeight="1" x14ac:dyDescent="0.25">
      <c r="A5" s="137" t="s">
        <v>283</v>
      </c>
      <c r="B5" s="137" t="s">
        <v>1</v>
      </c>
      <c r="C5" s="137" t="s">
        <v>127</v>
      </c>
      <c r="D5" s="137"/>
      <c r="E5" s="137" t="s">
        <v>138</v>
      </c>
      <c r="F5" s="137"/>
      <c r="G5" s="137" t="s">
        <v>57</v>
      </c>
      <c r="H5" s="137"/>
    </row>
    <row r="6" spans="1:10" ht="51.75" customHeight="1" x14ac:dyDescent="0.25">
      <c r="A6" s="137"/>
      <c r="B6" s="137"/>
      <c r="C6" s="7" t="s">
        <v>58</v>
      </c>
      <c r="D6" s="7" t="s">
        <v>59</v>
      </c>
      <c r="E6" s="7" t="s">
        <v>58</v>
      </c>
      <c r="F6" s="7" t="s">
        <v>59</v>
      </c>
      <c r="G6" s="7" t="s">
        <v>58</v>
      </c>
      <c r="H6" s="7" t="s">
        <v>59</v>
      </c>
    </row>
    <row r="7" spans="1:10" ht="15.75" x14ac:dyDescent="0.25">
      <c r="A7" s="19" t="s">
        <v>2</v>
      </c>
      <c r="B7" s="19" t="s">
        <v>3</v>
      </c>
      <c r="C7" s="19">
        <v>1</v>
      </c>
      <c r="D7" s="19">
        <v>2</v>
      </c>
      <c r="E7" s="19">
        <v>3</v>
      </c>
      <c r="F7" s="19">
        <v>4</v>
      </c>
      <c r="G7" s="19" t="s">
        <v>60</v>
      </c>
      <c r="H7" s="19" t="s">
        <v>61</v>
      </c>
    </row>
    <row r="8" spans="1:10" ht="31.5" x14ac:dyDescent="0.25">
      <c r="A8" s="7"/>
      <c r="B8" s="61" t="s">
        <v>245</v>
      </c>
      <c r="C8" s="69">
        <f>C9+C50+C51+C52+C53</f>
        <v>265836916988</v>
      </c>
      <c r="D8" s="69">
        <f t="shared" ref="D8:F8" si="0">D9+D50+D51+D52+D53</f>
        <v>260261916988</v>
      </c>
      <c r="E8" s="69">
        <f t="shared" si="0"/>
        <v>374427187150</v>
      </c>
      <c r="F8" s="69">
        <f t="shared" si="0"/>
        <v>261791178373</v>
      </c>
      <c r="G8" s="70">
        <f t="shared" ref="G8:H10" si="1">E8/C8*100</f>
        <v>140.84845377848774</v>
      </c>
      <c r="H8" s="70">
        <f t="shared" si="1"/>
        <v>100.58758553794505</v>
      </c>
      <c r="J8" s="54" t="s">
        <v>282</v>
      </c>
    </row>
    <row r="9" spans="1:10" ht="15.75" x14ac:dyDescent="0.25">
      <c r="A9" s="7" t="s">
        <v>2</v>
      </c>
      <c r="B9" s="61" t="s">
        <v>144</v>
      </c>
      <c r="C9" s="69">
        <f>C10</f>
        <v>12700000000</v>
      </c>
      <c r="D9" s="69">
        <f t="shared" ref="D9:F9" si="2">D10</f>
        <v>7125000000</v>
      </c>
      <c r="E9" s="69">
        <f t="shared" si="2"/>
        <v>121290270162</v>
      </c>
      <c r="F9" s="69">
        <f t="shared" si="2"/>
        <v>8654261385</v>
      </c>
      <c r="G9" s="70">
        <f t="shared" si="1"/>
        <v>955.04149733858276</v>
      </c>
      <c r="H9" s="70">
        <f t="shared" si="1"/>
        <v>121.46331768421052</v>
      </c>
    </row>
    <row r="10" spans="1:10" ht="15.75" x14ac:dyDescent="0.25">
      <c r="A10" s="7" t="s">
        <v>10</v>
      </c>
      <c r="B10" s="61" t="s">
        <v>5</v>
      </c>
      <c r="C10" s="69">
        <f>SUM(C17:C37)</f>
        <v>12700000000</v>
      </c>
      <c r="D10" s="69">
        <f t="shared" ref="D10:F10" si="3">SUM(D17:D37)</f>
        <v>7125000000</v>
      </c>
      <c r="E10" s="69">
        <f t="shared" si="3"/>
        <v>121290270162</v>
      </c>
      <c r="F10" s="69">
        <f t="shared" si="3"/>
        <v>8654261385</v>
      </c>
      <c r="G10" s="70">
        <f t="shared" si="1"/>
        <v>955.04149733858276</v>
      </c>
      <c r="H10" s="70">
        <f t="shared" si="1"/>
        <v>121.46331768421052</v>
      </c>
    </row>
    <row r="11" spans="1:10" ht="31.5" x14ac:dyDescent="0.25">
      <c r="A11" s="147">
        <v>1</v>
      </c>
      <c r="B11" s="65" t="s">
        <v>62</v>
      </c>
      <c r="C11" s="24"/>
      <c r="D11" s="24"/>
      <c r="E11" s="24"/>
      <c r="F11" s="24"/>
      <c r="G11" s="71"/>
      <c r="H11" s="71"/>
    </row>
    <row r="12" spans="1:10" ht="15.75" x14ac:dyDescent="0.25">
      <c r="A12" s="147"/>
      <c r="B12" s="65" t="s">
        <v>63</v>
      </c>
      <c r="C12" s="24"/>
      <c r="D12" s="24"/>
      <c r="E12" s="24"/>
      <c r="F12" s="24"/>
      <c r="G12" s="71"/>
      <c r="H12" s="71"/>
    </row>
    <row r="13" spans="1:10" ht="31.5" x14ac:dyDescent="0.25">
      <c r="A13" s="147">
        <v>2</v>
      </c>
      <c r="B13" s="65" t="s">
        <v>145</v>
      </c>
      <c r="C13" s="24"/>
      <c r="D13" s="24"/>
      <c r="E13" s="24"/>
      <c r="F13" s="24"/>
      <c r="G13" s="71"/>
      <c r="H13" s="71"/>
    </row>
    <row r="14" spans="1:10" ht="15.75" x14ac:dyDescent="0.25">
      <c r="A14" s="147"/>
      <c r="B14" s="65" t="s">
        <v>63</v>
      </c>
      <c r="C14" s="24"/>
      <c r="D14" s="24"/>
      <c r="E14" s="24"/>
      <c r="F14" s="24"/>
      <c r="G14" s="71"/>
      <c r="H14" s="71"/>
    </row>
    <row r="15" spans="1:10" ht="31.5" x14ac:dyDescent="0.25">
      <c r="A15" s="147">
        <v>3</v>
      </c>
      <c r="B15" s="65" t="s">
        <v>41</v>
      </c>
      <c r="C15" s="24"/>
      <c r="D15" s="24"/>
      <c r="E15" s="24"/>
      <c r="F15" s="24"/>
      <c r="G15" s="71"/>
      <c r="H15" s="71"/>
    </row>
    <row r="16" spans="1:10" ht="15.75" x14ac:dyDescent="0.25">
      <c r="A16" s="147"/>
      <c r="B16" s="65" t="s">
        <v>63</v>
      </c>
      <c r="C16" s="24"/>
      <c r="D16" s="24"/>
      <c r="E16" s="24"/>
      <c r="F16" s="24"/>
      <c r="G16" s="71"/>
      <c r="H16" s="71"/>
    </row>
    <row r="17" spans="1:8" ht="15.75" x14ac:dyDescent="0.25">
      <c r="A17" s="147">
        <v>4</v>
      </c>
      <c r="B17" s="65" t="s">
        <v>42</v>
      </c>
      <c r="C17" s="24">
        <v>3600000000</v>
      </c>
      <c r="D17" s="24">
        <v>2450000000</v>
      </c>
      <c r="E17" s="24">
        <v>66325351091</v>
      </c>
      <c r="F17" s="24">
        <v>3506585808</v>
      </c>
      <c r="G17" s="71">
        <f>E17/C17*100</f>
        <v>1842.3708636388887</v>
      </c>
      <c r="H17" s="71">
        <f>F17/D17*100</f>
        <v>143.12595134693876</v>
      </c>
    </row>
    <row r="18" spans="1:8" ht="15.75" x14ac:dyDescent="0.25">
      <c r="A18" s="147"/>
      <c r="B18" s="65" t="s">
        <v>63</v>
      </c>
      <c r="C18" s="24"/>
      <c r="D18" s="24"/>
      <c r="E18" s="24"/>
      <c r="F18" s="24"/>
      <c r="G18" s="71"/>
      <c r="H18" s="71"/>
    </row>
    <row r="19" spans="1:8" ht="15.75" x14ac:dyDescent="0.25">
      <c r="A19" s="8">
        <v>5</v>
      </c>
      <c r="B19" s="65" t="s">
        <v>43</v>
      </c>
      <c r="C19" s="24">
        <v>1710000000</v>
      </c>
      <c r="D19" s="72"/>
      <c r="E19" s="24">
        <v>33708513105</v>
      </c>
      <c r="F19" s="24"/>
      <c r="G19" s="71">
        <f t="shared" ref="G19:H37" si="4">E19/C19*100</f>
        <v>1971.2580763157896</v>
      </c>
      <c r="H19" s="71"/>
    </row>
    <row r="20" spans="1:8" ht="15.75" x14ac:dyDescent="0.25">
      <c r="A20" s="8">
        <v>6</v>
      </c>
      <c r="B20" s="65" t="s">
        <v>44</v>
      </c>
      <c r="C20" s="24"/>
      <c r="D20" s="24"/>
      <c r="E20" s="24"/>
      <c r="F20" s="24"/>
      <c r="G20" s="71"/>
      <c r="H20" s="71"/>
    </row>
    <row r="21" spans="1:8" ht="31.5" x14ac:dyDescent="0.25">
      <c r="A21" s="8" t="s">
        <v>4</v>
      </c>
      <c r="B21" s="73" t="s">
        <v>146</v>
      </c>
      <c r="C21" s="24"/>
      <c r="D21" s="24"/>
      <c r="E21" s="24"/>
      <c r="F21" s="24"/>
      <c r="G21" s="71"/>
      <c r="H21" s="71"/>
    </row>
    <row r="22" spans="1:8" ht="15.75" x14ac:dyDescent="0.25">
      <c r="A22" s="8" t="s">
        <v>4</v>
      </c>
      <c r="B22" s="73" t="s">
        <v>74</v>
      </c>
      <c r="C22" s="24"/>
      <c r="D22" s="24"/>
      <c r="E22" s="24"/>
      <c r="F22" s="24"/>
      <c r="G22" s="71"/>
      <c r="H22" s="71"/>
    </row>
    <row r="23" spans="1:8" ht="15.75" x14ac:dyDescent="0.25">
      <c r="A23" s="8">
        <v>7</v>
      </c>
      <c r="B23" s="65" t="s">
        <v>92</v>
      </c>
      <c r="C23" s="24">
        <v>1790000000</v>
      </c>
      <c r="D23" s="24">
        <f>C23</f>
        <v>1790000000</v>
      </c>
      <c r="E23" s="24">
        <v>11615984269</v>
      </c>
      <c r="F23" s="24">
        <v>2266462437</v>
      </c>
      <c r="G23" s="71">
        <f t="shared" si="4"/>
        <v>648.93766865921782</v>
      </c>
      <c r="H23" s="71">
        <f t="shared" si="4"/>
        <v>126.61801324022346</v>
      </c>
    </row>
    <row r="24" spans="1:8" ht="15.75" x14ac:dyDescent="0.25">
      <c r="A24" s="8">
        <v>8</v>
      </c>
      <c r="B24" s="65" t="s">
        <v>147</v>
      </c>
      <c r="C24" s="24">
        <v>450000000</v>
      </c>
      <c r="D24" s="40">
        <f>C24</f>
        <v>450000000</v>
      </c>
      <c r="E24" s="74">
        <v>533610998</v>
      </c>
      <c r="F24" s="24">
        <v>451734998</v>
      </c>
      <c r="G24" s="71">
        <f t="shared" si="4"/>
        <v>118.58022177777778</v>
      </c>
      <c r="H24" s="71">
        <f t="shared" si="4"/>
        <v>100.38555511111112</v>
      </c>
    </row>
    <row r="25" spans="1:8" ht="15.75" x14ac:dyDescent="0.25">
      <c r="A25" s="8" t="s">
        <v>4</v>
      </c>
      <c r="B25" s="73" t="s">
        <v>93</v>
      </c>
      <c r="C25" s="24"/>
      <c r="D25" s="8"/>
      <c r="E25" s="74"/>
      <c r="F25" s="24"/>
      <c r="G25" s="71"/>
      <c r="H25" s="71"/>
    </row>
    <row r="26" spans="1:8" ht="15.75" x14ac:dyDescent="0.25">
      <c r="A26" s="8" t="s">
        <v>4</v>
      </c>
      <c r="B26" s="73" t="s">
        <v>94</v>
      </c>
      <c r="C26" s="24"/>
      <c r="D26" s="8"/>
      <c r="E26" s="74"/>
      <c r="F26" s="24"/>
      <c r="G26" s="71"/>
      <c r="H26" s="71"/>
    </row>
    <row r="27" spans="1:8" ht="15.75" x14ac:dyDescent="0.25">
      <c r="A27" s="8" t="s">
        <v>4</v>
      </c>
      <c r="B27" s="73" t="s">
        <v>207</v>
      </c>
      <c r="C27" s="24"/>
      <c r="D27" s="8"/>
      <c r="E27" s="74"/>
      <c r="F27" s="24"/>
      <c r="G27" s="71"/>
      <c r="H27" s="71"/>
    </row>
    <row r="28" spans="1:8" ht="15.75" x14ac:dyDescent="0.25">
      <c r="A28" s="8">
        <v>9</v>
      </c>
      <c r="B28" s="65" t="s">
        <v>64</v>
      </c>
      <c r="C28" s="24"/>
      <c r="D28" s="8"/>
      <c r="E28" s="74"/>
      <c r="F28" s="24"/>
      <c r="G28" s="71"/>
      <c r="H28" s="71"/>
    </row>
    <row r="29" spans="1:8" ht="15.75" x14ac:dyDescent="0.25">
      <c r="A29" s="8">
        <v>10</v>
      </c>
      <c r="B29" s="65" t="s">
        <v>65</v>
      </c>
      <c r="C29" s="24">
        <v>1240000000</v>
      </c>
      <c r="D29" s="40">
        <f>C29</f>
        <v>1240000000</v>
      </c>
      <c r="E29" s="74">
        <v>1682857913</v>
      </c>
      <c r="F29" s="24">
        <v>1490058668</v>
      </c>
      <c r="G29" s="71">
        <f t="shared" si="4"/>
        <v>135.71434782258066</v>
      </c>
      <c r="H29" s="71">
        <f t="shared" si="4"/>
        <v>120.16602161290322</v>
      </c>
    </row>
    <row r="30" spans="1:8" ht="15.75" x14ac:dyDescent="0.25">
      <c r="A30" s="8">
        <v>11</v>
      </c>
      <c r="B30" s="65" t="s">
        <v>66</v>
      </c>
      <c r="C30" s="24">
        <v>2455000000</v>
      </c>
      <c r="D30" s="8"/>
      <c r="E30" s="74">
        <v>4425345394</v>
      </c>
      <c r="F30" s="24"/>
      <c r="G30" s="71">
        <f t="shared" si="4"/>
        <v>180.2584681873727</v>
      </c>
      <c r="H30" s="71"/>
    </row>
    <row r="31" spans="1:8" ht="15.75" x14ac:dyDescent="0.25">
      <c r="A31" s="8">
        <v>12</v>
      </c>
      <c r="B31" s="65" t="s">
        <v>45</v>
      </c>
      <c r="C31" s="24"/>
      <c r="D31" s="8"/>
      <c r="E31" s="74"/>
      <c r="F31" s="24"/>
      <c r="G31" s="71"/>
      <c r="H31" s="71"/>
    </row>
    <row r="32" spans="1:8" ht="31.5" x14ac:dyDescent="0.25">
      <c r="A32" s="8">
        <v>13</v>
      </c>
      <c r="B32" s="65" t="s">
        <v>148</v>
      </c>
      <c r="C32" s="24"/>
      <c r="D32" s="8"/>
      <c r="E32" s="74"/>
      <c r="F32" s="24"/>
      <c r="G32" s="71"/>
      <c r="H32" s="71"/>
    </row>
    <row r="33" spans="1:8" ht="15.75" x14ac:dyDescent="0.25">
      <c r="A33" s="147">
        <v>14</v>
      </c>
      <c r="B33" s="65" t="s">
        <v>67</v>
      </c>
      <c r="C33" s="75">
        <v>260000000</v>
      </c>
      <c r="D33" s="65"/>
      <c r="E33" s="74">
        <v>107088000</v>
      </c>
      <c r="F33" s="75"/>
      <c r="G33" s="71">
        <f t="shared" si="4"/>
        <v>41.187692307692309</v>
      </c>
      <c r="H33" s="71"/>
    </row>
    <row r="34" spans="1:8" ht="15.75" x14ac:dyDescent="0.25">
      <c r="A34" s="147"/>
      <c r="B34" s="65" t="s">
        <v>63</v>
      </c>
      <c r="C34" s="75"/>
      <c r="D34" s="65"/>
      <c r="E34" s="74"/>
      <c r="F34" s="75"/>
      <c r="G34" s="71"/>
      <c r="H34" s="71"/>
    </row>
    <row r="35" spans="1:8" ht="15.75" x14ac:dyDescent="0.25">
      <c r="A35" s="8">
        <v>15</v>
      </c>
      <c r="B35" s="65" t="s">
        <v>68</v>
      </c>
      <c r="C35" s="24"/>
      <c r="D35" s="8"/>
      <c r="E35" s="74"/>
      <c r="F35" s="24"/>
      <c r="G35" s="71"/>
      <c r="H35" s="71"/>
    </row>
    <row r="36" spans="1:8" ht="15.75" x14ac:dyDescent="0.25">
      <c r="A36" s="8">
        <v>16</v>
      </c>
      <c r="B36" s="65" t="s">
        <v>69</v>
      </c>
      <c r="C36" s="24">
        <v>280000000</v>
      </c>
      <c r="D36" s="40">
        <f>C36</f>
        <v>280000000</v>
      </c>
      <c r="E36" s="74">
        <v>2411592992</v>
      </c>
      <c r="F36" s="24">
        <v>459493074</v>
      </c>
      <c r="G36" s="71">
        <f t="shared" si="4"/>
        <v>861.28321142857146</v>
      </c>
      <c r="H36" s="71">
        <f t="shared" si="4"/>
        <v>164.10466928571427</v>
      </c>
    </row>
    <row r="37" spans="1:8" ht="31.5" x14ac:dyDescent="0.25">
      <c r="A37" s="8">
        <v>17</v>
      </c>
      <c r="B37" s="65" t="s">
        <v>70</v>
      </c>
      <c r="C37" s="24">
        <v>915000000</v>
      </c>
      <c r="D37" s="40">
        <f>C37</f>
        <v>915000000</v>
      </c>
      <c r="E37" s="74">
        <v>479926400</v>
      </c>
      <c r="F37" s="24">
        <v>479926400</v>
      </c>
      <c r="G37" s="71">
        <f t="shared" si="4"/>
        <v>52.45097267759563</v>
      </c>
      <c r="H37" s="71">
        <f t="shared" si="4"/>
        <v>52.45097267759563</v>
      </c>
    </row>
    <row r="38" spans="1:8" ht="15.75" hidden="1" x14ac:dyDescent="0.25">
      <c r="A38" s="8">
        <v>18</v>
      </c>
      <c r="B38" s="65" t="s">
        <v>71</v>
      </c>
      <c r="C38" s="24"/>
      <c r="D38" s="8"/>
      <c r="E38" s="8"/>
      <c r="F38" s="8"/>
      <c r="G38" s="71"/>
      <c r="H38" s="71"/>
    </row>
    <row r="39" spans="1:8" ht="47.25" hidden="1" x14ac:dyDescent="0.25">
      <c r="A39" s="8">
        <v>19</v>
      </c>
      <c r="B39" s="65" t="s">
        <v>149</v>
      </c>
      <c r="C39" s="24"/>
      <c r="D39" s="8"/>
      <c r="E39" s="8"/>
      <c r="F39" s="8"/>
      <c r="G39" s="71"/>
      <c r="H39" s="71"/>
    </row>
    <row r="40" spans="1:8" ht="15.75" hidden="1" x14ac:dyDescent="0.25">
      <c r="A40" s="8">
        <v>20</v>
      </c>
      <c r="B40" s="65" t="s">
        <v>72</v>
      </c>
      <c r="C40" s="8"/>
      <c r="D40" s="8"/>
      <c r="E40" s="8"/>
      <c r="F40" s="8"/>
      <c r="G40" s="71"/>
      <c r="H40" s="71"/>
    </row>
    <row r="41" spans="1:8" ht="18.75" customHeight="1" x14ac:dyDescent="0.25">
      <c r="A41" s="7" t="s">
        <v>6</v>
      </c>
      <c r="B41" s="61" t="s">
        <v>46</v>
      </c>
      <c r="C41" s="8"/>
      <c r="D41" s="8"/>
      <c r="E41" s="8"/>
      <c r="F41" s="8"/>
      <c r="G41" s="71"/>
      <c r="H41" s="71"/>
    </row>
    <row r="42" spans="1:8" ht="18.75" customHeight="1" x14ac:dyDescent="0.25">
      <c r="A42" s="7" t="s">
        <v>7</v>
      </c>
      <c r="B42" s="61" t="s">
        <v>150</v>
      </c>
      <c r="C42" s="8"/>
      <c r="D42" s="8"/>
      <c r="E42" s="8"/>
      <c r="F42" s="8"/>
      <c r="G42" s="71"/>
      <c r="H42" s="71"/>
    </row>
    <row r="43" spans="1:8" ht="18.75" customHeight="1" x14ac:dyDescent="0.25">
      <c r="A43" s="8">
        <v>1</v>
      </c>
      <c r="B43" s="65" t="s">
        <v>95</v>
      </c>
      <c r="C43" s="8"/>
      <c r="D43" s="8"/>
      <c r="E43" s="8"/>
      <c r="F43" s="8"/>
      <c r="G43" s="71"/>
      <c r="H43" s="71"/>
    </row>
    <row r="44" spans="1:8" ht="18.75" customHeight="1" x14ac:dyDescent="0.25">
      <c r="A44" s="8">
        <v>2</v>
      </c>
      <c r="B44" s="65" t="s">
        <v>73</v>
      </c>
      <c r="C44" s="8"/>
      <c r="D44" s="8"/>
      <c r="E44" s="8"/>
      <c r="F44" s="8"/>
      <c r="G44" s="71"/>
      <c r="H44" s="71"/>
    </row>
    <row r="45" spans="1:8" ht="31.5" x14ac:dyDescent="0.25">
      <c r="A45" s="8">
        <v>3</v>
      </c>
      <c r="B45" s="65" t="s">
        <v>151</v>
      </c>
      <c r="C45" s="8"/>
      <c r="D45" s="8"/>
      <c r="E45" s="8"/>
      <c r="F45" s="8"/>
      <c r="G45" s="71"/>
      <c r="H45" s="71"/>
    </row>
    <row r="46" spans="1:8" ht="31.5" x14ac:dyDescent="0.25">
      <c r="A46" s="8">
        <v>4</v>
      </c>
      <c r="B46" s="65" t="s">
        <v>152</v>
      </c>
      <c r="C46" s="8"/>
      <c r="D46" s="8"/>
      <c r="E46" s="8"/>
      <c r="F46" s="8"/>
      <c r="G46" s="71"/>
      <c r="H46" s="71"/>
    </row>
    <row r="47" spans="1:8" ht="31.5" x14ac:dyDescent="0.25">
      <c r="A47" s="8">
        <v>5</v>
      </c>
      <c r="B47" s="65" t="s">
        <v>153</v>
      </c>
      <c r="C47" s="8"/>
      <c r="D47" s="8"/>
      <c r="E47" s="8"/>
      <c r="F47" s="8"/>
      <c r="G47" s="71"/>
      <c r="H47" s="71"/>
    </row>
    <row r="48" spans="1:8" ht="15.75" x14ac:dyDescent="0.25">
      <c r="A48" s="8">
        <v>6</v>
      </c>
      <c r="B48" s="65" t="s">
        <v>75</v>
      </c>
      <c r="C48" s="8"/>
      <c r="D48" s="8"/>
      <c r="E48" s="8"/>
      <c r="F48" s="8"/>
      <c r="G48" s="71"/>
      <c r="H48" s="71"/>
    </row>
    <row r="49" spans="1:10" ht="15.75" x14ac:dyDescent="0.25">
      <c r="A49" s="7" t="s">
        <v>8</v>
      </c>
      <c r="B49" s="61" t="s">
        <v>76</v>
      </c>
      <c r="C49" s="8"/>
      <c r="D49" s="8"/>
      <c r="E49" s="8"/>
      <c r="F49" s="8"/>
      <c r="G49" s="71"/>
      <c r="H49" s="71"/>
    </row>
    <row r="50" spans="1:10" ht="15.75" x14ac:dyDescent="0.25">
      <c r="A50" s="7" t="s">
        <v>3</v>
      </c>
      <c r="B50" s="61" t="s">
        <v>154</v>
      </c>
      <c r="C50" s="8"/>
      <c r="D50" s="8"/>
      <c r="E50" s="8"/>
      <c r="F50" s="8"/>
      <c r="G50" s="71"/>
      <c r="H50" s="71"/>
    </row>
    <row r="51" spans="1:10" ht="15.75" x14ac:dyDescent="0.25">
      <c r="A51" s="7" t="s">
        <v>9</v>
      </c>
      <c r="B51" s="61" t="s">
        <v>155</v>
      </c>
      <c r="C51" s="41">
        <f>D51</f>
        <v>645345113</v>
      </c>
      <c r="D51" s="76">
        <v>645345113</v>
      </c>
      <c r="E51" s="41">
        <f>F51</f>
        <v>645345113</v>
      </c>
      <c r="F51" s="41">
        <f>D51</f>
        <v>645345113</v>
      </c>
      <c r="G51" s="70">
        <f t="shared" ref="G51:H53" si="5">E51/C51*100</f>
        <v>100</v>
      </c>
      <c r="H51" s="70">
        <f t="shared" si="5"/>
        <v>100</v>
      </c>
    </row>
    <row r="52" spans="1:10" ht="34.5" customHeight="1" x14ac:dyDescent="0.25">
      <c r="A52" s="7" t="s">
        <v>12</v>
      </c>
      <c r="B52" s="61" t="s">
        <v>156</v>
      </c>
      <c r="C52" s="41">
        <f>D52</f>
        <v>15282946128</v>
      </c>
      <c r="D52" s="77">
        <v>15282946128</v>
      </c>
      <c r="E52" s="41">
        <f>F52</f>
        <v>15282946128</v>
      </c>
      <c r="F52" s="41">
        <f>D52</f>
        <v>15282946128</v>
      </c>
      <c r="G52" s="70">
        <f t="shared" si="5"/>
        <v>100</v>
      </c>
      <c r="H52" s="70">
        <f t="shared" si="5"/>
        <v>100</v>
      </c>
    </row>
    <row r="53" spans="1:10" ht="33" customHeight="1" x14ac:dyDescent="0.25">
      <c r="A53" s="7" t="s">
        <v>17</v>
      </c>
      <c r="B53" s="61" t="s">
        <v>229</v>
      </c>
      <c r="C53" s="41">
        <f>D53</f>
        <v>237208625747</v>
      </c>
      <c r="D53" s="77">
        <f>E53</f>
        <v>237208625747</v>
      </c>
      <c r="E53" s="41">
        <f>F53</f>
        <v>237208625747</v>
      </c>
      <c r="F53" s="41">
        <f>'48 '!D12</f>
        <v>237208625747</v>
      </c>
      <c r="G53" s="70">
        <f t="shared" si="5"/>
        <v>100</v>
      </c>
      <c r="H53" s="70">
        <f t="shared" si="5"/>
        <v>100</v>
      </c>
    </row>
    <row r="54" spans="1:10" ht="18" customHeight="1" x14ac:dyDescent="0.25">
      <c r="A54" s="8">
        <v>1</v>
      </c>
      <c r="B54" s="65" t="s">
        <v>31</v>
      </c>
      <c r="C54" s="24">
        <v>187579000000</v>
      </c>
      <c r="D54" s="74">
        <f t="shared" ref="D54:F55" si="6">C54</f>
        <v>187579000000</v>
      </c>
      <c r="E54" s="40">
        <f t="shared" si="6"/>
        <v>187579000000</v>
      </c>
      <c r="F54" s="40">
        <f t="shared" si="6"/>
        <v>187579000000</v>
      </c>
      <c r="G54" s="71">
        <f t="shared" ref="G54:G55" si="7">E54/C54*100</f>
        <v>100</v>
      </c>
      <c r="H54" s="71">
        <f t="shared" ref="H54:H55" si="8">F54/D54*100</f>
        <v>100</v>
      </c>
    </row>
    <row r="55" spans="1:10" ht="18" customHeight="1" x14ac:dyDescent="0.25">
      <c r="A55" s="8">
        <v>2</v>
      </c>
      <c r="B55" s="65" t="s">
        <v>11</v>
      </c>
      <c r="C55" s="24">
        <f>51644925747-2015300000</f>
        <v>49629625747</v>
      </c>
      <c r="D55" s="74">
        <f t="shared" si="6"/>
        <v>49629625747</v>
      </c>
      <c r="E55" s="40">
        <f t="shared" si="6"/>
        <v>49629625747</v>
      </c>
      <c r="F55" s="40">
        <f t="shared" si="6"/>
        <v>49629625747</v>
      </c>
      <c r="G55" s="71">
        <f t="shared" si="7"/>
        <v>100</v>
      </c>
      <c r="H55" s="71">
        <f t="shared" si="8"/>
        <v>100</v>
      </c>
      <c r="J55" s="58"/>
    </row>
    <row r="56" spans="1:10" ht="18" customHeight="1" x14ac:dyDescent="0.25">
      <c r="A56" s="78"/>
      <c r="B56" s="79"/>
      <c r="C56" s="80"/>
      <c r="D56" s="81"/>
      <c r="E56" s="82"/>
      <c r="F56" s="82"/>
      <c r="G56" s="83"/>
      <c r="H56" s="83"/>
      <c r="J56" s="58"/>
    </row>
    <row r="57" spans="1:10" ht="21" hidden="1" customHeight="1" x14ac:dyDescent="0.25">
      <c r="A57" s="9" t="s">
        <v>47</v>
      </c>
    </row>
    <row r="58" spans="1:10" ht="36.75" hidden="1" customHeight="1" x14ac:dyDescent="0.25">
      <c r="A58" s="146" t="s">
        <v>96</v>
      </c>
      <c r="B58" s="146"/>
      <c r="C58" s="146"/>
      <c r="D58" s="146"/>
      <c r="E58" s="146"/>
      <c r="F58" s="146"/>
      <c r="G58" s="146"/>
      <c r="H58" s="146"/>
    </row>
    <row r="59" spans="1:10" ht="36.75" hidden="1" customHeight="1" x14ac:dyDescent="0.25">
      <c r="A59" s="146" t="s">
        <v>97</v>
      </c>
      <c r="B59" s="146"/>
      <c r="C59" s="146"/>
      <c r="D59" s="146"/>
      <c r="E59" s="146"/>
      <c r="F59" s="146"/>
      <c r="G59" s="146"/>
      <c r="H59" s="146"/>
    </row>
    <row r="60" spans="1:10" ht="43.5" hidden="1" customHeight="1" x14ac:dyDescent="0.25">
      <c r="A60" s="146" t="s">
        <v>98</v>
      </c>
      <c r="B60" s="146"/>
      <c r="C60" s="146"/>
      <c r="D60" s="146"/>
      <c r="E60" s="146"/>
      <c r="F60" s="146"/>
      <c r="G60" s="146"/>
      <c r="H60" s="146"/>
    </row>
    <row r="61" spans="1:10" ht="41.25" hidden="1" customHeight="1" x14ac:dyDescent="0.25">
      <c r="A61" s="146" t="s">
        <v>77</v>
      </c>
      <c r="B61" s="146"/>
      <c r="C61" s="146"/>
      <c r="D61" s="146"/>
      <c r="E61" s="146"/>
      <c r="F61" s="146"/>
      <c r="G61" s="146"/>
      <c r="H61" s="146"/>
    </row>
    <row r="62" spans="1:10" ht="62.25" hidden="1" customHeight="1" x14ac:dyDescent="0.25">
      <c r="A62" s="146" t="s">
        <v>208</v>
      </c>
      <c r="B62" s="146"/>
      <c r="C62" s="146"/>
      <c r="D62" s="146"/>
      <c r="E62" s="146"/>
      <c r="F62" s="146"/>
      <c r="G62" s="146"/>
      <c r="H62" s="146"/>
    </row>
    <row r="63" spans="1:10" hidden="1" x14ac:dyDescent="0.25"/>
  </sheetData>
  <mergeCells count="18">
    <mergeCell ref="E5:F5"/>
    <mergeCell ref="G5:H5"/>
    <mergeCell ref="A1:B1"/>
    <mergeCell ref="A59:H59"/>
    <mergeCell ref="A60:H60"/>
    <mergeCell ref="A2:H2"/>
    <mergeCell ref="A3:H3"/>
    <mergeCell ref="A5:A6"/>
    <mergeCell ref="B5:B6"/>
    <mergeCell ref="C5:D5"/>
    <mergeCell ref="A61:H61"/>
    <mergeCell ref="A62:H62"/>
    <mergeCell ref="A11:A12"/>
    <mergeCell ref="A13:A14"/>
    <mergeCell ref="A15:A16"/>
    <mergeCell ref="A17:A18"/>
    <mergeCell ref="A33:A34"/>
    <mergeCell ref="A58:H58"/>
  </mergeCells>
  <pageMargins left="0.20866141699999999" right="0.20866141699999999" top="0.2" bottom="0.2" header="0.31496062992126" footer="0.31496062992126"/>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T34"/>
  <sheetViews>
    <sheetView workbookViewId="0">
      <selection activeCell="A3" sqref="A3:E3"/>
    </sheetView>
  </sheetViews>
  <sheetFormatPr defaultRowHeight="15" x14ac:dyDescent="0.25"/>
  <cols>
    <col min="1" max="1" width="6.28515625" style="25" customWidth="1"/>
    <col min="2" max="2" width="49.5703125" style="25" customWidth="1"/>
    <col min="3" max="3" width="19.28515625" style="25" customWidth="1"/>
    <col min="4" max="4" width="19.85546875" style="25" customWidth="1"/>
    <col min="5" max="5" width="9.28515625" style="25" customWidth="1"/>
    <col min="6" max="6" width="22.140625" style="54" customWidth="1"/>
    <col min="7" max="7" width="12.7109375" style="54" customWidth="1"/>
    <col min="8" max="20" width="9.140625" style="54"/>
    <col min="21" max="16384" width="9.140625" style="25"/>
  </cols>
  <sheetData>
    <row r="1" spans="1:7" ht="15.75" x14ac:dyDescent="0.25">
      <c r="A1" s="133" t="s">
        <v>290</v>
      </c>
      <c r="B1" s="133"/>
      <c r="E1" s="60" t="s">
        <v>134</v>
      </c>
    </row>
    <row r="2" spans="1:7" ht="27.75" customHeight="1" x14ac:dyDescent="0.25">
      <c r="A2" s="144" t="s">
        <v>224</v>
      </c>
      <c r="B2" s="144"/>
      <c r="C2" s="144"/>
      <c r="D2" s="144"/>
      <c r="E2" s="144"/>
    </row>
    <row r="3" spans="1:7" ht="15" customHeight="1" x14ac:dyDescent="0.25">
      <c r="A3" s="145" t="s">
        <v>292</v>
      </c>
      <c r="B3" s="145"/>
      <c r="C3" s="145"/>
      <c r="D3" s="145"/>
      <c r="E3" s="145"/>
    </row>
    <row r="4" spans="1:7" ht="15.75" x14ac:dyDescent="0.25">
      <c r="E4" s="6" t="s">
        <v>223</v>
      </c>
    </row>
    <row r="5" spans="1:7" ht="41.25" customHeight="1" x14ac:dyDescent="0.25">
      <c r="A5" s="7" t="s">
        <v>0</v>
      </c>
      <c r="B5" s="7" t="s">
        <v>49</v>
      </c>
      <c r="C5" s="7" t="s">
        <v>127</v>
      </c>
      <c r="D5" s="7" t="s">
        <v>138</v>
      </c>
      <c r="E5" s="7" t="s">
        <v>57</v>
      </c>
    </row>
    <row r="6" spans="1:7" ht="15.75" x14ac:dyDescent="0.25">
      <c r="A6" s="19" t="s">
        <v>2</v>
      </c>
      <c r="B6" s="19" t="s">
        <v>3</v>
      </c>
      <c r="C6" s="19">
        <v>1</v>
      </c>
      <c r="D6" s="19">
        <v>2</v>
      </c>
      <c r="E6" s="19" t="s">
        <v>40</v>
      </c>
    </row>
    <row r="7" spans="1:7" ht="23.25" customHeight="1" x14ac:dyDescent="0.25">
      <c r="A7" s="7"/>
      <c r="B7" s="61" t="s">
        <v>157</v>
      </c>
      <c r="C7" s="84">
        <f>C8+C32+C33</f>
        <v>261858711830</v>
      </c>
      <c r="D7" s="84">
        <f>D8+D32+D33</f>
        <v>260929209924</v>
      </c>
      <c r="E7" s="70">
        <f t="shared" ref="E7:E8" si="0">D7/C7*100</f>
        <v>99.645036859952384</v>
      </c>
      <c r="F7" s="58">
        <f>D7-'48 '!D17</f>
        <v>0</v>
      </c>
      <c r="G7" s="54" t="s">
        <v>143</v>
      </c>
    </row>
    <row r="8" spans="1:7" ht="23.25" customHeight="1" x14ac:dyDescent="0.25">
      <c r="A8" s="7" t="s">
        <v>2</v>
      </c>
      <c r="B8" s="61" t="s">
        <v>158</v>
      </c>
      <c r="C8" s="84">
        <f>C19</f>
        <v>261681211830</v>
      </c>
      <c r="D8" s="84">
        <f>D19+D26</f>
        <v>256506027441</v>
      </c>
      <c r="E8" s="70">
        <f t="shared" si="0"/>
        <v>98.022332458334063</v>
      </c>
    </row>
    <row r="9" spans="1:7" ht="23.25" customHeight="1" x14ac:dyDescent="0.25">
      <c r="A9" s="7" t="s">
        <v>10</v>
      </c>
      <c r="B9" s="61" t="s">
        <v>55</v>
      </c>
      <c r="C9" s="75"/>
      <c r="D9" s="75"/>
      <c r="E9" s="61"/>
    </row>
    <row r="10" spans="1:7" ht="23.25" customHeight="1" x14ac:dyDescent="0.25">
      <c r="A10" s="8">
        <v>1</v>
      </c>
      <c r="B10" s="65" t="s">
        <v>159</v>
      </c>
      <c r="C10" s="75"/>
      <c r="D10" s="75"/>
      <c r="E10" s="61"/>
    </row>
    <row r="11" spans="1:7" ht="23.25" customHeight="1" x14ac:dyDescent="0.25">
      <c r="A11" s="8"/>
      <c r="B11" s="73" t="s">
        <v>80</v>
      </c>
      <c r="C11" s="75"/>
      <c r="D11" s="75"/>
      <c r="E11" s="61"/>
    </row>
    <row r="12" spans="1:7" ht="23.25" customHeight="1" x14ac:dyDescent="0.25">
      <c r="A12" s="8" t="s">
        <v>4</v>
      </c>
      <c r="B12" s="73" t="s">
        <v>81</v>
      </c>
      <c r="C12" s="75"/>
      <c r="D12" s="75"/>
      <c r="E12" s="61"/>
    </row>
    <row r="13" spans="1:7" ht="23.25" customHeight="1" x14ac:dyDescent="0.25">
      <c r="A13" s="8" t="s">
        <v>4</v>
      </c>
      <c r="B13" s="73" t="s">
        <v>125</v>
      </c>
      <c r="C13" s="75"/>
      <c r="D13" s="75"/>
      <c r="E13" s="61"/>
    </row>
    <row r="14" spans="1:7" ht="23.25" customHeight="1" x14ac:dyDescent="0.25">
      <c r="A14" s="8"/>
      <c r="B14" s="73" t="s">
        <v>83</v>
      </c>
      <c r="C14" s="75"/>
      <c r="D14" s="75"/>
      <c r="E14" s="61"/>
    </row>
    <row r="15" spans="1:7" ht="23.25" customHeight="1" x14ac:dyDescent="0.25">
      <c r="A15" s="8" t="s">
        <v>4</v>
      </c>
      <c r="B15" s="73" t="s">
        <v>84</v>
      </c>
      <c r="C15" s="75"/>
      <c r="D15" s="75"/>
      <c r="E15" s="61"/>
    </row>
    <row r="16" spans="1:7" ht="23.25" customHeight="1" x14ac:dyDescent="0.25">
      <c r="A16" s="8" t="s">
        <v>4</v>
      </c>
      <c r="B16" s="73" t="s">
        <v>102</v>
      </c>
      <c r="C16" s="75"/>
      <c r="D16" s="75"/>
      <c r="E16" s="61"/>
    </row>
    <row r="17" spans="1:6" ht="68.25" customHeight="1" x14ac:dyDescent="0.25">
      <c r="A17" s="8">
        <v>2</v>
      </c>
      <c r="B17" s="65" t="s">
        <v>85</v>
      </c>
      <c r="C17" s="75"/>
      <c r="D17" s="75"/>
      <c r="E17" s="61"/>
    </row>
    <row r="18" spans="1:6" ht="22.5" customHeight="1" x14ac:dyDescent="0.25">
      <c r="A18" s="8">
        <v>3</v>
      </c>
      <c r="B18" s="65" t="s">
        <v>86</v>
      </c>
      <c r="C18" s="75"/>
      <c r="D18" s="75"/>
      <c r="E18" s="61"/>
    </row>
    <row r="19" spans="1:6" ht="22.5" customHeight="1" x14ac:dyDescent="0.25">
      <c r="A19" s="7" t="s">
        <v>6</v>
      </c>
      <c r="B19" s="61" t="s">
        <v>14</v>
      </c>
      <c r="C19" s="84">
        <f>'52'!C28</f>
        <v>261681211830</v>
      </c>
      <c r="D19" s="84">
        <v>254991704150</v>
      </c>
      <c r="E19" s="70">
        <f>D19/C19*100</f>
        <v>97.44364234894104</v>
      </c>
    </row>
    <row r="20" spans="1:6" ht="22.5" customHeight="1" x14ac:dyDescent="0.25">
      <c r="A20" s="8"/>
      <c r="B20" s="73" t="s">
        <v>25</v>
      </c>
      <c r="C20" s="75"/>
      <c r="D20" s="75"/>
      <c r="E20" s="65"/>
    </row>
    <row r="21" spans="1:6" ht="22.5" customHeight="1" x14ac:dyDescent="0.25">
      <c r="A21" s="8">
        <v>1</v>
      </c>
      <c r="B21" s="73" t="s">
        <v>81</v>
      </c>
      <c r="C21" s="75">
        <v>135253990722</v>
      </c>
      <c r="D21" s="75">
        <v>135191690911</v>
      </c>
      <c r="E21" s="85">
        <f t="shared" ref="E21" si="1">D21/C21*100</f>
        <v>99.953938652259041</v>
      </c>
      <c r="F21" s="54" t="s">
        <v>272</v>
      </c>
    </row>
    <row r="22" spans="1:6" ht="22.5" customHeight="1" x14ac:dyDescent="0.25">
      <c r="A22" s="8">
        <v>2</v>
      </c>
      <c r="B22" s="73" t="s">
        <v>82</v>
      </c>
      <c r="C22" s="75"/>
      <c r="D22" s="75"/>
      <c r="E22" s="65"/>
    </row>
    <row r="23" spans="1:6" ht="33" customHeight="1" x14ac:dyDescent="0.25">
      <c r="A23" s="7" t="s">
        <v>7</v>
      </c>
      <c r="B23" s="61" t="s">
        <v>15</v>
      </c>
      <c r="C23" s="75"/>
      <c r="D23" s="75"/>
      <c r="E23" s="65"/>
    </row>
    <row r="24" spans="1:6" ht="23.25" customHeight="1" x14ac:dyDescent="0.25">
      <c r="A24" s="7" t="s">
        <v>8</v>
      </c>
      <c r="B24" s="61" t="s">
        <v>33</v>
      </c>
      <c r="C24" s="75"/>
      <c r="D24" s="75"/>
      <c r="E24" s="65"/>
    </row>
    <row r="25" spans="1:6" ht="23.25" customHeight="1" x14ac:dyDescent="0.25">
      <c r="A25" s="7" t="s">
        <v>22</v>
      </c>
      <c r="B25" s="61" t="s">
        <v>34</v>
      </c>
      <c r="C25" s="75"/>
      <c r="D25" s="75"/>
      <c r="E25" s="65"/>
    </row>
    <row r="26" spans="1:6" ht="23.25" customHeight="1" x14ac:dyDescent="0.25">
      <c r="A26" s="7" t="s">
        <v>87</v>
      </c>
      <c r="B26" s="61" t="s">
        <v>16</v>
      </c>
      <c r="C26" s="75"/>
      <c r="D26" s="84">
        <v>1514323291</v>
      </c>
      <c r="E26" s="65"/>
      <c r="F26" s="54" t="s">
        <v>281</v>
      </c>
    </row>
    <row r="27" spans="1:6" ht="23.25" customHeight="1" x14ac:dyDescent="0.25">
      <c r="A27" s="7" t="s">
        <v>3</v>
      </c>
      <c r="B27" s="61" t="s">
        <v>88</v>
      </c>
      <c r="C27" s="75"/>
      <c r="D27" s="75"/>
      <c r="E27" s="65"/>
    </row>
    <row r="28" spans="1:6" ht="23.25" customHeight="1" x14ac:dyDescent="0.25">
      <c r="A28" s="7" t="s">
        <v>10</v>
      </c>
      <c r="B28" s="61" t="s">
        <v>36</v>
      </c>
      <c r="C28" s="75"/>
      <c r="D28" s="75"/>
      <c r="E28" s="65"/>
    </row>
    <row r="29" spans="1:6" ht="23.25" customHeight="1" x14ac:dyDescent="0.25">
      <c r="A29" s="8"/>
      <c r="B29" s="65" t="s">
        <v>89</v>
      </c>
      <c r="C29" s="75"/>
      <c r="D29" s="75"/>
      <c r="E29" s="65"/>
    </row>
    <row r="30" spans="1:6" ht="23.25" customHeight="1" x14ac:dyDescent="0.25">
      <c r="A30" s="7" t="s">
        <v>6</v>
      </c>
      <c r="B30" s="61" t="s">
        <v>126</v>
      </c>
      <c r="C30" s="75"/>
      <c r="D30" s="75"/>
      <c r="E30" s="65"/>
    </row>
    <row r="31" spans="1:6" ht="23.25" customHeight="1" x14ac:dyDescent="0.25">
      <c r="A31" s="8"/>
      <c r="B31" s="65" t="s">
        <v>90</v>
      </c>
      <c r="C31" s="75"/>
      <c r="D31" s="75"/>
      <c r="E31" s="65"/>
    </row>
    <row r="32" spans="1:6" ht="23.25" customHeight="1" x14ac:dyDescent="0.25">
      <c r="A32" s="7" t="s">
        <v>9</v>
      </c>
      <c r="B32" s="61" t="s">
        <v>100</v>
      </c>
      <c r="C32" s="75"/>
      <c r="D32" s="84">
        <f>'48 '!D28</f>
        <v>3890682483</v>
      </c>
      <c r="E32" s="65"/>
      <c r="F32" s="54" t="s">
        <v>226</v>
      </c>
    </row>
    <row r="33" spans="1:5" ht="23.25" customHeight="1" x14ac:dyDescent="0.25">
      <c r="A33" s="7" t="s">
        <v>12</v>
      </c>
      <c r="B33" s="61" t="s">
        <v>230</v>
      </c>
      <c r="C33" s="84">
        <v>177500000</v>
      </c>
      <c r="D33" s="84">
        <v>532500000</v>
      </c>
      <c r="E33" s="65"/>
    </row>
    <row r="34" spans="1:5" ht="60" hidden="1" customHeight="1" x14ac:dyDescent="0.25">
      <c r="A34" s="150" t="s">
        <v>285</v>
      </c>
      <c r="B34" s="150"/>
      <c r="C34" s="150"/>
      <c r="D34" s="150"/>
      <c r="E34" s="150"/>
    </row>
  </sheetData>
  <mergeCells count="4">
    <mergeCell ref="A34:E34"/>
    <mergeCell ref="A2:E2"/>
    <mergeCell ref="A3:E3"/>
    <mergeCell ref="A1:B1"/>
  </mergeCells>
  <pageMargins left="0.45866141700000002" right="0.20866141699999999" top="0.358031496" bottom="0.24803149599999999" header="0.31496062992126" footer="0.31496062992126"/>
  <pageSetup paperSize="9" scale="9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L50"/>
  <sheetViews>
    <sheetView workbookViewId="0">
      <selection activeCell="A3" sqref="A3:F3"/>
    </sheetView>
  </sheetViews>
  <sheetFormatPr defaultRowHeight="15" x14ac:dyDescent="0.25"/>
  <cols>
    <col min="1" max="1" width="5.42578125" style="25" customWidth="1"/>
    <col min="2" max="2" width="44.7109375" style="25" customWidth="1"/>
    <col min="3" max="4" width="17.5703125" style="25" customWidth="1"/>
    <col min="5" max="5" width="16" style="25" customWidth="1"/>
    <col min="6" max="6" width="8.85546875" style="25" customWidth="1"/>
    <col min="7" max="7" width="20.7109375" style="54" customWidth="1"/>
    <col min="8" max="8" width="19.85546875" style="54" customWidth="1"/>
    <col min="9" max="9" width="24.42578125" style="54" customWidth="1"/>
    <col min="10" max="10" width="20.7109375" style="54" customWidth="1"/>
    <col min="11" max="11" width="23" style="54" customWidth="1"/>
    <col min="12" max="12" width="21.7109375" style="54" customWidth="1"/>
    <col min="13" max="16384" width="9.140625" style="25"/>
  </cols>
  <sheetData>
    <row r="1" spans="1:11" ht="15.75" x14ac:dyDescent="0.25">
      <c r="A1" s="133" t="s">
        <v>290</v>
      </c>
      <c r="B1" s="133"/>
      <c r="F1" s="60" t="s">
        <v>135</v>
      </c>
      <c r="G1" s="93"/>
      <c r="H1" s="93"/>
    </row>
    <row r="2" spans="1:11" ht="24" customHeight="1" x14ac:dyDescent="0.25">
      <c r="A2" s="148" t="s">
        <v>291</v>
      </c>
      <c r="B2" s="148"/>
      <c r="C2" s="148"/>
      <c r="D2" s="148"/>
      <c r="E2" s="148"/>
      <c r="F2" s="148"/>
      <c r="G2" s="94"/>
      <c r="H2" s="94"/>
    </row>
    <row r="3" spans="1:11" ht="18.75" customHeight="1" x14ac:dyDescent="0.25">
      <c r="A3" s="145" t="s">
        <v>292</v>
      </c>
      <c r="B3" s="145"/>
      <c r="C3" s="145"/>
      <c r="D3" s="145"/>
      <c r="E3" s="145"/>
      <c r="F3" s="145"/>
      <c r="G3" s="94"/>
      <c r="H3" s="94"/>
    </row>
    <row r="4" spans="1:11" ht="15.75" x14ac:dyDescent="0.25">
      <c r="F4" s="6" t="s">
        <v>223</v>
      </c>
      <c r="G4" s="95"/>
      <c r="H4" s="95"/>
    </row>
    <row r="5" spans="1:11" ht="15.75" x14ac:dyDescent="0.25">
      <c r="A5" s="137" t="s">
        <v>0</v>
      </c>
      <c r="B5" s="137" t="s">
        <v>1</v>
      </c>
      <c r="C5" s="137" t="s">
        <v>127</v>
      </c>
      <c r="D5" s="137" t="s">
        <v>138</v>
      </c>
      <c r="E5" s="137" t="s">
        <v>28</v>
      </c>
      <c r="F5" s="137"/>
      <c r="G5" s="94"/>
      <c r="H5" s="94"/>
    </row>
    <row r="6" spans="1:11" ht="31.5" x14ac:dyDescent="0.25">
      <c r="A6" s="137"/>
      <c r="B6" s="137"/>
      <c r="C6" s="137"/>
      <c r="D6" s="137"/>
      <c r="E6" s="7" t="s">
        <v>29</v>
      </c>
      <c r="F6" s="7" t="s">
        <v>78</v>
      </c>
      <c r="G6" s="94"/>
      <c r="H6" s="94"/>
    </row>
    <row r="7" spans="1:11" ht="15.75" x14ac:dyDescent="0.25">
      <c r="A7" s="19" t="s">
        <v>2</v>
      </c>
      <c r="B7" s="19" t="s">
        <v>3</v>
      </c>
      <c r="C7" s="19">
        <v>1</v>
      </c>
      <c r="D7" s="19">
        <v>2</v>
      </c>
      <c r="E7" s="19" t="s">
        <v>50</v>
      </c>
      <c r="F7" s="19" t="s">
        <v>51</v>
      </c>
      <c r="G7" s="96"/>
      <c r="H7" s="96"/>
    </row>
    <row r="8" spans="1:11" ht="21" customHeight="1" x14ac:dyDescent="0.25">
      <c r="A8" s="7"/>
      <c r="B8" s="61" t="s">
        <v>13</v>
      </c>
      <c r="C8" s="41">
        <f>C10+C46+C47</f>
        <v>261858711830</v>
      </c>
      <c r="D8" s="41">
        <f>D10+D46+D47</f>
        <v>260929209924</v>
      </c>
      <c r="E8" s="41">
        <f t="shared" ref="E8:E28" si="0">D8-C8</f>
        <v>-929501906</v>
      </c>
      <c r="F8" s="63">
        <f>D8/C8*100</f>
        <v>99.645036859952384</v>
      </c>
      <c r="G8" s="97"/>
      <c r="H8" s="97"/>
      <c r="I8" s="54" t="s">
        <v>228</v>
      </c>
      <c r="J8" s="57">
        <f>'51'!C7</f>
        <v>261858711830</v>
      </c>
      <c r="K8" s="58">
        <f>J8-C8</f>
        <v>0</v>
      </c>
    </row>
    <row r="9" spans="1:11" ht="31.5" x14ac:dyDescent="0.25">
      <c r="A9" s="7" t="s">
        <v>2</v>
      </c>
      <c r="B9" s="61" t="s">
        <v>103</v>
      </c>
      <c r="C9" s="8"/>
      <c r="D9" s="8"/>
      <c r="E9" s="41">
        <f t="shared" si="0"/>
        <v>0</v>
      </c>
      <c r="F9" s="63"/>
      <c r="G9" s="97"/>
      <c r="H9" s="97"/>
    </row>
    <row r="10" spans="1:11" ht="31.5" x14ac:dyDescent="0.25">
      <c r="A10" s="7" t="s">
        <v>3</v>
      </c>
      <c r="B10" s="61" t="s">
        <v>210</v>
      </c>
      <c r="C10" s="41">
        <f>C28</f>
        <v>261681211830</v>
      </c>
      <c r="D10" s="41">
        <f>D28+D42+D45</f>
        <v>256506027441</v>
      </c>
      <c r="E10" s="41">
        <f t="shared" si="0"/>
        <v>-5175184389</v>
      </c>
      <c r="F10" s="63">
        <f t="shared" ref="F10:F41" si="1">D10/C10*100</f>
        <v>98.022332458334063</v>
      </c>
      <c r="G10" s="97"/>
      <c r="H10" s="97"/>
    </row>
    <row r="11" spans="1:11" ht="15.75" x14ac:dyDescent="0.25">
      <c r="A11" s="7" t="s">
        <v>10</v>
      </c>
      <c r="B11" s="61" t="s">
        <v>104</v>
      </c>
      <c r="C11" s="8"/>
      <c r="D11" s="8"/>
      <c r="E11" s="40">
        <f t="shared" si="0"/>
        <v>0</v>
      </c>
      <c r="F11" s="8"/>
      <c r="G11" s="98"/>
      <c r="H11" s="98"/>
    </row>
    <row r="12" spans="1:11" ht="15.75" x14ac:dyDescent="0.25">
      <c r="A12" s="8">
        <v>1</v>
      </c>
      <c r="B12" s="65" t="s">
        <v>79</v>
      </c>
      <c r="C12" s="8"/>
      <c r="D12" s="8"/>
      <c r="E12" s="40">
        <f t="shared" si="0"/>
        <v>0</v>
      </c>
      <c r="F12" s="8"/>
      <c r="G12" s="98"/>
      <c r="H12" s="98"/>
    </row>
    <row r="13" spans="1:11" ht="15.75" x14ac:dyDescent="0.25">
      <c r="A13" s="8" t="s">
        <v>4</v>
      </c>
      <c r="B13" s="65" t="s">
        <v>81</v>
      </c>
      <c r="C13" s="8"/>
      <c r="D13" s="8"/>
      <c r="E13" s="40">
        <f t="shared" si="0"/>
        <v>0</v>
      </c>
      <c r="F13" s="8"/>
      <c r="G13" s="98"/>
      <c r="H13" s="98"/>
    </row>
    <row r="14" spans="1:11" ht="15.75" x14ac:dyDescent="0.25">
      <c r="A14" s="8" t="s">
        <v>4</v>
      </c>
      <c r="B14" s="65" t="s">
        <v>82</v>
      </c>
      <c r="C14" s="8"/>
      <c r="D14" s="8"/>
      <c r="E14" s="40">
        <f t="shared" si="0"/>
        <v>0</v>
      </c>
      <c r="F14" s="8"/>
      <c r="G14" s="98"/>
      <c r="H14" s="98"/>
    </row>
    <row r="15" spans="1:11" ht="15.75" x14ac:dyDescent="0.25">
      <c r="A15" s="8" t="s">
        <v>4</v>
      </c>
      <c r="B15" s="65" t="s">
        <v>105</v>
      </c>
      <c r="C15" s="8"/>
      <c r="D15" s="8"/>
      <c r="E15" s="40">
        <f t="shared" si="0"/>
        <v>0</v>
      </c>
      <c r="F15" s="8"/>
      <c r="G15" s="98"/>
      <c r="H15" s="98"/>
    </row>
    <row r="16" spans="1:11" ht="15.75" x14ac:dyDescent="0.25">
      <c r="A16" s="8" t="s">
        <v>4</v>
      </c>
      <c r="B16" s="65" t="s">
        <v>106</v>
      </c>
      <c r="C16" s="8"/>
      <c r="D16" s="8"/>
      <c r="E16" s="40">
        <f t="shared" si="0"/>
        <v>0</v>
      </c>
      <c r="F16" s="8"/>
      <c r="G16" s="98"/>
      <c r="H16" s="98"/>
    </row>
    <row r="17" spans="1:12" ht="15.75" x14ac:dyDescent="0.25">
      <c r="A17" s="8" t="s">
        <v>4</v>
      </c>
      <c r="B17" s="65" t="s">
        <v>107</v>
      </c>
      <c r="C17" s="8"/>
      <c r="D17" s="8"/>
      <c r="E17" s="40">
        <f t="shared" si="0"/>
        <v>0</v>
      </c>
      <c r="F17" s="8"/>
      <c r="G17" s="98"/>
      <c r="H17" s="98"/>
    </row>
    <row r="18" spans="1:12" ht="15.75" x14ac:dyDescent="0.25">
      <c r="A18" s="8" t="s">
        <v>4</v>
      </c>
      <c r="B18" s="65" t="s">
        <v>108</v>
      </c>
      <c r="C18" s="8"/>
      <c r="D18" s="8"/>
      <c r="E18" s="40">
        <f t="shared" si="0"/>
        <v>0</v>
      </c>
      <c r="F18" s="8"/>
      <c r="G18" s="98"/>
      <c r="H18" s="98"/>
    </row>
    <row r="19" spans="1:12" ht="15.75" x14ac:dyDescent="0.25">
      <c r="A19" s="8" t="s">
        <v>4</v>
      </c>
      <c r="B19" s="65" t="s">
        <v>109</v>
      </c>
      <c r="C19" s="8"/>
      <c r="D19" s="8"/>
      <c r="E19" s="40">
        <f t="shared" si="0"/>
        <v>0</v>
      </c>
      <c r="F19" s="8"/>
      <c r="G19" s="98"/>
      <c r="H19" s="98"/>
    </row>
    <row r="20" spans="1:12" ht="15.75" x14ac:dyDescent="0.25">
      <c r="A20" s="8" t="s">
        <v>4</v>
      </c>
      <c r="B20" s="65" t="s">
        <v>110</v>
      </c>
      <c r="C20" s="8"/>
      <c r="D20" s="8"/>
      <c r="E20" s="40">
        <f t="shared" si="0"/>
        <v>0</v>
      </c>
      <c r="F20" s="8"/>
      <c r="G20" s="98"/>
      <c r="H20" s="98"/>
    </row>
    <row r="21" spans="1:12" ht="15.75" x14ac:dyDescent="0.25">
      <c r="A21" s="8" t="s">
        <v>4</v>
      </c>
      <c r="B21" s="65" t="s">
        <v>111</v>
      </c>
      <c r="C21" s="8"/>
      <c r="D21" s="8"/>
      <c r="E21" s="40">
        <f t="shared" si="0"/>
        <v>0</v>
      </c>
      <c r="F21" s="8"/>
      <c r="G21" s="98"/>
      <c r="H21" s="98"/>
    </row>
    <row r="22" spans="1:12" ht="15.75" x14ac:dyDescent="0.25">
      <c r="A22" s="8" t="s">
        <v>4</v>
      </c>
      <c r="B22" s="65" t="s">
        <v>112</v>
      </c>
      <c r="C22" s="8"/>
      <c r="D22" s="8"/>
      <c r="E22" s="40">
        <f t="shared" si="0"/>
        <v>0</v>
      </c>
      <c r="F22" s="8"/>
      <c r="G22" s="98"/>
      <c r="H22" s="98"/>
    </row>
    <row r="23" spans="1:12" ht="31.5" x14ac:dyDescent="0.25">
      <c r="A23" s="8" t="s">
        <v>4</v>
      </c>
      <c r="B23" s="65" t="s">
        <v>113</v>
      </c>
      <c r="C23" s="8"/>
      <c r="D23" s="8"/>
      <c r="E23" s="40">
        <f t="shared" si="0"/>
        <v>0</v>
      </c>
      <c r="F23" s="8"/>
      <c r="G23" s="98"/>
      <c r="H23" s="98"/>
    </row>
    <row r="24" spans="1:12" ht="15.75" x14ac:dyDescent="0.25">
      <c r="A24" s="8" t="s">
        <v>4</v>
      </c>
      <c r="B24" s="65" t="s">
        <v>114</v>
      </c>
      <c r="C24" s="8"/>
      <c r="D24" s="8"/>
      <c r="E24" s="40">
        <f t="shared" si="0"/>
        <v>0</v>
      </c>
      <c r="F24" s="8"/>
      <c r="G24" s="98"/>
      <c r="H24" s="98"/>
    </row>
    <row r="25" spans="1:12" ht="15.75" x14ac:dyDescent="0.25">
      <c r="A25" s="8" t="s">
        <v>4</v>
      </c>
      <c r="B25" s="65" t="s">
        <v>115</v>
      </c>
      <c r="C25" s="8"/>
      <c r="D25" s="8"/>
      <c r="E25" s="40">
        <f t="shared" si="0"/>
        <v>0</v>
      </c>
      <c r="F25" s="8"/>
      <c r="G25" s="98"/>
      <c r="H25" s="98"/>
    </row>
    <row r="26" spans="1:12" ht="78.75" x14ac:dyDescent="0.25">
      <c r="A26" s="8">
        <v>2</v>
      </c>
      <c r="B26" s="65" t="s">
        <v>85</v>
      </c>
      <c r="C26" s="8"/>
      <c r="D26" s="8"/>
      <c r="E26" s="40">
        <f t="shared" si="0"/>
        <v>0</v>
      </c>
      <c r="F26" s="8"/>
      <c r="G26" s="98"/>
      <c r="H26" s="98"/>
      <c r="J26" s="57">
        <f>'[1]RPT_ND11-20aA3N'!$V$12</f>
        <v>135253990722</v>
      </c>
    </row>
    <row r="27" spans="1:12" ht="15.75" x14ac:dyDescent="0.25">
      <c r="A27" s="8">
        <v>3</v>
      </c>
      <c r="B27" s="65" t="s">
        <v>86</v>
      </c>
      <c r="C27" s="8"/>
      <c r="D27" s="8"/>
      <c r="E27" s="40">
        <f t="shared" si="0"/>
        <v>0</v>
      </c>
      <c r="F27" s="8"/>
      <c r="G27" s="98"/>
      <c r="H27" s="98"/>
      <c r="I27" s="58">
        <f>J26-C29</f>
        <v>0</v>
      </c>
      <c r="K27" s="54">
        <v>12729334200</v>
      </c>
    </row>
    <row r="28" spans="1:12" ht="15.75" x14ac:dyDescent="0.25">
      <c r="A28" s="7" t="s">
        <v>6</v>
      </c>
      <c r="B28" s="61" t="s">
        <v>14</v>
      </c>
      <c r="C28" s="62">
        <f>SUM(C29:C41)</f>
        <v>261681211830</v>
      </c>
      <c r="D28" s="62">
        <f>SUM(D29:D41)</f>
        <v>254991704150</v>
      </c>
      <c r="E28" s="41">
        <f t="shared" si="0"/>
        <v>-6689507680</v>
      </c>
      <c r="F28" s="86">
        <f t="shared" si="1"/>
        <v>97.44364234894104</v>
      </c>
      <c r="G28" s="99"/>
      <c r="H28" s="100"/>
      <c r="I28" s="57">
        <f>'51'!C19</f>
        <v>261681211830</v>
      </c>
      <c r="J28" s="58">
        <f>I28-C28</f>
        <v>0</v>
      </c>
      <c r="K28" s="54">
        <v>14936357557</v>
      </c>
      <c r="L28" s="58">
        <f>6689507680+E28</f>
        <v>0</v>
      </c>
    </row>
    <row r="29" spans="1:12" ht="15.75" x14ac:dyDescent="0.25">
      <c r="A29" s="8" t="s">
        <v>4</v>
      </c>
      <c r="B29" s="65" t="s">
        <v>81</v>
      </c>
      <c r="C29" s="24">
        <f>'51'!C21</f>
        <v>135253990722</v>
      </c>
      <c r="D29" s="24">
        <v>135191690911</v>
      </c>
      <c r="E29" s="40">
        <f t="shared" ref="E29:E47" si="2">D29-C29</f>
        <v>-62299811</v>
      </c>
      <c r="F29" s="87">
        <f t="shared" si="1"/>
        <v>99.953938652259041</v>
      </c>
      <c r="G29" s="97"/>
      <c r="H29" s="99"/>
      <c r="K29" s="54">
        <v>11904988653</v>
      </c>
    </row>
    <row r="30" spans="1:12" ht="15.75" x14ac:dyDescent="0.25">
      <c r="A30" s="8" t="s">
        <v>4</v>
      </c>
      <c r="B30" s="65" t="s">
        <v>99</v>
      </c>
      <c r="C30" s="24">
        <f t="shared" ref="C30:C36" si="3">D30</f>
        <v>0</v>
      </c>
      <c r="D30" s="24"/>
      <c r="E30" s="40">
        <f t="shared" si="2"/>
        <v>0</v>
      </c>
      <c r="F30" s="66"/>
      <c r="G30" s="97"/>
      <c r="H30" s="97"/>
      <c r="K30" s="54">
        <v>13683142550</v>
      </c>
    </row>
    <row r="31" spans="1:12" ht="15.75" x14ac:dyDescent="0.25">
      <c r="A31" s="8" t="s">
        <v>4</v>
      </c>
      <c r="B31" s="65" t="s">
        <v>105</v>
      </c>
      <c r="C31" s="24">
        <v>1610524000</v>
      </c>
      <c r="D31" s="24">
        <v>1569095940</v>
      </c>
      <c r="E31" s="40">
        <f t="shared" si="2"/>
        <v>-41428060</v>
      </c>
      <c r="F31" s="66">
        <f t="shared" si="1"/>
        <v>97.427665778342956</v>
      </c>
      <c r="G31" s="97"/>
      <c r="H31" s="97"/>
      <c r="K31" s="54">
        <v>10180516340</v>
      </c>
    </row>
    <row r="32" spans="1:12" ht="15.75" x14ac:dyDescent="0.25">
      <c r="A32" s="8" t="s">
        <v>4</v>
      </c>
      <c r="B32" s="65" t="s">
        <v>106</v>
      </c>
      <c r="C32" s="24">
        <v>3095476000</v>
      </c>
      <c r="D32" s="24">
        <v>3088443050</v>
      </c>
      <c r="E32" s="40">
        <f t="shared" si="2"/>
        <v>-7032950</v>
      </c>
      <c r="F32" s="66">
        <f t="shared" si="1"/>
        <v>99.772799078396986</v>
      </c>
      <c r="G32" s="97"/>
      <c r="H32" s="97"/>
      <c r="K32" s="54">
        <v>8505993136</v>
      </c>
    </row>
    <row r="33" spans="1:12" ht="15.75" x14ac:dyDescent="0.25">
      <c r="A33" s="8" t="s">
        <v>4</v>
      </c>
      <c r="B33" s="65" t="s">
        <v>107</v>
      </c>
      <c r="C33" s="24">
        <f>7197132000+110477000</f>
        <v>7307609000</v>
      </c>
      <c r="D33" s="24">
        <v>6939627920</v>
      </c>
      <c r="E33" s="40">
        <f t="shared" si="2"/>
        <v>-367981080</v>
      </c>
      <c r="F33" s="66">
        <f t="shared" si="1"/>
        <v>94.964412025876044</v>
      </c>
      <c r="G33" s="97"/>
      <c r="H33" s="97"/>
      <c r="K33" s="54">
        <v>7711794693</v>
      </c>
    </row>
    <row r="34" spans="1:12" ht="15.75" x14ac:dyDescent="0.25">
      <c r="A34" s="8" t="s">
        <v>4</v>
      </c>
      <c r="B34" s="65" t="s">
        <v>108</v>
      </c>
      <c r="C34" s="24">
        <v>2545776000</v>
      </c>
      <c r="D34" s="24">
        <v>545776000</v>
      </c>
      <c r="E34" s="40">
        <f t="shared" si="2"/>
        <v>-2000000000</v>
      </c>
      <c r="F34" s="66">
        <f t="shared" si="1"/>
        <v>21.43849262464569</v>
      </c>
      <c r="G34" s="97"/>
      <c r="H34" s="97"/>
      <c r="K34" s="54">
        <v>8885363920</v>
      </c>
    </row>
    <row r="35" spans="1:12" ht="15.75" x14ac:dyDescent="0.25">
      <c r="A35" s="8" t="s">
        <v>4</v>
      </c>
      <c r="B35" s="65" t="s">
        <v>109</v>
      </c>
      <c r="C35" s="24">
        <f t="shared" si="3"/>
        <v>90000000</v>
      </c>
      <c r="D35" s="24">
        <v>90000000</v>
      </c>
      <c r="E35" s="40">
        <f t="shared" si="2"/>
        <v>0</v>
      </c>
      <c r="F35" s="66">
        <f t="shared" si="1"/>
        <v>100</v>
      </c>
      <c r="G35" s="97"/>
      <c r="H35" s="97"/>
      <c r="K35" s="54">
        <v>10298973480</v>
      </c>
    </row>
    <row r="36" spans="1:12" ht="15.75" x14ac:dyDescent="0.25">
      <c r="A36" s="8" t="s">
        <v>4</v>
      </c>
      <c r="B36" s="65" t="s">
        <v>110</v>
      </c>
      <c r="C36" s="24">
        <f t="shared" si="3"/>
        <v>240000000</v>
      </c>
      <c r="D36" s="24">
        <v>240000000</v>
      </c>
      <c r="E36" s="40">
        <f t="shared" si="2"/>
        <v>0</v>
      </c>
      <c r="F36" s="66">
        <f t="shared" si="1"/>
        <v>100</v>
      </c>
      <c r="G36" s="97"/>
      <c r="H36" s="97"/>
      <c r="K36" s="54">
        <v>10970226222</v>
      </c>
      <c r="L36" s="54">
        <f>K36-58609000</f>
        <v>10911617222</v>
      </c>
    </row>
    <row r="37" spans="1:12" ht="15.75" x14ac:dyDescent="0.25">
      <c r="A37" s="8" t="s">
        <v>4</v>
      </c>
      <c r="B37" s="65" t="s">
        <v>111</v>
      </c>
      <c r="C37" s="24">
        <v>1744753428</v>
      </c>
      <c r="D37" s="24">
        <v>1744679760</v>
      </c>
      <c r="E37" s="40">
        <f t="shared" si="2"/>
        <v>-73668</v>
      </c>
      <c r="F37" s="66">
        <f t="shared" si="1"/>
        <v>99.995777741495289</v>
      </c>
      <c r="G37" s="97"/>
      <c r="H37" s="97"/>
      <c r="I37" s="54">
        <f>170000000+73428+1574680000</f>
        <v>1744753428</v>
      </c>
      <c r="J37" s="54">
        <f>428-668</f>
        <v>-240</v>
      </c>
      <c r="K37" s="54">
        <v>7443768000</v>
      </c>
    </row>
    <row r="38" spans="1:12" ht="15.75" x14ac:dyDescent="0.25">
      <c r="A38" s="8" t="s">
        <v>4</v>
      </c>
      <c r="B38" s="65" t="s">
        <v>112</v>
      </c>
      <c r="C38" s="24">
        <v>9564000000</v>
      </c>
      <c r="D38" s="24">
        <v>8883852212</v>
      </c>
      <c r="E38" s="40">
        <f t="shared" si="2"/>
        <v>-680147788</v>
      </c>
      <c r="F38" s="66">
        <f t="shared" si="1"/>
        <v>92.888458929318276</v>
      </c>
      <c r="G38" s="97"/>
      <c r="H38" s="97">
        <f>G37+E38</f>
        <v>-680147788</v>
      </c>
      <c r="I38" s="54">
        <f>160000000+513297000+8597000000+67818000+11885000+114000000+100000000</f>
        <v>9564000000</v>
      </c>
      <c r="J38" s="54">
        <f>103575000+513200000+7973542352+67667060+11885000+114000000</f>
        <v>8783869412</v>
      </c>
      <c r="K38" s="58">
        <v>8387518560</v>
      </c>
    </row>
    <row r="39" spans="1:12" ht="31.5" x14ac:dyDescent="0.25">
      <c r="A39" s="8" t="s">
        <v>4</v>
      </c>
      <c r="B39" s="65" t="s">
        <v>113</v>
      </c>
      <c r="C39" s="24">
        <f>72151142580+25300000</f>
        <v>72176442580</v>
      </c>
      <c r="D39" s="24">
        <v>69070573041</v>
      </c>
      <c r="E39" s="40">
        <f t="shared" si="2"/>
        <v>-3105869539</v>
      </c>
      <c r="F39" s="66">
        <f t="shared" si="1"/>
        <v>95.696837599667688</v>
      </c>
      <c r="G39" s="97"/>
      <c r="H39" s="97"/>
      <c r="J39" s="54">
        <f>'[1]RPT_ND11-20aA3N'!$V$16</f>
        <v>62587714580</v>
      </c>
      <c r="K39" s="57">
        <f>SUM(K27:K38)</f>
        <v>125637977311</v>
      </c>
    </row>
    <row r="40" spans="1:12" ht="15.75" x14ac:dyDescent="0.25">
      <c r="A40" s="8" t="s">
        <v>4</v>
      </c>
      <c r="B40" s="65" t="s">
        <v>114</v>
      </c>
      <c r="C40" s="24">
        <f>23800000+1395000000+20535420000+27611100+4131800000+324400000+846000000+58609000</f>
        <v>27342640100</v>
      </c>
      <c r="D40" s="24">
        <v>26919935316</v>
      </c>
      <c r="E40" s="40">
        <f t="shared" si="2"/>
        <v>-422704784</v>
      </c>
      <c r="F40" s="66">
        <f t="shared" si="1"/>
        <v>98.454045467248065</v>
      </c>
      <c r="H40" s="97"/>
      <c r="I40" s="57">
        <f>1395000000+20535420000+27611100+4131800000+324400000+846000000+23800000</f>
        <v>27284031100</v>
      </c>
      <c r="J40" s="58">
        <f>C39-J39</f>
        <v>9588728000</v>
      </c>
      <c r="K40" s="54">
        <v>3400000000</v>
      </c>
    </row>
    <row r="41" spans="1:12" ht="15.75" x14ac:dyDescent="0.25">
      <c r="A41" s="8" t="s">
        <v>4</v>
      </c>
      <c r="B41" s="65" t="s">
        <v>116</v>
      </c>
      <c r="C41" s="24">
        <v>710000000</v>
      </c>
      <c r="D41" s="24">
        <v>708030000</v>
      </c>
      <c r="E41" s="40">
        <f t="shared" si="2"/>
        <v>-1970000</v>
      </c>
      <c r="F41" s="66">
        <f t="shared" si="1"/>
        <v>99.722535211267598</v>
      </c>
      <c r="G41" s="97"/>
      <c r="H41" s="97"/>
      <c r="I41" s="54">
        <f>606405000+103595000</f>
        <v>710000000</v>
      </c>
      <c r="K41" s="54">
        <v>285281411</v>
      </c>
    </row>
    <row r="42" spans="1:12" ht="31.5" x14ac:dyDescent="0.25">
      <c r="A42" s="7" t="s">
        <v>7</v>
      </c>
      <c r="B42" s="61" t="s">
        <v>227</v>
      </c>
      <c r="C42" s="24"/>
      <c r="D42" s="62">
        <f>'48 '!D31</f>
        <v>0</v>
      </c>
      <c r="E42" s="40">
        <f t="shared" si="2"/>
        <v>0</v>
      </c>
      <c r="F42" s="8"/>
      <c r="G42" s="98"/>
      <c r="H42" s="98"/>
      <c r="K42" s="54">
        <v>2811908000</v>
      </c>
    </row>
    <row r="43" spans="1:12" ht="15.75" x14ac:dyDescent="0.25">
      <c r="A43" s="7" t="s">
        <v>8</v>
      </c>
      <c r="B43" s="61" t="s">
        <v>91</v>
      </c>
      <c r="C43" s="24"/>
      <c r="D43" s="24"/>
      <c r="E43" s="40">
        <f t="shared" si="2"/>
        <v>0</v>
      </c>
      <c r="F43" s="8"/>
      <c r="G43" s="98"/>
      <c r="H43" s="98"/>
      <c r="K43" s="54">
        <v>1217294000</v>
      </c>
    </row>
    <row r="44" spans="1:12" ht="15.75" x14ac:dyDescent="0.25">
      <c r="A44" s="7" t="s">
        <v>22</v>
      </c>
      <c r="B44" s="61" t="s">
        <v>34</v>
      </c>
      <c r="C44" s="24"/>
      <c r="D44" s="24"/>
      <c r="E44" s="40">
        <f t="shared" si="2"/>
        <v>0</v>
      </c>
      <c r="F44" s="8"/>
      <c r="G44" s="98"/>
      <c r="H44" s="98"/>
      <c r="K44" s="54">
        <v>309366000</v>
      </c>
    </row>
    <row r="45" spans="1:12" ht="15.75" x14ac:dyDescent="0.25">
      <c r="A45" s="7" t="s">
        <v>87</v>
      </c>
      <c r="B45" s="61" t="s">
        <v>16</v>
      </c>
      <c r="C45" s="24"/>
      <c r="D45" s="62">
        <f>'51'!D26</f>
        <v>1514323291</v>
      </c>
      <c r="E45" s="41">
        <f t="shared" si="2"/>
        <v>1514323291</v>
      </c>
      <c r="F45" s="8"/>
      <c r="G45" s="101"/>
      <c r="H45" s="98"/>
      <c r="I45" s="151" t="s">
        <v>225</v>
      </c>
      <c r="K45" s="54">
        <v>1211540000</v>
      </c>
    </row>
    <row r="46" spans="1:12" ht="15.75" x14ac:dyDescent="0.25">
      <c r="A46" s="7" t="s">
        <v>9</v>
      </c>
      <c r="B46" s="61" t="s">
        <v>100</v>
      </c>
      <c r="C46" s="24"/>
      <c r="D46" s="62">
        <f>'51'!D32</f>
        <v>3890682483</v>
      </c>
      <c r="E46" s="41">
        <f t="shared" si="2"/>
        <v>3890682483</v>
      </c>
      <c r="F46" s="8"/>
      <c r="G46" s="101"/>
      <c r="H46" s="98"/>
      <c r="I46" s="151"/>
      <c r="K46" s="54">
        <v>380624000</v>
      </c>
    </row>
    <row r="47" spans="1:12" ht="15.75" x14ac:dyDescent="0.25">
      <c r="A47" s="7" t="s">
        <v>275</v>
      </c>
      <c r="B47" s="61" t="s">
        <v>230</v>
      </c>
      <c r="C47" s="62">
        <v>177500000</v>
      </c>
      <c r="D47" s="62">
        <v>532500000</v>
      </c>
      <c r="E47" s="41">
        <f t="shared" si="2"/>
        <v>355000000</v>
      </c>
      <c r="F47" s="8"/>
      <c r="G47" s="98"/>
      <c r="H47" s="98"/>
      <c r="I47" s="102"/>
      <c r="K47" s="58">
        <f>SUM(K39:K46)</f>
        <v>135253990722</v>
      </c>
      <c r="L47" s="58">
        <f>K47-C29</f>
        <v>0</v>
      </c>
    </row>
    <row r="48" spans="1:12" ht="16.5" hidden="1" customHeight="1" x14ac:dyDescent="0.25">
      <c r="A48" s="9" t="s">
        <v>286</v>
      </c>
    </row>
    <row r="49" spans="1:8" ht="17.25" hidden="1" customHeight="1" x14ac:dyDescent="0.25">
      <c r="A49" s="10" t="s">
        <v>117</v>
      </c>
    </row>
    <row r="50" spans="1:8" ht="39" hidden="1" customHeight="1" x14ac:dyDescent="0.25">
      <c r="A50" s="146" t="s">
        <v>209</v>
      </c>
      <c r="B50" s="146"/>
      <c r="C50" s="146"/>
      <c r="D50" s="146"/>
      <c r="E50" s="146"/>
      <c r="F50" s="146"/>
      <c r="G50" s="103"/>
      <c r="H50" s="103"/>
    </row>
  </sheetData>
  <mergeCells count="10">
    <mergeCell ref="A1:B1"/>
    <mergeCell ref="I45:I46"/>
    <mergeCell ref="A2:F2"/>
    <mergeCell ref="A3:F3"/>
    <mergeCell ref="A50:F50"/>
    <mergeCell ref="A5:A6"/>
    <mergeCell ref="B5:B6"/>
    <mergeCell ref="C5:C6"/>
    <mergeCell ref="D5:D6"/>
    <mergeCell ref="E5:F5"/>
  </mergeCells>
  <pageMargins left="0.45866141700000002" right="0.222440945" top="0.25433070899999999" bottom="0.10433070899999999" header="0.31496062992126" footer="0.31496062992126"/>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AF52"/>
  <sheetViews>
    <sheetView topLeftCell="A16" zoomScale="80" zoomScaleNormal="80" workbookViewId="0">
      <selection activeCell="A3" sqref="A3:R3"/>
    </sheetView>
  </sheetViews>
  <sheetFormatPr defaultRowHeight="15" x14ac:dyDescent="0.25"/>
  <cols>
    <col min="1" max="1" width="5.85546875" style="25" customWidth="1"/>
    <col min="2" max="2" width="52" style="25" customWidth="1"/>
    <col min="3" max="3" width="19.140625" style="25" customWidth="1"/>
    <col min="4" max="4" width="13" style="25" customWidth="1"/>
    <col min="5" max="5" width="18.5703125" style="25" customWidth="1"/>
    <col min="6" max="6" width="18.140625" style="25" customWidth="1"/>
    <col min="7" max="7" width="13.140625" style="25" customWidth="1"/>
    <col min="8" max="8" width="18.5703125" style="25" customWidth="1"/>
    <col min="9" max="13" width="9.140625" style="25"/>
    <col min="14" max="14" width="16.28515625" style="25" customWidth="1"/>
    <col min="15" max="15" width="15.140625" style="25" hidden="1" customWidth="1"/>
    <col min="16" max="16" width="11.85546875" style="25" customWidth="1"/>
    <col min="17" max="17" width="9.140625" style="25"/>
    <col min="18" max="18" width="8.85546875" style="25" customWidth="1"/>
    <col min="19" max="19" width="15.7109375" style="54" customWidth="1"/>
    <col min="20" max="20" width="16.85546875" style="54" customWidth="1"/>
    <col min="21" max="21" width="19.140625" style="54" customWidth="1"/>
    <col min="22" max="22" width="20.7109375" style="54" customWidth="1"/>
    <col min="23" max="32" width="9.140625" style="54"/>
    <col min="33" max="16384" width="9.140625" style="25"/>
  </cols>
  <sheetData>
    <row r="1" spans="1:22" ht="15.75" x14ac:dyDescent="0.25">
      <c r="A1" s="133" t="s">
        <v>290</v>
      </c>
      <c r="B1" s="133"/>
      <c r="R1" s="60" t="s">
        <v>137</v>
      </c>
    </row>
    <row r="2" spans="1:22" ht="15.75" x14ac:dyDescent="0.25">
      <c r="A2" s="144" t="s">
        <v>287</v>
      </c>
      <c r="B2" s="144"/>
      <c r="C2" s="144"/>
      <c r="D2" s="144"/>
      <c r="E2" s="144"/>
      <c r="F2" s="144"/>
      <c r="G2" s="144"/>
      <c r="H2" s="144"/>
      <c r="I2" s="144"/>
      <c r="J2" s="144"/>
      <c r="K2" s="144"/>
      <c r="L2" s="144"/>
      <c r="M2" s="144"/>
      <c r="N2" s="144"/>
      <c r="O2" s="144"/>
      <c r="P2" s="144"/>
      <c r="Q2" s="144"/>
      <c r="R2" s="144"/>
    </row>
    <row r="3" spans="1:22" ht="22.5" customHeight="1" x14ac:dyDescent="0.25">
      <c r="A3" s="145" t="s">
        <v>292</v>
      </c>
      <c r="B3" s="145"/>
      <c r="C3" s="145"/>
      <c r="D3" s="145"/>
      <c r="E3" s="145"/>
      <c r="F3" s="145"/>
      <c r="G3" s="145"/>
      <c r="H3" s="145"/>
      <c r="I3" s="145"/>
      <c r="J3" s="145"/>
      <c r="K3" s="145"/>
      <c r="L3" s="145"/>
      <c r="M3" s="145"/>
      <c r="N3" s="145"/>
      <c r="O3" s="145"/>
      <c r="P3" s="145"/>
      <c r="Q3" s="145"/>
      <c r="R3" s="145"/>
    </row>
    <row r="4" spans="1:22" ht="20.25" customHeight="1" x14ac:dyDescent="0.25">
      <c r="R4" s="6" t="s">
        <v>223</v>
      </c>
    </row>
    <row r="5" spans="1:22" ht="22.5" customHeight="1" x14ac:dyDescent="0.25">
      <c r="A5" s="137" t="s">
        <v>0</v>
      </c>
      <c r="B5" s="137" t="s">
        <v>26</v>
      </c>
      <c r="C5" s="137" t="s">
        <v>160</v>
      </c>
      <c r="D5" s="137"/>
      <c r="E5" s="137"/>
      <c r="F5" s="152" t="s">
        <v>138</v>
      </c>
      <c r="G5" s="153"/>
      <c r="H5" s="153"/>
      <c r="I5" s="153"/>
      <c r="J5" s="153"/>
      <c r="K5" s="153"/>
      <c r="L5" s="153"/>
      <c r="M5" s="153"/>
      <c r="N5" s="153"/>
      <c r="O5" s="154"/>
      <c r="P5" s="137" t="s">
        <v>57</v>
      </c>
      <c r="Q5" s="137"/>
      <c r="R5" s="137"/>
    </row>
    <row r="6" spans="1:22" ht="23.25" customHeight="1" x14ac:dyDescent="0.25">
      <c r="A6" s="137"/>
      <c r="B6" s="137"/>
      <c r="C6" s="137" t="s">
        <v>23</v>
      </c>
      <c r="D6" s="137" t="s">
        <v>161</v>
      </c>
      <c r="E6" s="137" t="s">
        <v>162</v>
      </c>
      <c r="F6" s="137" t="s">
        <v>23</v>
      </c>
      <c r="G6" s="137" t="s">
        <v>161</v>
      </c>
      <c r="H6" s="137" t="s">
        <v>162</v>
      </c>
      <c r="I6" s="137" t="s">
        <v>163</v>
      </c>
      <c r="J6" s="137" t="s">
        <v>91</v>
      </c>
      <c r="K6" s="137" t="s">
        <v>118</v>
      </c>
      <c r="L6" s="137"/>
      <c r="M6" s="137"/>
      <c r="N6" s="137" t="s">
        <v>119</v>
      </c>
      <c r="O6" s="155" t="s">
        <v>256</v>
      </c>
      <c r="P6" s="137" t="s">
        <v>23</v>
      </c>
      <c r="Q6" s="137" t="s">
        <v>55</v>
      </c>
      <c r="R6" s="137" t="s">
        <v>14</v>
      </c>
    </row>
    <row r="7" spans="1:22" ht="86.25" customHeight="1" x14ac:dyDescent="0.25">
      <c r="A7" s="137"/>
      <c r="B7" s="137"/>
      <c r="C7" s="137"/>
      <c r="D7" s="137"/>
      <c r="E7" s="137"/>
      <c r="F7" s="137"/>
      <c r="G7" s="137"/>
      <c r="H7" s="137"/>
      <c r="I7" s="137"/>
      <c r="J7" s="137"/>
      <c r="K7" s="7" t="s">
        <v>23</v>
      </c>
      <c r="L7" s="7" t="s">
        <v>55</v>
      </c>
      <c r="M7" s="7" t="s">
        <v>14</v>
      </c>
      <c r="N7" s="137"/>
      <c r="O7" s="156"/>
      <c r="P7" s="137"/>
      <c r="Q7" s="137"/>
      <c r="R7" s="137"/>
    </row>
    <row r="8" spans="1:22" ht="15.75" x14ac:dyDescent="0.25">
      <c r="A8" s="19" t="s">
        <v>2</v>
      </c>
      <c r="B8" s="19" t="s">
        <v>3</v>
      </c>
      <c r="C8" s="19">
        <v>1</v>
      </c>
      <c r="D8" s="19">
        <v>2</v>
      </c>
      <c r="E8" s="19">
        <v>3</v>
      </c>
      <c r="F8" s="19">
        <v>4</v>
      </c>
      <c r="G8" s="19">
        <v>5</v>
      </c>
      <c r="H8" s="19">
        <v>6</v>
      </c>
      <c r="I8" s="19">
        <v>7</v>
      </c>
      <c r="J8" s="19">
        <v>8</v>
      </c>
      <c r="K8" s="19">
        <v>9</v>
      </c>
      <c r="L8" s="19">
        <v>10</v>
      </c>
      <c r="M8" s="19">
        <v>11</v>
      </c>
      <c r="N8" s="19">
        <v>12</v>
      </c>
      <c r="O8" s="19">
        <v>13</v>
      </c>
      <c r="P8" s="19">
        <v>13</v>
      </c>
      <c r="Q8" s="19">
        <v>14</v>
      </c>
      <c r="R8" s="19">
        <v>15</v>
      </c>
    </row>
    <row r="9" spans="1:22" ht="24.75" customHeight="1" x14ac:dyDescent="0.25">
      <c r="A9" s="61"/>
      <c r="B9" s="61" t="s">
        <v>24</v>
      </c>
      <c r="C9" s="41">
        <f>C10+C36</f>
        <v>261858711830</v>
      </c>
      <c r="D9" s="41">
        <f t="shared" ref="D9:E9" si="0">D10+D36</f>
        <v>0</v>
      </c>
      <c r="E9" s="41">
        <f t="shared" si="0"/>
        <v>261858711830</v>
      </c>
      <c r="F9" s="42">
        <f>F10+F35+F36+F33</f>
        <v>260929209924</v>
      </c>
      <c r="G9" s="42">
        <f t="shared" ref="G9" si="1">G10+G35+G36+G33</f>
        <v>0</v>
      </c>
      <c r="H9" s="42">
        <f>H10+H35+H36+H33</f>
        <v>254991704150</v>
      </c>
      <c r="I9" s="8"/>
      <c r="J9" s="8"/>
      <c r="K9" s="8"/>
      <c r="L9" s="8"/>
      <c r="M9" s="8"/>
      <c r="N9" s="8"/>
      <c r="O9" s="8"/>
      <c r="P9" s="88">
        <f>F9/C9*100</f>
        <v>99.645036859952384</v>
      </c>
      <c r="Q9" s="88"/>
      <c r="R9" s="89">
        <f>P9</f>
        <v>99.645036859952384</v>
      </c>
      <c r="T9" s="58"/>
    </row>
    <row r="10" spans="1:22" ht="24.75" customHeight="1" x14ac:dyDescent="0.25">
      <c r="A10" s="7" t="s">
        <v>10</v>
      </c>
      <c r="B10" s="61" t="s">
        <v>120</v>
      </c>
      <c r="C10" s="42">
        <f>E10</f>
        <v>261681211830</v>
      </c>
      <c r="D10" s="8"/>
      <c r="E10" s="42">
        <f>SUM(E11:E29)</f>
        <v>261681211830</v>
      </c>
      <c r="F10" s="42">
        <f>SUM(F11:F29)</f>
        <v>254991704150</v>
      </c>
      <c r="G10" s="42">
        <f t="shared" ref="G10:Q10" si="2">SUM(G11:G29)</f>
        <v>0</v>
      </c>
      <c r="H10" s="42">
        <f t="shared" si="2"/>
        <v>254991704150</v>
      </c>
      <c r="I10" s="42">
        <f t="shared" si="2"/>
        <v>0</v>
      </c>
      <c r="J10" s="42">
        <f t="shared" si="2"/>
        <v>0</v>
      </c>
      <c r="K10" s="42">
        <f t="shared" si="2"/>
        <v>0</v>
      </c>
      <c r="L10" s="42">
        <f t="shared" si="2"/>
        <v>0</v>
      </c>
      <c r="M10" s="42">
        <f t="shared" si="2"/>
        <v>0</v>
      </c>
      <c r="N10" s="42">
        <f t="shared" si="2"/>
        <v>0</v>
      </c>
      <c r="O10" s="42">
        <f t="shared" si="2"/>
        <v>32869123</v>
      </c>
      <c r="P10" s="88">
        <f>F10/C10*100</f>
        <v>97.44364234894104</v>
      </c>
      <c r="Q10" s="89">
        <f t="shared" si="2"/>
        <v>0</v>
      </c>
      <c r="R10" s="89">
        <f>P10</f>
        <v>97.44364234894104</v>
      </c>
      <c r="S10" s="56">
        <f>SUM(S11:S29)</f>
        <v>6689507680</v>
      </c>
      <c r="T10" s="56">
        <v>6656638557</v>
      </c>
      <c r="U10" s="56">
        <f>S10-T10</f>
        <v>32869123</v>
      </c>
      <c r="V10" s="56">
        <f>C10-'52'!C28</f>
        <v>0</v>
      </c>
    </row>
    <row r="11" spans="1:22" ht="24.75" customHeight="1" x14ac:dyDescent="0.25">
      <c r="A11" s="19">
        <v>1</v>
      </c>
      <c r="B11" s="45" t="s">
        <v>249</v>
      </c>
      <c r="C11" s="28">
        <f>'56'!C9</f>
        <v>9563428000</v>
      </c>
      <c r="D11" s="27"/>
      <c r="E11" s="28">
        <f>C11</f>
        <v>9563428000</v>
      </c>
      <c r="F11" s="38">
        <v>9530558877</v>
      </c>
      <c r="G11" s="27"/>
      <c r="H11" s="28">
        <f>F11</f>
        <v>9530558877</v>
      </c>
      <c r="I11" s="19"/>
      <c r="J11" s="19"/>
      <c r="K11" s="19"/>
      <c r="L11" s="19"/>
      <c r="M11" s="19"/>
      <c r="N11" s="19"/>
      <c r="O11" s="23">
        <v>32869123</v>
      </c>
      <c r="P11" s="43">
        <f>F11/C11*100</f>
        <v>99.656303963390542</v>
      </c>
      <c r="Q11" s="44"/>
      <c r="R11" s="44">
        <f>P11</f>
        <v>99.656303963390542</v>
      </c>
      <c r="S11" s="56">
        <f>C11-F11</f>
        <v>32869123</v>
      </c>
      <c r="T11" s="54" t="s">
        <v>277</v>
      </c>
    </row>
    <row r="12" spans="1:22" ht="24.75" customHeight="1" x14ac:dyDescent="0.25">
      <c r="A12" s="19">
        <v>2</v>
      </c>
      <c r="B12" s="45" t="s">
        <v>250</v>
      </c>
      <c r="C12" s="28">
        <f>'56'!C10</f>
        <v>4337633505</v>
      </c>
      <c r="D12" s="27"/>
      <c r="E12" s="28">
        <f t="shared" ref="E12:E29" si="3">C12</f>
        <v>4337633505</v>
      </c>
      <c r="F12" s="38">
        <v>4319546245</v>
      </c>
      <c r="G12" s="27"/>
      <c r="H12" s="28">
        <f t="shared" ref="H12:H29" si="4">F12</f>
        <v>4319546245</v>
      </c>
      <c r="I12" s="19"/>
      <c r="J12" s="19"/>
      <c r="K12" s="19"/>
      <c r="L12" s="19"/>
      <c r="M12" s="19"/>
      <c r="N12" s="19"/>
      <c r="O12" s="23"/>
      <c r="P12" s="43">
        <f t="shared" ref="P12:P29" si="5">F12/C12*100</f>
        <v>99.583015485767746</v>
      </c>
      <c r="Q12" s="44"/>
      <c r="R12" s="44">
        <f t="shared" ref="R12:R29" si="6">P12</f>
        <v>99.583015485767746</v>
      </c>
      <c r="S12" s="56">
        <f t="shared" ref="S12:S29" si="7">C12-F12</f>
        <v>18087260</v>
      </c>
      <c r="T12" s="56" t="s">
        <v>279</v>
      </c>
    </row>
    <row r="13" spans="1:22" ht="24.75" customHeight="1" x14ac:dyDescent="0.25">
      <c r="A13" s="19">
        <v>3</v>
      </c>
      <c r="B13" s="45" t="s">
        <v>251</v>
      </c>
      <c r="C13" s="28">
        <f>'56'!C11</f>
        <v>56079347503</v>
      </c>
      <c r="D13" s="27"/>
      <c r="E13" s="28">
        <f t="shared" si="3"/>
        <v>56079347503</v>
      </c>
      <c r="F13" s="38">
        <f>53164477021-177500000</f>
        <v>52986977021</v>
      </c>
      <c r="G13" s="27"/>
      <c r="H13" s="28">
        <f t="shared" si="4"/>
        <v>52986977021</v>
      </c>
      <c r="I13" s="19"/>
      <c r="J13" s="19"/>
      <c r="K13" s="19"/>
      <c r="L13" s="19"/>
      <c r="M13" s="19"/>
      <c r="N13" s="19"/>
      <c r="O13" s="23"/>
      <c r="P13" s="43">
        <f t="shared" si="5"/>
        <v>94.485723141064412</v>
      </c>
      <c r="Q13" s="44"/>
      <c r="R13" s="44">
        <f t="shared" si="6"/>
        <v>94.485723141064412</v>
      </c>
      <c r="S13" s="56">
        <f t="shared" si="7"/>
        <v>3092370482</v>
      </c>
      <c r="T13" s="57" t="s">
        <v>280</v>
      </c>
    </row>
    <row r="14" spans="1:22" ht="24.75" customHeight="1" x14ac:dyDescent="0.25">
      <c r="A14" s="19">
        <v>4</v>
      </c>
      <c r="B14" s="45" t="s">
        <v>252</v>
      </c>
      <c r="C14" s="28">
        <f>'56'!C12</f>
        <v>17086516411</v>
      </c>
      <c r="D14" s="27"/>
      <c r="E14" s="28">
        <f t="shared" si="3"/>
        <v>17086516411</v>
      </c>
      <c r="F14" s="38">
        <v>16406336152</v>
      </c>
      <c r="G14" s="27"/>
      <c r="H14" s="28">
        <f t="shared" si="4"/>
        <v>16406336152</v>
      </c>
      <c r="I14" s="19"/>
      <c r="J14" s="19"/>
      <c r="K14" s="19"/>
      <c r="L14" s="19"/>
      <c r="M14" s="19"/>
      <c r="N14" s="19"/>
      <c r="O14" s="23"/>
      <c r="P14" s="43">
        <f t="shared" si="5"/>
        <v>96.019198749242335</v>
      </c>
      <c r="Q14" s="44"/>
      <c r="R14" s="44">
        <f t="shared" si="6"/>
        <v>96.019198749242335</v>
      </c>
      <c r="S14" s="56">
        <f t="shared" si="7"/>
        <v>680180259</v>
      </c>
    </row>
    <row r="15" spans="1:22" ht="24.75" customHeight="1" x14ac:dyDescent="0.25">
      <c r="A15" s="19">
        <v>5</v>
      </c>
      <c r="B15" s="45" t="s">
        <v>253</v>
      </c>
      <c r="C15" s="28">
        <f>'56'!C13</f>
        <v>45424023100</v>
      </c>
      <c r="D15" s="27"/>
      <c r="E15" s="28">
        <f t="shared" si="3"/>
        <v>45424023100</v>
      </c>
      <c r="F15" s="38">
        <v>42560192944</v>
      </c>
      <c r="G15" s="27"/>
      <c r="H15" s="28">
        <f t="shared" si="4"/>
        <v>42560192944</v>
      </c>
      <c r="I15" s="19"/>
      <c r="J15" s="19"/>
      <c r="K15" s="19"/>
      <c r="L15" s="19"/>
      <c r="M15" s="19"/>
      <c r="N15" s="19"/>
      <c r="O15" s="23"/>
      <c r="P15" s="43">
        <f t="shared" si="5"/>
        <v>93.695340129395106</v>
      </c>
      <c r="Q15" s="44"/>
      <c r="R15" s="44">
        <f t="shared" si="6"/>
        <v>93.695340129395106</v>
      </c>
      <c r="S15" s="56">
        <f t="shared" si="7"/>
        <v>2863830156</v>
      </c>
    </row>
    <row r="16" spans="1:22" ht="24.75" customHeight="1" x14ac:dyDescent="0.25">
      <c r="A16" s="19">
        <v>6</v>
      </c>
      <c r="B16" s="45" t="s">
        <v>254</v>
      </c>
      <c r="C16" s="28">
        <f>'56'!C14</f>
        <v>448529000</v>
      </c>
      <c r="D16" s="27"/>
      <c r="E16" s="28">
        <f t="shared" si="3"/>
        <v>448529000</v>
      </c>
      <c r="F16" s="38">
        <v>448529000</v>
      </c>
      <c r="G16" s="27"/>
      <c r="H16" s="28">
        <f t="shared" si="4"/>
        <v>448529000</v>
      </c>
      <c r="I16" s="19"/>
      <c r="J16" s="19"/>
      <c r="K16" s="19"/>
      <c r="L16" s="19"/>
      <c r="M16" s="19"/>
      <c r="N16" s="19"/>
      <c r="O16" s="23"/>
      <c r="P16" s="43">
        <f t="shared" si="5"/>
        <v>100</v>
      </c>
      <c r="Q16" s="44"/>
      <c r="R16" s="44">
        <f t="shared" si="6"/>
        <v>100</v>
      </c>
      <c r="S16" s="56">
        <f t="shared" si="7"/>
        <v>0</v>
      </c>
    </row>
    <row r="17" spans="1:19" ht="24.75" customHeight="1" x14ac:dyDescent="0.25">
      <c r="A17" s="19">
        <v>7</v>
      </c>
      <c r="B17" s="45" t="s">
        <v>255</v>
      </c>
      <c r="C17" s="28">
        <f>'56'!C15</f>
        <v>3045148000</v>
      </c>
      <c r="D17" s="27"/>
      <c r="E17" s="28">
        <f t="shared" si="3"/>
        <v>3045148000</v>
      </c>
      <c r="F17" s="38">
        <v>3045148000</v>
      </c>
      <c r="G17" s="27"/>
      <c r="H17" s="28">
        <f t="shared" si="4"/>
        <v>3045148000</v>
      </c>
      <c r="I17" s="19"/>
      <c r="J17" s="19"/>
      <c r="K17" s="19"/>
      <c r="L17" s="19"/>
      <c r="M17" s="19"/>
      <c r="N17" s="19"/>
      <c r="O17" s="23"/>
      <c r="P17" s="43">
        <f t="shared" si="5"/>
        <v>100</v>
      </c>
      <c r="Q17" s="44"/>
      <c r="R17" s="44">
        <f t="shared" si="6"/>
        <v>100</v>
      </c>
      <c r="S17" s="56">
        <f t="shared" si="7"/>
        <v>0</v>
      </c>
    </row>
    <row r="18" spans="1:19" ht="24.75" customHeight="1" x14ac:dyDescent="0.25">
      <c r="A18" s="19">
        <v>8</v>
      </c>
      <c r="B18" s="45" t="s">
        <v>257</v>
      </c>
      <c r="C18" s="28">
        <f>'56'!C16</f>
        <v>12729334200</v>
      </c>
      <c r="D18" s="27"/>
      <c r="E18" s="28">
        <f t="shared" si="3"/>
        <v>12729334200</v>
      </c>
      <c r="F18" s="38">
        <v>12729334200</v>
      </c>
      <c r="G18" s="27"/>
      <c r="H18" s="28">
        <f t="shared" si="4"/>
        <v>12729334200</v>
      </c>
      <c r="I18" s="19"/>
      <c r="J18" s="19"/>
      <c r="K18" s="19"/>
      <c r="L18" s="19"/>
      <c r="M18" s="19"/>
      <c r="N18" s="19"/>
      <c r="O18" s="23"/>
      <c r="P18" s="43">
        <f t="shared" si="5"/>
        <v>100</v>
      </c>
      <c r="Q18" s="44"/>
      <c r="R18" s="44">
        <f t="shared" si="6"/>
        <v>100</v>
      </c>
      <c r="S18" s="56">
        <f t="shared" si="7"/>
        <v>0</v>
      </c>
    </row>
    <row r="19" spans="1:19" ht="24.75" customHeight="1" x14ac:dyDescent="0.25">
      <c r="A19" s="19">
        <v>9</v>
      </c>
      <c r="B19" s="45" t="s">
        <v>258</v>
      </c>
      <c r="C19" s="28">
        <f>'56'!C17</f>
        <v>11904988653</v>
      </c>
      <c r="D19" s="27"/>
      <c r="E19" s="28">
        <f t="shared" si="3"/>
        <v>11904988653</v>
      </c>
      <c r="F19" s="38">
        <v>11904988653</v>
      </c>
      <c r="G19" s="27"/>
      <c r="H19" s="28">
        <f t="shared" si="4"/>
        <v>11904988653</v>
      </c>
      <c r="I19" s="19"/>
      <c r="J19" s="19"/>
      <c r="K19" s="19"/>
      <c r="L19" s="19"/>
      <c r="M19" s="19"/>
      <c r="N19" s="19"/>
      <c r="O19" s="23"/>
      <c r="P19" s="43">
        <f t="shared" si="5"/>
        <v>100</v>
      </c>
      <c r="Q19" s="44"/>
      <c r="R19" s="44">
        <f t="shared" si="6"/>
        <v>100</v>
      </c>
      <c r="S19" s="56">
        <f t="shared" si="7"/>
        <v>0</v>
      </c>
    </row>
    <row r="20" spans="1:19" ht="24.75" customHeight="1" x14ac:dyDescent="0.25">
      <c r="A20" s="19">
        <v>10</v>
      </c>
      <c r="B20" s="45" t="s">
        <v>259</v>
      </c>
      <c r="C20" s="28">
        <f>'56'!C18</f>
        <v>8885363920</v>
      </c>
      <c r="D20" s="27"/>
      <c r="E20" s="28">
        <f t="shared" si="3"/>
        <v>8885363920</v>
      </c>
      <c r="F20" s="38">
        <v>8885363920</v>
      </c>
      <c r="G20" s="27"/>
      <c r="H20" s="28">
        <f t="shared" si="4"/>
        <v>8885363920</v>
      </c>
      <c r="I20" s="19"/>
      <c r="J20" s="19"/>
      <c r="K20" s="19"/>
      <c r="L20" s="19"/>
      <c r="M20" s="19"/>
      <c r="N20" s="19"/>
      <c r="O20" s="23"/>
      <c r="P20" s="43">
        <f t="shared" si="5"/>
        <v>100</v>
      </c>
      <c r="Q20" s="44"/>
      <c r="R20" s="44">
        <f t="shared" si="6"/>
        <v>100</v>
      </c>
      <c r="S20" s="56">
        <f t="shared" si="7"/>
        <v>0</v>
      </c>
    </row>
    <row r="21" spans="1:19" ht="24.75" customHeight="1" x14ac:dyDescent="0.25">
      <c r="A21" s="19">
        <v>11</v>
      </c>
      <c r="B21" s="45" t="s">
        <v>260</v>
      </c>
      <c r="C21" s="28">
        <f>'56'!C19</f>
        <v>8505993136</v>
      </c>
      <c r="D21" s="27"/>
      <c r="E21" s="28">
        <f t="shared" si="3"/>
        <v>8505993136</v>
      </c>
      <c r="F21" s="38">
        <v>8505529536</v>
      </c>
      <c r="G21" s="27"/>
      <c r="H21" s="28">
        <f t="shared" si="4"/>
        <v>8505529536</v>
      </c>
      <c r="I21" s="19"/>
      <c r="J21" s="19"/>
      <c r="K21" s="19"/>
      <c r="L21" s="19"/>
      <c r="M21" s="19"/>
      <c r="N21" s="19"/>
      <c r="O21" s="23"/>
      <c r="P21" s="43">
        <f t="shared" si="5"/>
        <v>99.994549725204479</v>
      </c>
      <c r="Q21" s="44"/>
      <c r="R21" s="44">
        <f t="shared" si="6"/>
        <v>99.994549725204479</v>
      </c>
      <c r="S21" s="56">
        <f t="shared" si="7"/>
        <v>463600</v>
      </c>
    </row>
    <row r="22" spans="1:19" ht="24.75" customHeight="1" x14ac:dyDescent="0.25">
      <c r="A22" s="19">
        <v>12</v>
      </c>
      <c r="B22" s="45" t="s">
        <v>261</v>
      </c>
      <c r="C22" s="28">
        <f>'56'!C20</f>
        <v>14936357557</v>
      </c>
      <c r="D22" s="27"/>
      <c r="E22" s="28">
        <f t="shared" si="3"/>
        <v>14936357557</v>
      </c>
      <c r="F22" s="38">
        <v>14936261847</v>
      </c>
      <c r="G22" s="27"/>
      <c r="H22" s="28">
        <f t="shared" si="4"/>
        <v>14936261847</v>
      </c>
      <c r="I22" s="19"/>
      <c r="J22" s="19"/>
      <c r="K22" s="19"/>
      <c r="L22" s="19"/>
      <c r="M22" s="19"/>
      <c r="N22" s="19"/>
      <c r="O22" s="23"/>
      <c r="P22" s="43">
        <f t="shared" si="5"/>
        <v>99.999359214590072</v>
      </c>
      <c r="Q22" s="44"/>
      <c r="R22" s="44">
        <f t="shared" si="6"/>
        <v>99.999359214590072</v>
      </c>
      <c r="S22" s="56">
        <f t="shared" si="7"/>
        <v>95710</v>
      </c>
    </row>
    <row r="23" spans="1:19" ht="24.75" customHeight="1" x14ac:dyDescent="0.25">
      <c r="A23" s="19">
        <v>13</v>
      </c>
      <c r="B23" s="45" t="s">
        <v>262</v>
      </c>
      <c r="C23" s="28">
        <f>'56'!C21</f>
        <v>13683142550</v>
      </c>
      <c r="D23" s="27"/>
      <c r="E23" s="28">
        <f t="shared" si="3"/>
        <v>13683142550</v>
      </c>
      <c r="F23" s="38">
        <v>13683142550</v>
      </c>
      <c r="G23" s="27"/>
      <c r="H23" s="28">
        <f t="shared" si="4"/>
        <v>13683142550</v>
      </c>
      <c r="I23" s="19"/>
      <c r="J23" s="19"/>
      <c r="K23" s="19"/>
      <c r="L23" s="19"/>
      <c r="M23" s="19"/>
      <c r="N23" s="19"/>
      <c r="O23" s="23"/>
      <c r="P23" s="43">
        <f t="shared" si="5"/>
        <v>100</v>
      </c>
      <c r="Q23" s="44"/>
      <c r="R23" s="44">
        <f t="shared" si="6"/>
        <v>100</v>
      </c>
      <c r="S23" s="56">
        <f t="shared" si="7"/>
        <v>0</v>
      </c>
    </row>
    <row r="24" spans="1:19" ht="24.75" customHeight="1" x14ac:dyDescent="0.25">
      <c r="A24" s="19">
        <v>14</v>
      </c>
      <c r="B24" s="45" t="s">
        <v>263</v>
      </c>
      <c r="C24" s="28">
        <f>'56'!C22</f>
        <v>10180516340</v>
      </c>
      <c r="D24" s="27"/>
      <c r="E24" s="28">
        <f t="shared" si="3"/>
        <v>10180516340</v>
      </c>
      <c r="F24" s="38">
        <v>10180516340</v>
      </c>
      <c r="G24" s="27"/>
      <c r="H24" s="28">
        <f t="shared" si="4"/>
        <v>10180516340</v>
      </c>
      <c r="I24" s="19"/>
      <c r="J24" s="19"/>
      <c r="K24" s="19"/>
      <c r="L24" s="19"/>
      <c r="M24" s="19"/>
      <c r="N24" s="19"/>
      <c r="O24" s="23"/>
      <c r="P24" s="43">
        <f t="shared" si="5"/>
        <v>100</v>
      </c>
      <c r="Q24" s="44"/>
      <c r="R24" s="44">
        <f t="shared" si="6"/>
        <v>100</v>
      </c>
      <c r="S24" s="56">
        <f t="shared" si="7"/>
        <v>0</v>
      </c>
    </row>
    <row r="25" spans="1:19" ht="24.75" customHeight="1" x14ac:dyDescent="0.25">
      <c r="A25" s="19">
        <v>15</v>
      </c>
      <c r="B25" s="45" t="s">
        <v>264</v>
      </c>
      <c r="C25" s="28">
        <f>'56'!C23</f>
        <v>7711794693</v>
      </c>
      <c r="D25" s="27"/>
      <c r="E25" s="28">
        <f t="shared" si="3"/>
        <v>7711794693</v>
      </c>
      <c r="F25" s="38">
        <v>7711683603</v>
      </c>
      <c r="G25" s="27"/>
      <c r="H25" s="28">
        <f t="shared" si="4"/>
        <v>7711683603</v>
      </c>
      <c r="I25" s="19"/>
      <c r="J25" s="19"/>
      <c r="K25" s="19"/>
      <c r="L25" s="19"/>
      <c r="M25" s="19"/>
      <c r="N25" s="19"/>
      <c r="O25" s="23"/>
      <c r="P25" s="43">
        <f t="shared" si="5"/>
        <v>99.99855947928566</v>
      </c>
      <c r="Q25" s="44"/>
      <c r="R25" s="44">
        <f t="shared" si="6"/>
        <v>99.99855947928566</v>
      </c>
      <c r="S25" s="56">
        <f t="shared" si="7"/>
        <v>111090</v>
      </c>
    </row>
    <row r="26" spans="1:19" ht="24.75" customHeight="1" x14ac:dyDescent="0.25">
      <c r="A26" s="19">
        <v>16</v>
      </c>
      <c r="B26" s="45" t="s">
        <v>265</v>
      </c>
      <c r="C26" s="28">
        <f>'56'!C24</f>
        <v>11028835222</v>
      </c>
      <c r="D26" s="27"/>
      <c r="E26" s="28">
        <f t="shared" si="3"/>
        <v>11028835222</v>
      </c>
      <c r="F26" s="38">
        <v>11028835222</v>
      </c>
      <c r="G26" s="27"/>
      <c r="H26" s="28">
        <f t="shared" si="4"/>
        <v>11028835222</v>
      </c>
      <c r="I26" s="19"/>
      <c r="J26" s="19"/>
      <c r="K26" s="19"/>
      <c r="L26" s="19"/>
      <c r="M26" s="19"/>
      <c r="N26" s="19"/>
      <c r="O26" s="23"/>
      <c r="P26" s="43">
        <f t="shared" si="5"/>
        <v>100</v>
      </c>
      <c r="Q26" s="44"/>
      <c r="R26" s="44">
        <f t="shared" si="6"/>
        <v>100</v>
      </c>
      <c r="S26" s="56">
        <f t="shared" si="7"/>
        <v>0</v>
      </c>
    </row>
    <row r="27" spans="1:19" ht="24.75" customHeight="1" x14ac:dyDescent="0.25">
      <c r="A27" s="19">
        <v>17</v>
      </c>
      <c r="B27" s="45" t="s">
        <v>266</v>
      </c>
      <c r="C27" s="28">
        <f>'56'!C25</f>
        <v>10298973480</v>
      </c>
      <c r="D27" s="27"/>
      <c r="E27" s="28">
        <f t="shared" si="3"/>
        <v>10298973480</v>
      </c>
      <c r="F27" s="38">
        <v>10298023480</v>
      </c>
      <c r="G27" s="27"/>
      <c r="H27" s="28">
        <f t="shared" si="4"/>
        <v>10298023480</v>
      </c>
      <c r="I27" s="19"/>
      <c r="J27" s="19"/>
      <c r="K27" s="19"/>
      <c r="L27" s="19"/>
      <c r="M27" s="19"/>
      <c r="N27" s="19"/>
      <c r="O27" s="23"/>
      <c r="P27" s="43">
        <f t="shared" si="5"/>
        <v>99.990775779723634</v>
      </c>
      <c r="Q27" s="44"/>
      <c r="R27" s="44">
        <f t="shared" si="6"/>
        <v>99.990775779723634</v>
      </c>
      <c r="S27" s="56">
        <f t="shared" si="7"/>
        <v>950000</v>
      </c>
    </row>
    <row r="28" spans="1:19" ht="24.75" customHeight="1" x14ac:dyDescent="0.25">
      <c r="A28" s="19">
        <v>18</v>
      </c>
      <c r="B28" s="45" t="s">
        <v>267</v>
      </c>
      <c r="C28" s="28">
        <f>'56'!C26</f>
        <v>8387518560</v>
      </c>
      <c r="D28" s="27"/>
      <c r="E28" s="28">
        <f t="shared" si="3"/>
        <v>8387518560</v>
      </c>
      <c r="F28" s="38">
        <v>8387123560</v>
      </c>
      <c r="G28" s="27"/>
      <c r="H28" s="28">
        <f t="shared" si="4"/>
        <v>8387123560</v>
      </c>
      <c r="I28" s="19"/>
      <c r="J28" s="19"/>
      <c r="K28" s="19"/>
      <c r="L28" s="19"/>
      <c r="M28" s="19"/>
      <c r="N28" s="19"/>
      <c r="O28" s="23"/>
      <c r="P28" s="43">
        <f t="shared" si="5"/>
        <v>99.9952906214493</v>
      </c>
      <c r="Q28" s="44"/>
      <c r="R28" s="44">
        <f t="shared" si="6"/>
        <v>99.9952906214493</v>
      </c>
      <c r="S28" s="56">
        <f t="shared" si="7"/>
        <v>395000</v>
      </c>
    </row>
    <row r="29" spans="1:19" ht="24.75" customHeight="1" x14ac:dyDescent="0.25">
      <c r="A29" s="19">
        <v>19</v>
      </c>
      <c r="B29" s="45" t="s">
        <v>268</v>
      </c>
      <c r="C29" s="28">
        <f>'56'!C27</f>
        <v>7443768000</v>
      </c>
      <c r="D29" s="27"/>
      <c r="E29" s="28">
        <f t="shared" si="3"/>
        <v>7443768000</v>
      </c>
      <c r="F29" s="38">
        <v>7443613000</v>
      </c>
      <c r="G29" s="27"/>
      <c r="H29" s="28">
        <f t="shared" si="4"/>
        <v>7443613000</v>
      </c>
      <c r="I29" s="19"/>
      <c r="J29" s="19"/>
      <c r="K29" s="19"/>
      <c r="L29" s="19"/>
      <c r="M29" s="19"/>
      <c r="N29" s="19"/>
      <c r="O29" s="23"/>
      <c r="P29" s="43">
        <f t="shared" si="5"/>
        <v>99.9979177212401</v>
      </c>
      <c r="Q29" s="44"/>
      <c r="R29" s="44">
        <f t="shared" si="6"/>
        <v>99.9979177212401</v>
      </c>
      <c r="S29" s="56">
        <f t="shared" si="7"/>
        <v>155000</v>
      </c>
    </row>
    <row r="30" spans="1:19" ht="36" customHeight="1" x14ac:dyDescent="0.25">
      <c r="A30" s="7" t="s">
        <v>6</v>
      </c>
      <c r="B30" s="61" t="s">
        <v>164</v>
      </c>
      <c r="C30" s="8"/>
      <c r="D30" s="8"/>
      <c r="E30" s="8"/>
      <c r="F30" s="8"/>
      <c r="G30" s="8"/>
      <c r="H30" s="8"/>
      <c r="I30" s="8"/>
      <c r="J30" s="8"/>
      <c r="K30" s="8"/>
      <c r="L30" s="8"/>
      <c r="M30" s="8"/>
      <c r="N30" s="8"/>
      <c r="O30" s="24"/>
      <c r="P30" s="8"/>
      <c r="Q30" s="8"/>
      <c r="R30" s="8"/>
    </row>
    <row r="31" spans="1:19" ht="22.5" customHeight="1" x14ac:dyDescent="0.25">
      <c r="A31" s="7" t="s">
        <v>7</v>
      </c>
      <c r="B31" s="61" t="s">
        <v>165</v>
      </c>
      <c r="C31" s="8"/>
      <c r="D31" s="8"/>
      <c r="E31" s="8"/>
      <c r="F31" s="8"/>
      <c r="G31" s="8"/>
      <c r="H31" s="8"/>
      <c r="I31" s="8"/>
      <c r="J31" s="8"/>
      <c r="K31" s="8"/>
      <c r="L31" s="8"/>
      <c r="M31" s="8"/>
      <c r="N31" s="8"/>
      <c r="O31" s="24"/>
      <c r="P31" s="8"/>
      <c r="Q31" s="8"/>
      <c r="R31" s="8"/>
    </row>
    <row r="32" spans="1:19" ht="22.5" customHeight="1" x14ac:dyDescent="0.25">
      <c r="A32" s="7" t="s">
        <v>8</v>
      </c>
      <c r="B32" s="61" t="s">
        <v>128</v>
      </c>
      <c r="C32" s="8"/>
      <c r="D32" s="8"/>
      <c r="E32" s="8"/>
      <c r="F32" s="8"/>
      <c r="G32" s="8"/>
      <c r="H32" s="8"/>
      <c r="I32" s="8"/>
      <c r="J32" s="8"/>
      <c r="K32" s="8"/>
      <c r="L32" s="8"/>
      <c r="M32" s="8"/>
      <c r="N32" s="8"/>
      <c r="O32" s="24"/>
      <c r="P32" s="8"/>
      <c r="Q32" s="8"/>
      <c r="R32" s="8"/>
    </row>
    <row r="33" spans="1:19" ht="22.5" customHeight="1" x14ac:dyDescent="0.25">
      <c r="A33" s="7" t="s">
        <v>22</v>
      </c>
      <c r="B33" s="61" t="s">
        <v>129</v>
      </c>
      <c r="C33" s="8"/>
      <c r="D33" s="8"/>
      <c r="E33" s="8"/>
      <c r="F33" s="62">
        <f>'52'!D45</f>
        <v>1514323291</v>
      </c>
      <c r="G33" s="8"/>
      <c r="H33" s="8"/>
      <c r="I33" s="8"/>
      <c r="J33" s="8"/>
      <c r="K33" s="8"/>
      <c r="L33" s="8"/>
      <c r="M33" s="8"/>
      <c r="N33" s="41">
        <f>F33</f>
        <v>1514323291</v>
      </c>
      <c r="O33" s="24"/>
      <c r="P33" s="8"/>
      <c r="Q33" s="8"/>
      <c r="R33" s="8"/>
    </row>
    <row r="34" spans="1:19" ht="34.5" customHeight="1" x14ac:dyDescent="0.25">
      <c r="A34" s="7" t="s">
        <v>87</v>
      </c>
      <c r="B34" s="61" t="s">
        <v>166</v>
      </c>
      <c r="C34" s="8"/>
      <c r="D34" s="8"/>
      <c r="E34" s="8"/>
      <c r="F34" s="8"/>
      <c r="G34" s="8"/>
      <c r="H34" s="8"/>
      <c r="I34" s="8"/>
      <c r="J34" s="8"/>
      <c r="K34" s="8"/>
      <c r="L34" s="8"/>
      <c r="M34" s="8"/>
      <c r="N34" s="7"/>
      <c r="O34" s="24"/>
      <c r="P34" s="8"/>
      <c r="Q34" s="8"/>
      <c r="R34" s="8"/>
    </row>
    <row r="35" spans="1:19" ht="33.75" customHeight="1" x14ac:dyDescent="0.25">
      <c r="A35" s="7" t="s">
        <v>130</v>
      </c>
      <c r="B35" s="61" t="s">
        <v>121</v>
      </c>
      <c r="C35" s="8"/>
      <c r="D35" s="8"/>
      <c r="E35" s="8"/>
      <c r="F35" s="42">
        <f>'52'!D46</f>
        <v>3890682483</v>
      </c>
      <c r="G35" s="8"/>
      <c r="H35" s="8"/>
      <c r="I35" s="8"/>
      <c r="J35" s="8"/>
      <c r="K35" s="8"/>
      <c r="L35" s="8"/>
      <c r="M35" s="8"/>
      <c r="N35" s="42">
        <f>F35</f>
        <v>3890682483</v>
      </c>
      <c r="O35" s="22"/>
      <c r="P35" s="8"/>
      <c r="Q35" s="8"/>
      <c r="R35" s="8"/>
      <c r="S35" s="54" t="s">
        <v>278</v>
      </c>
    </row>
    <row r="36" spans="1:19" ht="24" customHeight="1" x14ac:dyDescent="0.25">
      <c r="A36" s="7" t="s">
        <v>247</v>
      </c>
      <c r="B36" s="61" t="s">
        <v>248</v>
      </c>
      <c r="C36" s="62">
        <v>177500000</v>
      </c>
      <c r="D36" s="8"/>
      <c r="E36" s="41">
        <f>C36</f>
        <v>177500000</v>
      </c>
      <c r="F36" s="42">
        <f>'52'!D47</f>
        <v>532500000</v>
      </c>
      <c r="G36" s="8"/>
      <c r="H36" s="62"/>
      <c r="I36" s="8"/>
      <c r="J36" s="8"/>
      <c r="K36" s="8"/>
      <c r="L36" s="8"/>
      <c r="M36" s="8"/>
      <c r="N36" s="8"/>
      <c r="O36" s="22">
        <f>F36</f>
        <v>532500000</v>
      </c>
      <c r="P36" s="8"/>
      <c r="Q36" s="8"/>
      <c r="R36" s="8"/>
    </row>
    <row r="37" spans="1:19" ht="18.75" hidden="1" customHeight="1" x14ac:dyDescent="0.25">
      <c r="A37" s="9" t="s">
        <v>122</v>
      </c>
    </row>
    <row r="38" spans="1:19" ht="15.75" hidden="1" x14ac:dyDescent="0.25">
      <c r="A38" s="10" t="s">
        <v>168</v>
      </c>
    </row>
    <row r="39" spans="1:19" ht="15.75" hidden="1" x14ac:dyDescent="0.25">
      <c r="A39" s="10" t="s">
        <v>211</v>
      </c>
    </row>
    <row r="40" spans="1:19" ht="15.75" hidden="1" x14ac:dyDescent="0.25">
      <c r="A40" s="10" t="s">
        <v>167</v>
      </c>
    </row>
    <row r="41" spans="1:19" ht="15.75" x14ac:dyDescent="0.25">
      <c r="A41" s="11"/>
    </row>
    <row r="42" spans="1:19" x14ac:dyDescent="0.25">
      <c r="A42" s="90"/>
    </row>
    <row r="43" spans="1:19" x14ac:dyDescent="0.25">
      <c r="A43" s="90"/>
    </row>
    <row r="44" spans="1:19" x14ac:dyDescent="0.25">
      <c r="A44" s="90"/>
    </row>
    <row r="45" spans="1:19" x14ac:dyDescent="0.25">
      <c r="A45" s="90"/>
    </row>
    <row r="46" spans="1:19" x14ac:dyDescent="0.25">
      <c r="A46" s="90"/>
    </row>
    <row r="47" spans="1:19" x14ac:dyDescent="0.25">
      <c r="A47" s="90"/>
    </row>
    <row r="48" spans="1:19" x14ac:dyDescent="0.25">
      <c r="A48" s="90"/>
    </row>
    <row r="49" spans="1:1" x14ac:dyDescent="0.25">
      <c r="A49" s="90"/>
    </row>
    <row r="50" spans="1:1" x14ac:dyDescent="0.25">
      <c r="A50" s="90"/>
    </row>
    <row r="51" spans="1:1" x14ac:dyDescent="0.25">
      <c r="A51" s="90"/>
    </row>
    <row r="52" spans="1:1" x14ac:dyDescent="0.25">
      <c r="A52" s="90"/>
    </row>
  </sheetData>
  <mergeCells count="22">
    <mergeCell ref="R6:R7"/>
    <mergeCell ref="A2:R2"/>
    <mergeCell ref="A3:R3"/>
    <mergeCell ref="H6:H7"/>
    <mergeCell ref="I6:I7"/>
    <mergeCell ref="J6:J7"/>
    <mergeCell ref="K6:M6"/>
    <mergeCell ref="N6:N7"/>
    <mergeCell ref="P6:P7"/>
    <mergeCell ref="A5:A7"/>
    <mergeCell ref="B5:B7"/>
    <mergeCell ref="C5:E5"/>
    <mergeCell ref="F5:O5"/>
    <mergeCell ref="O6:O7"/>
    <mergeCell ref="P5:R5"/>
    <mergeCell ref="C6:C7"/>
    <mergeCell ref="A1:B1"/>
    <mergeCell ref="E6:E7"/>
    <mergeCell ref="F6:F7"/>
    <mergeCell ref="G6:G7"/>
    <mergeCell ref="Q6:Q7"/>
    <mergeCell ref="D6:D7"/>
  </mergeCells>
  <pageMargins left="0.32" right="0.22" top="0.36" bottom="0.24803149599999999" header="0.31496062992126" footer="0.31496062992126"/>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AB43"/>
  <sheetViews>
    <sheetView zoomScale="80" zoomScaleNormal="80" workbookViewId="0">
      <selection activeCell="A3" sqref="A3:U3"/>
    </sheetView>
  </sheetViews>
  <sheetFormatPr defaultRowHeight="15" x14ac:dyDescent="0.25"/>
  <cols>
    <col min="1" max="1" width="4.140625" customWidth="1"/>
    <col min="2" max="2" width="39.85546875" customWidth="1"/>
    <col min="3" max="3" width="18.5703125" style="25" customWidth="1"/>
    <col min="4" max="4" width="17.42578125" customWidth="1"/>
    <col min="5" max="5" width="18.85546875" customWidth="1"/>
    <col min="6" max="6" width="8.140625" customWidth="1"/>
    <col min="7" max="7" width="16.28515625" customWidth="1"/>
    <col min="8" max="8" width="16.140625" customWidth="1"/>
    <col min="9" max="9" width="15.42578125" bestFit="1" customWidth="1"/>
    <col min="10" max="10" width="14.42578125" customWidth="1"/>
    <col min="11" max="11" width="12.5703125" bestFit="1" customWidth="1"/>
    <col min="12" max="12" width="13.7109375" bestFit="1" customWidth="1"/>
    <col min="13" max="14" width="15.5703125" bestFit="1" customWidth="1"/>
    <col min="15" max="15" width="15.42578125" bestFit="1" customWidth="1"/>
    <col min="16" max="16" width="13.7109375" bestFit="1" customWidth="1"/>
    <col min="17" max="17" width="16.28515625" customWidth="1"/>
    <col min="18" max="18" width="16.7109375" bestFit="1" customWidth="1"/>
    <col min="19" max="19" width="14.28515625" customWidth="1"/>
    <col min="20" max="20" width="6.7109375" customWidth="1"/>
    <col min="21" max="21" width="8.140625" customWidth="1"/>
    <col min="22" max="22" width="15.7109375" style="54" customWidth="1"/>
    <col min="23" max="23" width="18.7109375" style="54" customWidth="1"/>
    <col min="24" max="28" width="9.140625" style="54"/>
  </cols>
  <sheetData>
    <row r="1" spans="1:28" ht="15.75" x14ac:dyDescent="0.25">
      <c r="A1" s="133" t="s">
        <v>290</v>
      </c>
      <c r="B1" s="133"/>
      <c r="U1" s="33" t="s">
        <v>170</v>
      </c>
    </row>
    <row r="2" spans="1:28" ht="19.5" customHeight="1" x14ac:dyDescent="0.25">
      <c r="A2" s="138" t="s">
        <v>288</v>
      </c>
      <c r="B2" s="138"/>
      <c r="C2" s="138"/>
      <c r="D2" s="138"/>
      <c r="E2" s="138"/>
      <c r="F2" s="138"/>
      <c r="G2" s="138"/>
      <c r="H2" s="138"/>
      <c r="I2" s="138"/>
      <c r="J2" s="138"/>
      <c r="K2" s="138"/>
      <c r="L2" s="138"/>
      <c r="M2" s="138"/>
      <c r="N2" s="138"/>
      <c r="O2" s="138"/>
      <c r="P2" s="138"/>
      <c r="Q2" s="138"/>
      <c r="R2" s="138"/>
      <c r="S2" s="138"/>
      <c r="T2" s="138"/>
      <c r="U2" s="138"/>
    </row>
    <row r="3" spans="1:28" ht="27" customHeight="1" x14ac:dyDescent="0.25">
      <c r="A3" s="139" t="s">
        <v>292</v>
      </c>
      <c r="B3" s="139"/>
      <c r="C3" s="139"/>
      <c r="D3" s="139"/>
      <c r="E3" s="139"/>
      <c r="F3" s="139"/>
      <c r="G3" s="139"/>
      <c r="H3" s="139"/>
      <c r="I3" s="139"/>
      <c r="J3" s="139"/>
      <c r="K3" s="139"/>
      <c r="L3" s="139"/>
      <c r="M3" s="139"/>
      <c r="N3" s="139"/>
      <c r="O3" s="139"/>
      <c r="P3" s="139"/>
      <c r="Q3" s="139"/>
      <c r="R3" s="139"/>
      <c r="S3" s="139"/>
      <c r="T3" s="139"/>
      <c r="U3" s="139"/>
    </row>
    <row r="4" spans="1:28" ht="20.25" customHeight="1" x14ac:dyDescent="0.25">
      <c r="N4" s="26"/>
      <c r="O4" s="26"/>
      <c r="P4" s="26"/>
      <c r="R4" s="26">
        <f>26919935316-R8</f>
        <v>0</v>
      </c>
      <c r="U4" s="34"/>
    </row>
    <row r="5" spans="1:28" ht="26.25" customHeight="1" x14ac:dyDescent="0.25">
      <c r="A5" s="136" t="s">
        <v>283</v>
      </c>
      <c r="B5" s="136" t="s">
        <v>26</v>
      </c>
      <c r="C5" s="137" t="s">
        <v>127</v>
      </c>
      <c r="D5" s="136" t="s">
        <v>138</v>
      </c>
      <c r="E5" s="136" t="s">
        <v>81</v>
      </c>
      <c r="F5" s="136" t="s">
        <v>82</v>
      </c>
      <c r="G5" s="136" t="s">
        <v>105</v>
      </c>
      <c r="H5" s="136" t="s">
        <v>106</v>
      </c>
      <c r="I5" s="136" t="s">
        <v>107</v>
      </c>
      <c r="J5" s="136" t="s">
        <v>108</v>
      </c>
      <c r="K5" s="136" t="s">
        <v>109</v>
      </c>
      <c r="L5" s="136" t="s">
        <v>110</v>
      </c>
      <c r="M5" s="136" t="s">
        <v>111</v>
      </c>
      <c r="N5" s="136" t="s">
        <v>112</v>
      </c>
      <c r="O5" s="136" t="s">
        <v>27</v>
      </c>
      <c r="P5" s="136"/>
      <c r="Q5" s="136" t="s">
        <v>113</v>
      </c>
      <c r="R5" s="136" t="s">
        <v>114</v>
      </c>
      <c r="S5" s="136" t="s">
        <v>269</v>
      </c>
      <c r="T5" s="134" t="s">
        <v>270</v>
      </c>
      <c r="U5" s="136" t="s">
        <v>57</v>
      </c>
    </row>
    <row r="6" spans="1:28" ht="87" customHeight="1" x14ac:dyDescent="0.25">
      <c r="A6" s="136"/>
      <c r="B6" s="136"/>
      <c r="C6" s="137"/>
      <c r="D6" s="136"/>
      <c r="E6" s="136"/>
      <c r="F6" s="136"/>
      <c r="G6" s="136"/>
      <c r="H6" s="136"/>
      <c r="I6" s="136"/>
      <c r="J6" s="136"/>
      <c r="K6" s="136"/>
      <c r="L6" s="136"/>
      <c r="M6" s="136"/>
      <c r="N6" s="136"/>
      <c r="O6" s="35" t="s">
        <v>123</v>
      </c>
      <c r="P6" s="35" t="s">
        <v>124</v>
      </c>
      <c r="Q6" s="136"/>
      <c r="R6" s="136"/>
      <c r="S6" s="136"/>
      <c r="T6" s="135"/>
      <c r="U6" s="136"/>
    </row>
    <row r="7" spans="1:28" ht="23.25" customHeight="1" x14ac:dyDescent="0.25">
      <c r="A7" s="30" t="s">
        <v>2</v>
      </c>
      <c r="B7" s="30" t="s">
        <v>3</v>
      </c>
      <c r="C7" s="19">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t="s">
        <v>271</v>
      </c>
    </row>
    <row r="8" spans="1:28" ht="30.75" customHeight="1" x14ac:dyDescent="0.25">
      <c r="A8" s="35"/>
      <c r="B8" s="36" t="s">
        <v>24</v>
      </c>
      <c r="C8" s="42">
        <f>SUM(C9:C27)</f>
        <v>261681211830</v>
      </c>
      <c r="D8" s="37">
        <f t="shared" ref="D8:T8" si="0">SUM(D9:D27)</f>
        <v>254991704150</v>
      </c>
      <c r="E8" s="37">
        <f t="shared" si="0"/>
        <v>135191690911</v>
      </c>
      <c r="F8" s="37">
        <f t="shared" si="0"/>
        <v>0</v>
      </c>
      <c r="G8" s="37">
        <f t="shared" si="0"/>
        <v>1569095940</v>
      </c>
      <c r="H8" s="37">
        <f t="shared" si="0"/>
        <v>3088443050</v>
      </c>
      <c r="I8" s="37">
        <f t="shared" si="0"/>
        <v>6939627920</v>
      </c>
      <c r="J8" s="37">
        <f t="shared" si="0"/>
        <v>545776000</v>
      </c>
      <c r="K8" s="37">
        <f t="shared" si="0"/>
        <v>90000000</v>
      </c>
      <c r="L8" s="37">
        <f t="shared" si="0"/>
        <v>240000000</v>
      </c>
      <c r="M8" s="37">
        <f t="shared" si="0"/>
        <v>1744679760</v>
      </c>
      <c r="N8" s="37">
        <f t="shared" si="0"/>
        <v>8883852212</v>
      </c>
      <c r="O8" s="37">
        <f t="shared" si="0"/>
        <v>7973542352</v>
      </c>
      <c r="P8" s="37">
        <f t="shared" si="0"/>
        <v>810327060</v>
      </c>
      <c r="Q8" s="37">
        <f t="shared" si="0"/>
        <v>69070573041</v>
      </c>
      <c r="R8" s="37">
        <f t="shared" si="0"/>
        <v>26919935316</v>
      </c>
      <c r="S8" s="37">
        <f t="shared" si="0"/>
        <v>708030000</v>
      </c>
      <c r="T8" s="37">
        <f t="shared" si="0"/>
        <v>0</v>
      </c>
      <c r="U8" s="46">
        <f>D8/C8*100</f>
        <v>97.44364234894104</v>
      </c>
      <c r="V8" s="56">
        <f>E8+F8+G8+H8+I8+J8+K8+L8+M8+N8+Q8+R8+S8+T8</f>
        <v>254991704150</v>
      </c>
      <c r="W8" s="56">
        <f>D8-V8</f>
        <v>0</v>
      </c>
    </row>
    <row r="9" spans="1:28" ht="30.75" customHeight="1" x14ac:dyDescent="0.25">
      <c r="A9" s="30">
        <v>1</v>
      </c>
      <c r="B9" s="31" t="s">
        <v>249</v>
      </c>
      <c r="C9" s="91">
        <v>9563428000</v>
      </c>
      <c r="D9" s="29">
        <f>'54'!F11</f>
        <v>9530558877</v>
      </c>
      <c r="E9" s="30"/>
      <c r="F9" s="32"/>
      <c r="G9" s="32"/>
      <c r="H9" s="32"/>
      <c r="I9" s="32"/>
      <c r="J9" s="32"/>
      <c r="K9" s="32"/>
      <c r="L9" s="32"/>
      <c r="M9" s="32"/>
      <c r="N9" s="32"/>
      <c r="O9" s="32"/>
      <c r="P9" s="32"/>
      <c r="Q9" s="32">
        <f>D9</f>
        <v>9530558877</v>
      </c>
      <c r="R9" s="32"/>
      <c r="S9" s="30"/>
      <c r="T9" s="30"/>
      <c r="U9" s="47">
        <f t="shared" ref="U9:U27" si="1">D9/C9*100</f>
        <v>99.656303963390542</v>
      </c>
      <c r="V9" s="56">
        <f t="shared" ref="V9:V38" si="2">E9+F9+G9+H9+I9+J9+K9+L9+M9+N9+Q9+R9+S9+T9</f>
        <v>9530558877</v>
      </c>
      <c r="W9" s="56">
        <f t="shared" ref="W9:W27" si="3">D9-V9</f>
        <v>0</v>
      </c>
    </row>
    <row r="10" spans="1:28" ht="30.75" customHeight="1" x14ac:dyDescent="0.25">
      <c r="A10" s="30">
        <v>2</v>
      </c>
      <c r="B10" s="31" t="s">
        <v>250</v>
      </c>
      <c r="C10" s="91">
        <v>4337633505</v>
      </c>
      <c r="D10" s="29">
        <f>'54'!F12</f>
        <v>4319546245</v>
      </c>
      <c r="E10" s="30"/>
      <c r="F10" s="32"/>
      <c r="G10" s="32"/>
      <c r="H10" s="32"/>
      <c r="I10" s="32"/>
      <c r="J10" s="32"/>
      <c r="K10" s="32"/>
      <c r="L10" s="32"/>
      <c r="M10" s="32"/>
      <c r="N10" s="32"/>
      <c r="O10" s="32"/>
      <c r="P10" s="32"/>
      <c r="Q10" s="32">
        <f>D10</f>
        <v>4319546245</v>
      </c>
      <c r="R10" s="32"/>
      <c r="S10" s="30"/>
      <c r="T10" s="30"/>
      <c r="U10" s="47">
        <f t="shared" si="1"/>
        <v>99.583015485767746</v>
      </c>
      <c r="V10" s="56">
        <f t="shared" si="2"/>
        <v>4319546245</v>
      </c>
      <c r="W10" s="56">
        <f t="shared" si="3"/>
        <v>0</v>
      </c>
    </row>
    <row r="11" spans="1:28" ht="30.75" customHeight="1" x14ac:dyDescent="0.25">
      <c r="A11" s="30">
        <v>3</v>
      </c>
      <c r="B11" s="31" t="s">
        <v>251</v>
      </c>
      <c r="C11" s="91">
        <f>56079347503</f>
        <v>56079347503</v>
      </c>
      <c r="D11" s="29">
        <f>'54'!F13</f>
        <v>52986977021</v>
      </c>
      <c r="E11" s="30"/>
      <c r="F11" s="110"/>
      <c r="G11" s="32">
        <v>1569095940</v>
      </c>
      <c r="H11" s="32">
        <v>3088443050</v>
      </c>
      <c r="I11" s="32"/>
      <c r="J11" s="32"/>
      <c r="K11" s="32"/>
      <c r="L11" s="32"/>
      <c r="M11" s="32"/>
      <c r="N11" s="32"/>
      <c r="O11" s="32"/>
      <c r="P11" s="32"/>
      <c r="Q11" s="32">
        <v>47723033031</v>
      </c>
      <c r="R11" s="32"/>
      <c r="S11" s="32">
        <v>606405000</v>
      </c>
      <c r="T11" s="32"/>
      <c r="U11" s="47">
        <f t="shared" si="1"/>
        <v>94.485723141064412</v>
      </c>
      <c r="V11" s="56">
        <f t="shared" si="2"/>
        <v>52986977021</v>
      </c>
      <c r="W11" s="56">
        <f t="shared" si="3"/>
        <v>0</v>
      </c>
    </row>
    <row r="12" spans="1:28" s="130" customFormat="1" ht="30.75" customHeight="1" x14ac:dyDescent="0.25">
      <c r="A12" s="119">
        <v>4</v>
      </c>
      <c r="B12" s="120" t="s">
        <v>252</v>
      </c>
      <c r="C12" s="121">
        <v>17086516411</v>
      </c>
      <c r="D12" s="122">
        <f>'54'!F14</f>
        <v>16406336152</v>
      </c>
      <c r="E12" s="132">
        <v>3685232000</v>
      </c>
      <c r="F12" s="123"/>
      <c r="G12" s="124"/>
      <c r="H12" s="125"/>
      <c r="I12" s="125"/>
      <c r="J12" s="125"/>
      <c r="K12" s="125"/>
      <c r="L12" s="125"/>
      <c r="M12" s="131">
        <v>1744679760</v>
      </c>
      <c r="N12" s="125">
        <v>8669869412</v>
      </c>
      <c r="O12" s="125">
        <v>7973542352</v>
      </c>
      <c r="P12" s="125">
        <v>696327060</v>
      </c>
      <c r="Q12" s="125">
        <v>2282754980</v>
      </c>
      <c r="R12" s="125">
        <v>23800000</v>
      </c>
      <c r="S12" s="125"/>
      <c r="T12" s="125"/>
      <c r="U12" s="126">
        <f t="shared" si="1"/>
        <v>96.019198749242335</v>
      </c>
      <c r="V12" s="127"/>
      <c r="W12" s="128">
        <f t="shared" si="3"/>
        <v>16406336152</v>
      </c>
      <c r="X12" s="129"/>
      <c r="Y12" s="129"/>
      <c r="Z12" s="129"/>
      <c r="AA12" s="129"/>
      <c r="AB12" s="129"/>
    </row>
    <row r="13" spans="1:28" ht="30.75" customHeight="1" x14ac:dyDescent="0.25">
      <c r="A13" s="30">
        <v>5</v>
      </c>
      <c r="B13" s="31" t="s">
        <v>253</v>
      </c>
      <c r="C13" s="91">
        <v>45424023100</v>
      </c>
      <c r="D13" s="29">
        <f>'54'!F15</f>
        <v>42560192944</v>
      </c>
      <c r="E13" s="32">
        <v>5870652000</v>
      </c>
      <c r="F13" s="111"/>
      <c r="G13" s="32"/>
      <c r="H13" s="32"/>
      <c r="I13" s="32">
        <v>6939627920</v>
      </c>
      <c r="J13" s="32">
        <v>545776000</v>
      </c>
      <c r="K13" s="32">
        <v>90000000</v>
      </c>
      <c r="L13" s="32">
        <v>90000000</v>
      </c>
      <c r="M13" s="32"/>
      <c r="N13" s="32">
        <v>99982800</v>
      </c>
      <c r="O13" s="32"/>
      <c r="P13" s="32"/>
      <c r="Q13" s="32">
        <v>1985002908</v>
      </c>
      <c r="R13" s="32">
        <v>26837526316</v>
      </c>
      <c r="S13" s="32">
        <v>101625000</v>
      </c>
      <c r="T13" s="32"/>
      <c r="U13" s="47">
        <f t="shared" si="1"/>
        <v>93.695340129395106</v>
      </c>
      <c r="V13" s="118"/>
      <c r="W13" s="56">
        <f t="shared" si="3"/>
        <v>42560192944</v>
      </c>
    </row>
    <row r="14" spans="1:28" ht="30.75" customHeight="1" x14ac:dyDescent="0.25">
      <c r="A14" s="30">
        <v>6</v>
      </c>
      <c r="B14" s="31" t="s">
        <v>254</v>
      </c>
      <c r="C14" s="91">
        <v>448529000</v>
      </c>
      <c r="D14" s="29">
        <f>'54'!F16</f>
        <v>448529000</v>
      </c>
      <c r="E14" s="30"/>
      <c r="F14" s="32"/>
      <c r="G14" s="32"/>
      <c r="H14" s="32"/>
      <c r="I14" s="32"/>
      <c r="J14" s="32"/>
      <c r="K14" s="32"/>
      <c r="L14" s="32">
        <v>150000000</v>
      </c>
      <c r="M14" s="32"/>
      <c r="N14" s="32">
        <v>114000000</v>
      </c>
      <c r="O14" s="32"/>
      <c r="P14" s="32">
        <f>N14</f>
        <v>114000000</v>
      </c>
      <c r="Q14" s="32">
        <v>184529000</v>
      </c>
      <c r="R14" s="32"/>
      <c r="S14" s="32"/>
      <c r="T14" s="32"/>
      <c r="U14" s="47">
        <f t="shared" si="1"/>
        <v>100</v>
      </c>
      <c r="V14" s="56">
        <f t="shared" si="2"/>
        <v>448529000</v>
      </c>
      <c r="W14" s="56">
        <f t="shared" si="3"/>
        <v>0</v>
      </c>
    </row>
    <row r="15" spans="1:28" ht="30.75" customHeight="1" x14ac:dyDescent="0.25">
      <c r="A15" s="30">
        <v>7</v>
      </c>
      <c r="B15" s="31" t="s">
        <v>255</v>
      </c>
      <c r="C15" s="91">
        <v>3045148000</v>
      </c>
      <c r="D15" s="29">
        <f>'54'!F17</f>
        <v>3045148000</v>
      </c>
      <c r="E15" s="30"/>
      <c r="F15" s="32"/>
      <c r="G15" s="32"/>
      <c r="H15" s="32"/>
      <c r="I15" s="32"/>
      <c r="J15" s="32"/>
      <c r="K15" s="32"/>
      <c r="L15" s="32"/>
      <c r="M15" s="32"/>
      <c r="N15" s="32"/>
      <c r="O15" s="32"/>
      <c r="P15" s="32"/>
      <c r="Q15" s="32">
        <f>D15</f>
        <v>3045148000</v>
      </c>
      <c r="R15" s="32"/>
      <c r="S15" s="32"/>
      <c r="T15" s="32"/>
      <c r="U15" s="47">
        <f t="shared" si="1"/>
        <v>100</v>
      </c>
      <c r="V15" s="56">
        <f t="shared" si="2"/>
        <v>3045148000</v>
      </c>
      <c r="W15" s="56">
        <f t="shared" si="3"/>
        <v>0</v>
      </c>
    </row>
    <row r="16" spans="1:28" ht="30.75" customHeight="1" x14ac:dyDescent="0.25">
      <c r="A16" s="30">
        <v>8</v>
      </c>
      <c r="B16" s="31" t="s">
        <v>257</v>
      </c>
      <c r="C16" s="91">
        <v>12729334200</v>
      </c>
      <c r="D16" s="29">
        <f>'54'!F18</f>
        <v>12729334200</v>
      </c>
      <c r="E16" s="29">
        <f>D16</f>
        <v>12729334200</v>
      </c>
      <c r="F16" s="32"/>
      <c r="G16" s="32"/>
      <c r="H16" s="32"/>
      <c r="I16" s="32"/>
      <c r="J16" s="32"/>
      <c r="K16" s="32"/>
      <c r="L16" s="32"/>
      <c r="M16" s="32"/>
      <c r="N16" s="32"/>
      <c r="O16" s="32"/>
      <c r="P16" s="32"/>
      <c r="Q16" s="32"/>
      <c r="R16" s="32"/>
      <c r="S16" s="32"/>
      <c r="T16" s="32"/>
      <c r="U16" s="47">
        <f t="shared" si="1"/>
        <v>100</v>
      </c>
      <c r="V16" s="56">
        <f t="shared" si="2"/>
        <v>12729334200</v>
      </c>
      <c r="W16" s="56">
        <f t="shared" si="3"/>
        <v>0</v>
      </c>
    </row>
    <row r="17" spans="1:23" ht="30.75" customHeight="1" x14ac:dyDescent="0.25">
      <c r="A17" s="30">
        <v>9</v>
      </c>
      <c r="B17" s="31" t="s">
        <v>258</v>
      </c>
      <c r="C17" s="91">
        <v>11904988653</v>
      </c>
      <c r="D17" s="29">
        <f>'54'!F19</f>
        <v>11904988653</v>
      </c>
      <c r="E17" s="29">
        <f t="shared" ref="E17:E27" si="4">D17</f>
        <v>11904988653</v>
      </c>
      <c r="F17" s="32"/>
      <c r="G17" s="32"/>
      <c r="H17" s="32"/>
      <c r="I17" s="32"/>
      <c r="J17" s="32"/>
      <c r="K17" s="32"/>
      <c r="L17" s="32"/>
      <c r="M17" s="32"/>
      <c r="N17" s="32"/>
      <c r="O17" s="32"/>
      <c r="P17" s="32"/>
      <c r="Q17" s="32"/>
      <c r="R17" s="32"/>
      <c r="S17" s="32"/>
      <c r="T17" s="32"/>
      <c r="U17" s="47">
        <f t="shared" si="1"/>
        <v>100</v>
      </c>
      <c r="V17" s="56">
        <f t="shared" si="2"/>
        <v>11904988653</v>
      </c>
      <c r="W17" s="56">
        <f t="shared" si="3"/>
        <v>0</v>
      </c>
    </row>
    <row r="18" spans="1:23" ht="30.75" customHeight="1" x14ac:dyDescent="0.25">
      <c r="A18" s="30">
        <v>10</v>
      </c>
      <c r="B18" s="31" t="s">
        <v>259</v>
      </c>
      <c r="C18" s="91">
        <v>8885363920</v>
      </c>
      <c r="D18" s="29">
        <f>'54'!F20</f>
        <v>8885363920</v>
      </c>
      <c r="E18" s="29">
        <f t="shared" si="4"/>
        <v>8885363920</v>
      </c>
      <c r="F18" s="32"/>
      <c r="G18" s="32"/>
      <c r="H18" s="32"/>
      <c r="I18" s="32"/>
      <c r="J18" s="32"/>
      <c r="K18" s="32"/>
      <c r="L18" s="32"/>
      <c r="M18" s="32"/>
      <c r="N18" s="32"/>
      <c r="O18" s="32"/>
      <c r="P18" s="32"/>
      <c r="Q18" s="32"/>
      <c r="R18" s="32"/>
      <c r="S18" s="32"/>
      <c r="T18" s="32"/>
      <c r="U18" s="47">
        <f t="shared" si="1"/>
        <v>100</v>
      </c>
      <c r="V18" s="56">
        <f t="shared" si="2"/>
        <v>8885363920</v>
      </c>
      <c r="W18" s="56">
        <f t="shared" si="3"/>
        <v>0</v>
      </c>
    </row>
    <row r="19" spans="1:23" ht="30.75" customHeight="1" x14ac:dyDescent="0.25">
      <c r="A19" s="30">
        <v>11</v>
      </c>
      <c r="B19" s="31" t="s">
        <v>260</v>
      </c>
      <c r="C19" s="91">
        <v>8505993136</v>
      </c>
      <c r="D19" s="29">
        <f>'54'!F21</f>
        <v>8505529536</v>
      </c>
      <c r="E19" s="29">
        <f t="shared" si="4"/>
        <v>8505529536</v>
      </c>
      <c r="F19" s="32"/>
      <c r="G19" s="32"/>
      <c r="H19" s="32"/>
      <c r="I19" s="32"/>
      <c r="J19" s="32"/>
      <c r="K19" s="32"/>
      <c r="L19" s="32"/>
      <c r="M19" s="32"/>
      <c r="N19" s="32"/>
      <c r="O19" s="32"/>
      <c r="P19" s="32"/>
      <c r="Q19" s="32"/>
      <c r="R19" s="32"/>
      <c r="S19" s="32"/>
      <c r="T19" s="32"/>
      <c r="U19" s="47">
        <f t="shared" si="1"/>
        <v>99.994549725204479</v>
      </c>
      <c r="V19" s="56">
        <f t="shared" si="2"/>
        <v>8505529536</v>
      </c>
      <c r="W19" s="56">
        <f t="shared" si="3"/>
        <v>0</v>
      </c>
    </row>
    <row r="20" spans="1:23" ht="30.75" customHeight="1" x14ac:dyDescent="0.25">
      <c r="A20" s="30">
        <v>12</v>
      </c>
      <c r="B20" s="31" t="s">
        <v>261</v>
      </c>
      <c r="C20" s="91">
        <v>14936357557</v>
      </c>
      <c r="D20" s="29">
        <f>'54'!F22</f>
        <v>14936261847</v>
      </c>
      <c r="E20" s="29">
        <f t="shared" si="4"/>
        <v>14936261847</v>
      </c>
      <c r="F20" s="32"/>
      <c r="G20" s="32"/>
      <c r="H20" s="32"/>
      <c r="I20" s="32"/>
      <c r="J20" s="32"/>
      <c r="K20" s="32"/>
      <c r="L20" s="32"/>
      <c r="M20" s="32"/>
      <c r="N20" s="32"/>
      <c r="O20" s="32"/>
      <c r="P20" s="32"/>
      <c r="Q20" s="32"/>
      <c r="R20" s="32"/>
      <c r="S20" s="32"/>
      <c r="T20" s="32"/>
      <c r="U20" s="47">
        <f t="shared" si="1"/>
        <v>99.999359214590072</v>
      </c>
      <c r="V20" s="56">
        <f t="shared" si="2"/>
        <v>14936261847</v>
      </c>
      <c r="W20" s="56">
        <f t="shared" si="3"/>
        <v>0</v>
      </c>
    </row>
    <row r="21" spans="1:23" ht="30.75" customHeight="1" x14ac:dyDescent="0.25">
      <c r="A21" s="30">
        <v>13</v>
      </c>
      <c r="B21" s="31" t="s">
        <v>262</v>
      </c>
      <c r="C21" s="91">
        <v>13683142550</v>
      </c>
      <c r="D21" s="29">
        <f>'54'!F23</f>
        <v>13683142550</v>
      </c>
      <c r="E21" s="29">
        <f t="shared" si="4"/>
        <v>13683142550</v>
      </c>
      <c r="F21" s="32"/>
      <c r="G21" s="32"/>
      <c r="H21" s="32"/>
      <c r="I21" s="32"/>
      <c r="J21" s="32"/>
      <c r="K21" s="32"/>
      <c r="L21" s="32"/>
      <c r="M21" s="32"/>
      <c r="N21" s="32"/>
      <c r="O21" s="32"/>
      <c r="P21" s="32"/>
      <c r="Q21" s="32"/>
      <c r="R21" s="32"/>
      <c r="S21" s="32"/>
      <c r="T21" s="32"/>
      <c r="U21" s="47">
        <f t="shared" si="1"/>
        <v>100</v>
      </c>
      <c r="V21" s="56">
        <f t="shared" si="2"/>
        <v>13683142550</v>
      </c>
      <c r="W21" s="56">
        <f t="shared" si="3"/>
        <v>0</v>
      </c>
    </row>
    <row r="22" spans="1:23" ht="30.75" customHeight="1" x14ac:dyDescent="0.25">
      <c r="A22" s="30">
        <v>14</v>
      </c>
      <c r="B22" s="31" t="s">
        <v>263</v>
      </c>
      <c r="C22" s="91">
        <v>10180516340</v>
      </c>
      <c r="D22" s="29">
        <f>'54'!F24</f>
        <v>10180516340</v>
      </c>
      <c r="E22" s="29">
        <f t="shared" si="4"/>
        <v>10180516340</v>
      </c>
      <c r="F22" s="32"/>
      <c r="G22" s="32"/>
      <c r="H22" s="32"/>
      <c r="I22" s="32"/>
      <c r="J22" s="32"/>
      <c r="K22" s="32"/>
      <c r="L22" s="32"/>
      <c r="M22" s="32"/>
      <c r="N22" s="32"/>
      <c r="O22" s="32"/>
      <c r="P22" s="32"/>
      <c r="Q22" s="32"/>
      <c r="R22" s="32"/>
      <c r="S22" s="32"/>
      <c r="T22" s="32"/>
      <c r="U22" s="47">
        <f t="shared" si="1"/>
        <v>100</v>
      </c>
      <c r="V22" s="56">
        <f t="shared" si="2"/>
        <v>10180516340</v>
      </c>
      <c r="W22" s="56">
        <f t="shared" si="3"/>
        <v>0</v>
      </c>
    </row>
    <row r="23" spans="1:23" ht="30.75" customHeight="1" x14ac:dyDescent="0.25">
      <c r="A23" s="30">
        <v>15</v>
      </c>
      <c r="B23" s="31" t="s">
        <v>264</v>
      </c>
      <c r="C23" s="91">
        <v>7711794693</v>
      </c>
      <c r="D23" s="29">
        <f>'54'!F25</f>
        <v>7711683603</v>
      </c>
      <c r="E23" s="29">
        <f t="shared" si="4"/>
        <v>7711683603</v>
      </c>
      <c r="F23" s="32"/>
      <c r="G23" s="32"/>
      <c r="H23" s="32"/>
      <c r="I23" s="32"/>
      <c r="J23" s="32"/>
      <c r="K23" s="32"/>
      <c r="L23" s="32"/>
      <c r="M23" s="32"/>
      <c r="N23" s="32"/>
      <c r="O23" s="32"/>
      <c r="P23" s="32"/>
      <c r="Q23" s="32"/>
      <c r="R23" s="32"/>
      <c r="S23" s="32"/>
      <c r="T23" s="32"/>
      <c r="U23" s="47">
        <f t="shared" si="1"/>
        <v>99.99855947928566</v>
      </c>
      <c r="V23" s="56">
        <f t="shared" si="2"/>
        <v>7711683603</v>
      </c>
      <c r="W23" s="56">
        <f t="shared" si="3"/>
        <v>0</v>
      </c>
    </row>
    <row r="24" spans="1:23" ht="30.75" customHeight="1" x14ac:dyDescent="0.25">
      <c r="A24" s="30">
        <v>16</v>
      </c>
      <c r="B24" s="31" t="s">
        <v>265</v>
      </c>
      <c r="C24" s="91">
        <f>11028835222</f>
        <v>11028835222</v>
      </c>
      <c r="D24" s="29">
        <f>'54'!F26</f>
        <v>11028835222</v>
      </c>
      <c r="E24" s="29">
        <f>D24-58609000</f>
        <v>10970226222</v>
      </c>
      <c r="F24" s="32"/>
      <c r="G24" s="32"/>
      <c r="H24" s="32"/>
      <c r="I24" s="32"/>
      <c r="J24" s="32"/>
      <c r="K24" s="32"/>
      <c r="L24" s="32"/>
      <c r="M24" s="32"/>
      <c r="N24" s="32"/>
      <c r="O24" s="32"/>
      <c r="P24" s="32"/>
      <c r="Q24" s="32"/>
      <c r="R24" s="32">
        <v>58609000</v>
      </c>
      <c r="S24" s="32"/>
      <c r="T24" s="32"/>
      <c r="U24" s="47">
        <f t="shared" si="1"/>
        <v>100</v>
      </c>
      <c r="V24" s="56">
        <f t="shared" si="2"/>
        <v>11028835222</v>
      </c>
      <c r="W24" s="56">
        <f t="shared" si="3"/>
        <v>0</v>
      </c>
    </row>
    <row r="25" spans="1:23" ht="30.75" customHeight="1" x14ac:dyDescent="0.25">
      <c r="A25" s="30">
        <v>17</v>
      </c>
      <c r="B25" s="31" t="s">
        <v>266</v>
      </c>
      <c r="C25" s="91">
        <v>10298973480</v>
      </c>
      <c r="D25" s="29">
        <f>'54'!F27</f>
        <v>10298023480</v>
      </c>
      <c r="E25" s="29">
        <f t="shared" si="4"/>
        <v>10298023480</v>
      </c>
      <c r="F25" s="32"/>
      <c r="G25" s="32"/>
      <c r="H25" s="32"/>
      <c r="I25" s="32"/>
      <c r="J25" s="32"/>
      <c r="K25" s="32"/>
      <c r="L25" s="32"/>
      <c r="M25" s="32"/>
      <c r="N25" s="32"/>
      <c r="O25" s="32"/>
      <c r="P25" s="32"/>
      <c r="Q25" s="32"/>
      <c r="R25" s="32"/>
      <c r="S25" s="32"/>
      <c r="T25" s="32"/>
      <c r="U25" s="47">
        <f t="shared" si="1"/>
        <v>99.990775779723634</v>
      </c>
      <c r="V25" s="56">
        <f t="shared" si="2"/>
        <v>10298023480</v>
      </c>
      <c r="W25" s="56">
        <f t="shared" si="3"/>
        <v>0</v>
      </c>
    </row>
    <row r="26" spans="1:23" ht="30.75" customHeight="1" x14ac:dyDescent="0.25">
      <c r="A26" s="30">
        <v>18</v>
      </c>
      <c r="B26" s="31" t="s">
        <v>267</v>
      </c>
      <c r="C26" s="91">
        <v>8387518560</v>
      </c>
      <c r="D26" s="29">
        <f>'54'!F28</f>
        <v>8387123560</v>
      </c>
      <c r="E26" s="29">
        <f t="shared" si="4"/>
        <v>8387123560</v>
      </c>
      <c r="F26" s="32"/>
      <c r="G26" s="32"/>
      <c r="H26" s="32"/>
      <c r="I26" s="32"/>
      <c r="J26" s="32"/>
      <c r="K26" s="32"/>
      <c r="L26" s="32"/>
      <c r="M26" s="32"/>
      <c r="N26" s="32"/>
      <c r="O26" s="32"/>
      <c r="P26" s="32"/>
      <c r="Q26" s="32"/>
      <c r="R26" s="32"/>
      <c r="S26" s="32"/>
      <c r="T26" s="32"/>
      <c r="U26" s="47">
        <f t="shared" si="1"/>
        <v>99.9952906214493</v>
      </c>
      <c r="V26" s="56">
        <f t="shared" si="2"/>
        <v>8387123560</v>
      </c>
      <c r="W26" s="56">
        <f t="shared" si="3"/>
        <v>0</v>
      </c>
    </row>
    <row r="27" spans="1:23" ht="30.75" customHeight="1" x14ac:dyDescent="0.25">
      <c r="A27" s="30">
        <v>19</v>
      </c>
      <c r="B27" s="31" t="s">
        <v>268</v>
      </c>
      <c r="C27" s="91">
        <v>7443768000</v>
      </c>
      <c r="D27" s="29">
        <f>'54'!F29</f>
        <v>7443613000</v>
      </c>
      <c r="E27" s="29">
        <f t="shared" si="4"/>
        <v>7443613000</v>
      </c>
      <c r="F27" s="32"/>
      <c r="G27" s="32"/>
      <c r="H27" s="32"/>
      <c r="I27" s="32"/>
      <c r="J27" s="32"/>
      <c r="K27" s="32"/>
      <c r="L27" s="32"/>
      <c r="M27" s="32"/>
      <c r="N27" s="32"/>
      <c r="O27" s="32"/>
      <c r="P27" s="32"/>
      <c r="Q27" s="32"/>
      <c r="R27" s="32"/>
      <c r="S27" s="32"/>
      <c r="T27" s="32"/>
      <c r="U27" s="47">
        <f t="shared" si="1"/>
        <v>99.9979177212401</v>
      </c>
      <c r="V27" s="56">
        <f t="shared" si="2"/>
        <v>7443613000</v>
      </c>
      <c r="W27" s="56">
        <f t="shared" si="3"/>
        <v>0</v>
      </c>
    </row>
    <row r="28" spans="1:23" ht="24" customHeight="1" x14ac:dyDescent="0.25">
      <c r="A28" s="48"/>
      <c r="B28" s="52"/>
      <c r="C28" s="92"/>
      <c r="D28" s="49"/>
      <c r="E28" s="49"/>
      <c r="F28" s="50"/>
      <c r="G28" s="50"/>
      <c r="H28" s="50"/>
      <c r="I28" s="50"/>
      <c r="J28" s="50"/>
      <c r="K28" s="50"/>
      <c r="L28" s="50"/>
      <c r="M28" s="50"/>
      <c r="N28" s="50"/>
      <c r="O28" s="50"/>
      <c r="P28" s="50"/>
      <c r="Q28" s="50"/>
      <c r="R28" s="50"/>
      <c r="S28" s="50"/>
      <c r="T28" s="50"/>
      <c r="U28" s="51"/>
      <c r="V28" s="56"/>
      <c r="W28" s="56"/>
    </row>
    <row r="29" spans="1:23" ht="24" customHeight="1" x14ac:dyDescent="0.25">
      <c r="A29" s="48"/>
      <c r="B29" s="53"/>
      <c r="C29" s="92"/>
      <c r="D29" s="49"/>
      <c r="E29" s="49"/>
      <c r="F29" s="50"/>
      <c r="G29" s="50"/>
      <c r="H29" s="50"/>
      <c r="I29" s="50"/>
      <c r="J29" s="50"/>
      <c r="K29" s="50"/>
      <c r="L29" s="50"/>
      <c r="M29" s="50"/>
      <c r="N29" s="50"/>
      <c r="O29" s="50"/>
      <c r="P29" s="50"/>
      <c r="Q29" s="50"/>
      <c r="R29" s="50"/>
      <c r="S29" s="50"/>
      <c r="T29" s="50"/>
      <c r="U29" s="51"/>
      <c r="V29" s="56"/>
      <c r="W29" s="56"/>
    </row>
    <row r="30" spans="1:23" ht="24" customHeight="1" x14ac:dyDescent="0.25">
      <c r="A30" s="48"/>
      <c r="B30" s="53"/>
      <c r="C30" s="92"/>
      <c r="D30" s="49"/>
      <c r="E30" s="49"/>
      <c r="F30" s="50"/>
      <c r="G30" s="50"/>
      <c r="H30" s="50"/>
      <c r="I30" s="50"/>
      <c r="J30" s="50"/>
      <c r="K30" s="50"/>
      <c r="L30" s="50"/>
      <c r="M30" s="50"/>
      <c r="N30" s="50"/>
      <c r="O30" s="50"/>
      <c r="P30" s="50"/>
      <c r="Q30" s="50"/>
      <c r="R30" s="50"/>
      <c r="S30" s="50"/>
      <c r="T30" s="50"/>
      <c r="U30" s="51"/>
      <c r="V30" s="56"/>
      <c r="W30" s="56"/>
    </row>
    <row r="31" spans="1:23" ht="24" customHeight="1" x14ac:dyDescent="0.25">
      <c r="A31" s="48"/>
      <c r="B31" s="53"/>
      <c r="C31" s="92"/>
      <c r="D31" s="49"/>
      <c r="E31" s="49"/>
      <c r="F31" s="50"/>
      <c r="G31" s="50"/>
      <c r="H31" s="50"/>
      <c r="I31" s="50"/>
      <c r="J31" s="50"/>
      <c r="K31" s="50"/>
      <c r="L31" s="50"/>
      <c r="M31" s="50"/>
      <c r="N31" s="50"/>
      <c r="O31" s="50"/>
      <c r="P31" s="50"/>
      <c r="Q31" s="50"/>
      <c r="R31" s="50"/>
      <c r="S31" s="50"/>
      <c r="T31" s="50"/>
      <c r="U31" s="51"/>
      <c r="V31" s="56"/>
      <c r="W31" s="56"/>
    </row>
    <row r="32" spans="1:23" ht="24" customHeight="1" x14ac:dyDescent="0.25">
      <c r="A32" s="48"/>
      <c r="B32" s="53"/>
      <c r="C32" s="92"/>
      <c r="D32" s="49"/>
      <c r="E32" s="49"/>
      <c r="F32" s="50"/>
      <c r="G32" s="50"/>
      <c r="H32" s="50"/>
      <c r="I32" s="50"/>
      <c r="J32" s="50"/>
      <c r="K32" s="50"/>
      <c r="L32" s="50"/>
      <c r="M32" s="50"/>
      <c r="N32" s="50"/>
      <c r="O32" s="50"/>
      <c r="P32" s="50"/>
      <c r="Q32" s="50"/>
      <c r="R32" s="50"/>
      <c r="S32" s="50"/>
      <c r="T32" s="50"/>
      <c r="U32" s="51"/>
      <c r="V32" s="56"/>
      <c r="W32" s="56"/>
    </row>
    <row r="33" spans="1:23" ht="24" customHeight="1" x14ac:dyDescent="0.25">
      <c r="A33" s="48"/>
      <c r="B33" s="53"/>
      <c r="C33" s="92"/>
      <c r="D33" s="49"/>
      <c r="E33" s="49"/>
      <c r="F33" s="50"/>
      <c r="G33" s="50"/>
      <c r="H33" s="50"/>
      <c r="I33" s="50"/>
      <c r="J33" s="50"/>
      <c r="K33" s="50"/>
      <c r="L33" s="50"/>
      <c r="M33" s="50"/>
      <c r="N33" s="50"/>
      <c r="O33" s="50"/>
      <c r="P33" s="50"/>
      <c r="Q33" s="50"/>
      <c r="R33" s="50"/>
      <c r="S33" s="50"/>
      <c r="T33" s="50"/>
      <c r="U33" s="51"/>
      <c r="V33" s="56"/>
      <c r="W33" s="56"/>
    </row>
    <row r="34" spans="1:23" ht="24" customHeight="1" x14ac:dyDescent="0.25">
      <c r="A34" s="48"/>
      <c r="B34" s="53"/>
      <c r="C34" s="92"/>
      <c r="D34" s="49"/>
      <c r="E34" s="49"/>
      <c r="F34" s="50"/>
      <c r="G34" s="50"/>
      <c r="H34" s="50"/>
      <c r="I34" s="50"/>
      <c r="J34" s="50"/>
      <c r="K34" s="50"/>
      <c r="L34" s="50"/>
      <c r="M34" s="50"/>
      <c r="N34" s="50"/>
      <c r="O34" s="50"/>
      <c r="P34" s="50"/>
      <c r="Q34" s="50"/>
      <c r="R34" s="50"/>
      <c r="S34" s="50"/>
      <c r="T34" s="50"/>
      <c r="U34" s="51"/>
      <c r="V34" s="56"/>
      <c r="W34" s="56"/>
    </row>
    <row r="35" spans="1:23" ht="24" customHeight="1" x14ac:dyDescent="0.25">
      <c r="A35" s="48"/>
      <c r="B35" s="53"/>
      <c r="C35" s="92"/>
      <c r="D35" s="49"/>
      <c r="E35" s="49"/>
      <c r="F35" s="50"/>
      <c r="G35" s="50"/>
      <c r="H35" s="50"/>
      <c r="I35" s="50"/>
      <c r="J35" s="50"/>
      <c r="K35" s="50"/>
      <c r="L35" s="50"/>
      <c r="M35" s="50"/>
      <c r="N35" s="50"/>
      <c r="O35" s="50"/>
      <c r="P35" s="50"/>
      <c r="Q35" s="50"/>
      <c r="R35" s="50"/>
      <c r="S35" s="50"/>
      <c r="T35" s="50"/>
      <c r="U35" s="51"/>
      <c r="V35" s="56"/>
      <c r="W35" s="56"/>
    </row>
    <row r="36" spans="1:23" ht="24" customHeight="1" x14ac:dyDescent="0.25">
      <c r="A36" s="48"/>
      <c r="B36" s="53"/>
      <c r="C36" s="92"/>
      <c r="D36" s="49"/>
      <c r="E36" s="49"/>
      <c r="F36" s="50"/>
      <c r="G36" s="50"/>
      <c r="H36" s="50"/>
      <c r="I36" s="50"/>
      <c r="J36" s="50"/>
      <c r="K36" s="50"/>
      <c r="L36" s="50"/>
      <c r="M36" s="50"/>
      <c r="N36" s="50"/>
      <c r="O36" s="50"/>
      <c r="P36" s="50"/>
      <c r="Q36" s="50"/>
      <c r="R36" s="50"/>
      <c r="S36" s="50"/>
      <c r="T36" s="50"/>
      <c r="U36" s="51"/>
      <c r="V36" s="56"/>
      <c r="W36" s="56"/>
    </row>
    <row r="37" spans="1:23" ht="24" customHeight="1" x14ac:dyDescent="0.25">
      <c r="A37" s="48"/>
      <c r="B37" s="53"/>
      <c r="C37" s="92"/>
      <c r="D37" s="49"/>
      <c r="E37" s="49"/>
      <c r="F37" s="50"/>
      <c r="G37" s="50"/>
      <c r="H37" s="50"/>
      <c r="I37" s="50"/>
      <c r="J37" s="50"/>
      <c r="K37" s="50"/>
      <c r="L37" s="50"/>
      <c r="M37" s="50"/>
      <c r="N37" s="50"/>
      <c r="O37" s="50"/>
      <c r="P37" s="50"/>
      <c r="Q37" s="50"/>
      <c r="R37" s="50"/>
      <c r="S37" s="50"/>
      <c r="T37" s="50"/>
      <c r="U37" s="51"/>
      <c r="V37" s="56"/>
      <c r="W37" s="56"/>
    </row>
    <row r="38" spans="1:23" s="54" customFormat="1" ht="39.75" customHeight="1" x14ac:dyDescent="0.25">
      <c r="B38" s="55" t="s">
        <v>231</v>
      </c>
      <c r="C38" s="25"/>
      <c r="E38" s="56">
        <f>E8-58609000</f>
        <v>135133081911</v>
      </c>
      <c r="V38" s="56">
        <f t="shared" si="2"/>
        <v>135133081911</v>
      </c>
    </row>
    <row r="39" spans="1:23" s="54" customFormat="1" ht="47.25" x14ac:dyDescent="0.25">
      <c r="B39" s="55" t="s">
        <v>232</v>
      </c>
      <c r="C39" s="25"/>
    </row>
    <row r="40" spans="1:23" s="54" customFormat="1" x14ac:dyDescent="0.25">
      <c r="C40" s="25"/>
      <c r="D40" s="57">
        <v>355000000</v>
      </c>
    </row>
    <row r="41" spans="1:23" s="54" customFormat="1" x14ac:dyDescent="0.25">
      <c r="C41" s="25"/>
      <c r="D41" s="58">
        <f>D8+D40</f>
        <v>255346704150</v>
      </c>
      <c r="E41" s="56">
        <f>SUM(C16:C27)+E12+E13</f>
        <v>135252470311</v>
      </c>
    </row>
    <row r="42" spans="1:23" s="54" customFormat="1" x14ac:dyDescent="0.25">
      <c r="C42" s="25"/>
    </row>
    <row r="43" spans="1:23" s="54" customFormat="1" x14ac:dyDescent="0.25">
      <c r="C43" s="25"/>
    </row>
  </sheetData>
  <mergeCells count="23">
    <mergeCell ref="U5:U6"/>
    <mergeCell ref="A2:U2"/>
    <mergeCell ref="A3:U3"/>
    <mergeCell ref="M5:M6"/>
    <mergeCell ref="N5:N6"/>
    <mergeCell ref="O5:P5"/>
    <mergeCell ref="Q5:Q6"/>
    <mergeCell ref="R5:R6"/>
    <mergeCell ref="S5:S6"/>
    <mergeCell ref="G5:G6"/>
    <mergeCell ref="H5:H6"/>
    <mergeCell ref="I5:I6"/>
    <mergeCell ref="J5:J6"/>
    <mergeCell ref="K5:K6"/>
    <mergeCell ref="L5:L6"/>
    <mergeCell ref="A5:A6"/>
    <mergeCell ref="A1:B1"/>
    <mergeCell ref="T5:T6"/>
    <mergeCell ref="B5:B6"/>
    <mergeCell ref="C5:C6"/>
    <mergeCell ref="D5:D6"/>
    <mergeCell ref="E5:E6"/>
    <mergeCell ref="F5:F6"/>
  </mergeCells>
  <pageMargins left="0.25" right="0.08" top="0.358031496" bottom="0.49803149600000002" header="0.31496062992126" footer="0.31496062992126"/>
  <pageSetup paperSize="9" scale="4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K29"/>
  <sheetViews>
    <sheetView tabSelected="1" workbookViewId="0">
      <selection activeCell="F13" sqref="F13"/>
    </sheetView>
  </sheetViews>
  <sheetFormatPr defaultRowHeight="15" x14ac:dyDescent="0.25"/>
  <cols>
    <col min="1" max="1" width="6.7109375" customWidth="1"/>
    <col min="2" max="2" width="42.140625" customWidth="1"/>
    <col min="3" max="3" width="17" customWidth="1"/>
    <col min="4" max="4" width="17" style="25" customWidth="1"/>
    <col min="5" max="5" width="17" customWidth="1"/>
    <col min="6" max="6" width="11.140625" customWidth="1"/>
    <col min="7" max="7" width="16.42578125" customWidth="1"/>
    <col min="8" max="8" width="16.5703125" customWidth="1"/>
    <col min="9" max="9" width="15.42578125" customWidth="1"/>
    <col min="10" max="10" width="15" customWidth="1"/>
    <col min="11" max="11" width="22.85546875" customWidth="1"/>
  </cols>
  <sheetData>
    <row r="1" spans="1:11" ht="15.75" x14ac:dyDescent="0.25">
      <c r="A1" s="133" t="s">
        <v>290</v>
      </c>
      <c r="B1" s="133"/>
      <c r="J1" s="1" t="s">
        <v>171</v>
      </c>
    </row>
    <row r="2" spans="1:11" s="25" customFormat="1" ht="29.25" customHeight="1" x14ac:dyDescent="0.25">
      <c r="A2" s="148" t="s">
        <v>289</v>
      </c>
      <c r="B2" s="148"/>
      <c r="C2" s="148"/>
      <c r="D2" s="148"/>
      <c r="E2" s="148"/>
      <c r="F2" s="148"/>
      <c r="G2" s="148"/>
      <c r="H2" s="148"/>
      <c r="I2" s="148"/>
      <c r="J2" s="148"/>
    </row>
    <row r="3" spans="1:11" ht="16.5" customHeight="1" x14ac:dyDescent="0.25">
      <c r="A3" s="158" t="s">
        <v>292</v>
      </c>
      <c r="B3" s="158"/>
      <c r="C3" s="158"/>
      <c r="D3" s="158"/>
      <c r="E3" s="158"/>
      <c r="F3" s="158"/>
      <c r="G3" s="158"/>
      <c r="H3" s="158"/>
      <c r="I3" s="158"/>
      <c r="J3" s="158"/>
    </row>
    <row r="4" spans="1:11" ht="15.75" x14ac:dyDescent="0.25">
      <c r="J4" s="2" t="s">
        <v>223</v>
      </c>
    </row>
    <row r="5" spans="1:11" ht="15.75" x14ac:dyDescent="0.25">
      <c r="A5" s="157" t="s">
        <v>0</v>
      </c>
      <c r="B5" s="157" t="s">
        <v>26</v>
      </c>
      <c r="C5" s="157" t="s">
        <v>172</v>
      </c>
      <c r="D5" s="157" t="s">
        <v>101</v>
      </c>
      <c r="E5" s="157"/>
      <c r="F5" s="157"/>
      <c r="G5" s="157" t="s">
        <v>173</v>
      </c>
      <c r="H5" s="157" t="s">
        <v>174</v>
      </c>
      <c r="I5" s="157" t="s">
        <v>27</v>
      </c>
      <c r="J5" s="157"/>
    </row>
    <row r="6" spans="1:11" ht="47.25" x14ac:dyDescent="0.25">
      <c r="A6" s="157"/>
      <c r="B6" s="157"/>
      <c r="C6" s="157"/>
      <c r="D6" s="7" t="s">
        <v>175</v>
      </c>
      <c r="E6" s="3" t="s">
        <v>176</v>
      </c>
      <c r="F6" s="3" t="s">
        <v>177</v>
      </c>
      <c r="G6" s="157"/>
      <c r="H6" s="157"/>
      <c r="I6" s="3" t="s">
        <v>178</v>
      </c>
      <c r="J6" s="3" t="s">
        <v>179</v>
      </c>
    </row>
    <row r="7" spans="1:11" ht="15.75" x14ac:dyDescent="0.25">
      <c r="A7" s="18" t="s">
        <v>2</v>
      </c>
      <c r="B7" s="18" t="s">
        <v>3</v>
      </c>
      <c r="C7" s="18" t="s">
        <v>180</v>
      </c>
      <c r="D7" s="19">
        <v>2</v>
      </c>
      <c r="E7" s="18">
        <v>3</v>
      </c>
      <c r="F7" s="18">
        <v>4</v>
      </c>
      <c r="G7" s="18">
        <v>5</v>
      </c>
      <c r="H7" s="18" t="s">
        <v>181</v>
      </c>
      <c r="I7" s="18">
        <v>7</v>
      </c>
      <c r="J7" s="18">
        <v>8</v>
      </c>
    </row>
    <row r="8" spans="1:11" ht="24.75" customHeight="1" x14ac:dyDescent="0.25">
      <c r="A8" s="3"/>
      <c r="B8" s="4" t="s">
        <v>24</v>
      </c>
      <c r="C8" s="21">
        <f>SUM(C9:C27)</f>
        <v>261681211830</v>
      </c>
      <c r="D8" s="42">
        <f>SUM(D9:D27)</f>
        <v>247451097665</v>
      </c>
      <c r="E8" s="21">
        <f t="shared" ref="E8:J8" si="0">SUM(E9:E27)</f>
        <v>14230114165</v>
      </c>
      <c r="F8" s="21">
        <f t="shared" si="0"/>
        <v>0</v>
      </c>
      <c r="G8" s="21">
        <f t="shared" si="0"/>
        <v>254991704150</v>
      </c>
      <c r="H8" s="21">
        <f t="shared" si="0"/>
        <v>6689507680</v>
      </c>
      <c r="I8" s="21">
        <f t="shared" si="0"/>
        <v>2987076400</v>
      </c>
      <c r="J8" s="21">
        <f t="shared" si="0"/>
        <v>3702431280</v>
      </c>
      <c r="K8" s="26"/>
    </row>
    <row r="9" spans="1:11" s="17" customFormat="1" ht="23.25" customHeight="1" x14ac:dyDescent="0.25">
      <c r="A9" s="35">
        <v>1</v>
      </c>
      <c r="B9" s="31" t="s">
        <v>249</v>
      </c>
      <c r="C9" s="29">
        <f>'56'!C9</f>
        <v>9563428000</v>
      </c>
      <c r="D9" s="32">
        <v>8418436000</v>
      </c>
      <c r="E9" s="29">
        <f>C9-D9</f>
        <v>1144992000</v>
      </c>
      <c r="F9" s="30"/>
      <c r="G9" s="29">
        <f>'56'!D9</f>
        <v>9530558877</v>
      </c>
      <c r="H9" s="29">
        <f>C9-G9</f>
        <v>32869123</v>
      </c>
      <c r="I9" s="30"/>
      <c r="J9" s="29">
        <f>C9-G9-I9</f>
        <v>32869123</v>
      </c>
    </row>
    <row r="10" spans="1:11" s="17" customFormat="1" ht="23.25" customHeight="1" x14ac:dyDescent="0.25">
      <c r="A10" s="35">
        <v>2</v>
      </c>
      <c r="B10" s="31" t="s">
        <v>250</v>
      </c>
      <c r="C10" s="29">
        <f>'56'!C10</f>
        <v>4337633505</v>
      </c>
      <c r="D10" s="29">
        <f>C10</f>
        <v>4337633505</v>
      </c>
      <c r="E10" s="29">
        <f t="shared" ref="E10:E27" si="1">C10-D10</f>
        <v>0</v>
      </c>
      <c r="F10" s="30"/>
      <c r="G10" s="29">
        <f>'56'!D10</f>
        <v>4319546245</v>
      </c>
      <c r="H10" s="29">
        <f t="shared" ref="H10:H27" si="2">C10-G10</f>
        <v>18087260</v>
      </c>
      <c r="I10" s="30"/>
      <c r="J10" s="29">
        <f t="shared" ref="J10:J27" si="3">C10-G10-I10</f>
        <v>18087260</v>
      </c>
    </row>
    <row r="11" spans="1:11" s="17" customFormat="1" ht="23.25" customHeight="1" x14ac:dyDescent="0.25">
      <c r="A11" s="35">
        <v>3</v>
      </c>
      <c r="B11" s="31" t="s">
        <v>251</v>
      </c>
      <c r="C11" s="29">
        <f>'54'!C13</f>
        <v>56079347503</v>
      </c>
      <c r="D11" s="32">
        <v>46532468082</v>
      </c>
      <c r="E11" s="29">
        <f t="shared" si="1"/>
        <v>9546879421</v>
      </c>
      <c r="F11" s="30"/>
      <c r="G11" s="29">
        <f>'56'!D11</f>
        <v>52986977021</v>
      </c>
      <c r="H11" s="29">
        <f>C11-G11</f>
        <v>3092370482</v>
      </c>
      <c r="I11" s="32">
        <v>2976000000</v>
      </c>
      <c r="J11" s="29">
        <f t="shared" si="3"/>
        <v>116370482</v>
      </c>
      <c r="K11" s="39"/>
    </row>
    <row r="12" spans="1:11" s="17" customFormat="1" ht="23.25" customHeight="1" x14ac:dyDescent="0.25">
      <c r="A12" s="35">
        <v>4</v>
      </c>
      <c r="B12" s="31" t="s">
        <v>252</v>
      </c>
      <c r="C12" s="29">
        <f>'56'!C12</f>
        <v>17086516411</v>
      </c>
      <c r="D12" s="32">
        <v>15721635000</v>
      </c>
      <c r="E12" s="29">
        <f t="shared" si="1"/>
        <v>1364881411</v>
      </c>
      <c r="F12" s="30"/>
      <c r="G12" s="29">
        <f>'56'!D12</f>
        <v>16406336152</v>
      </c>
      <c r="H12" s="29">
        <f t="shared" si="2"/>
        <v>680180259</v>
      </c>
      <c r="I12" s="30"/>
      <c r="J12" s="29">
        <f t="shared" si="3"/>
        <v>680180259</v>
      </c>
    </row>
    <row r="13" spans="1:11" s="17" customFormat="1" ht="23.25" customHeight="1" x14ac:dyDescent="0.25">
      <c r="A13" s="35">
        <v>5</v>
      </c>
      <c r="B13" s="31" t="s">
        <v>253</v>
      </c>
      <c r="C13" s="29">
        <f>'56'!C13</f>
        <v>45424023100</v>
      </c>
      <c r="D13" s="32">
        <v>43908032100</v>
      </c>
      <c r="E13" s="29">
        <f t="shared" si="1"/>
        <v>1515991000</v>
      </c>
      <c r="F13" s="30"/>
      <c r="G13" s="29">
        <f>'56'!D13</f>
        <v>42560192944</v>
      </c>
      <c r="H13" s="29">
        <f t="shared" si="2"/>
        <v>2863830156</v>
      </c>
      <c r="I13" s="32">
        <f>11076400</f>
        <v>11076400</v>
      </c>
      <c r="J13" s="29">
        <f t="shared" si="3"/>
        <v>2852753756</v>
      </c>
    </row>
    <row r="14" spans="1:11" s="17" customFormat="1" ht="23.25" customHeight="1" x14ac:dyDescent="0.25">
      <c r="A14" s="35">
        <v>6</v>
      </c>
      <c r="B14" s="31" t="s">
        <v>254</v>
      </c>
      <c r="C14" s="29">
        <f>'56'!C14</f>
        <v>448529000</v>
      </c>
      <c r="D14" s="32">
        <f>C14</f>
        <v>448529000</v>
      </c>
      <c r="E14" s="29">
        <f t="shared" si="1"/>
        <v>0</v>
      </c>
      <c r="F14" s="30"/>
      <c r="G14" s="29">
        <f>'56'!D14</f>
        <v>448529000</v>
      </c>
      <c r="H14" s="29">
        <f t="shared" si="2"/>
        <v>0</v>
      </c>
      <c r="I14" s="30"/>
      <c r="J14" s="29">
        <f t="shared" si="3"/>
        <v>0</v>
      </c>
    </row>
    <row r="15" spans="1:11" s="17" customFormat="1" ht="23.25" customHeight="1" x14ac:dyDescent="0.25">
      <c r="A15" s="35">
        <v>7</v>
      </c>
      <c r="B15" s="31" t="s">
        <v>255</v>
      </c>
      <c r="C15" s="29">
        <f>'56'!C15</f>
        <v>3045148000</v>
      </c>
      <c r="D15" s="32">
        <f>C15</f>
        <v>3045148000</v>
      </c>
      <c r="E15" s="29">
        <f t="shared" si="1"/>
        <v>0</v>
      </c>
      <c r="F15" s="30"/>
      <c r="G15" s="29">
        <f>'56'!D15</f>
        <v>3045148000</v>
      </c>
      <c r="H15" s="29">
        <f t="shared" si="2"/>
        <v>0</v>
      </c>
      <c r="I15" s="30"/>
      <c r="J15" s="29">
        <f t="shared" si="3"/>
        <v>0</v>
      </c>
    </row>
    <row r="16" spans="1:11" s="17" customFormat="1" ht="23.25" customHeight="1" x14ac:dyDescent="0.25">
      <c r="A16" s="35">
        <v>8</v>
      </c>
      <c r="B16" s="31" t="s">
        <v>257</v>
      </c>
      <c r="C16" s="29">
        <f>D16+E16</f>
        <v>12729334200</v>
      </c>
      <c r="D16" s="32">
        <v>12542490000</v>
      </c>
      <c r="E16" s="29">
        <v>186844200</v>
      </c>
      <c r="F16" s="30"/>
      <c r="G16" s="29">
        <f>'56'!D16</f>
        <v>12729334200</v>
      </c>
      <c r="H16" s="29">
        <f t="shared" si="2"/>
        <v>0</v>
      </c>
      <c r="I16" s="30"/>
      <c r="J16" s="29">
        <f t="shared" si="3"/>
        <v>0</v>
      </c>
    </row>
    <row r="17" spans="1:10" s="17" customFormat="1" ht="23.25" customHeight="1" x14ac:dyDescent="0.25">
      <c r="A17" s="35">
        <v>9</v>
      </c>
      <c r="B17" s="31" t="s">
        <v>258</v>
      </c>
      <c r="C17" s="29">
        <f>'56'!C17</f>
        <v>11904988653</v>
      </c>
      <c r="D17" s="32">
        <v>11644078320</v>
      </c>
      <c r="E17" s="29">
        <f t="shared" si="1"/>
        <v>260910333</v>
      </c>
      <c r="F17" s="30"/>
      <c r="G17" s="29">
        <f>'56'!D17</f>
        <v>11904988653</v>
      </c>
      <c r="H17" s="29">
        <f t="shared" si="2"/>
        <v>0</v>
      </c>
      <c r="I17" s="30"/>
      <c r="J17" s="29">
        <f t="shared" si="3"/>
        <v>0</v>
      </c>
    </row>
    <row r="18" spans="1:10" s="17" customFormat="1" ht="23.25" customHeight="1" x14ac:dyDescent="0.25">
      <c r="A18" s="35">
        <v>10</v>
      </c>
      <c r="B18" s="31" t="s">
        <v>259</v>
      </c>
      <c r="C18" s="29">
        <f>'56'!C18</f>
        <v>8885363920</v>
      </c>
      <c r="D18" s="32">
        <v>8820412920</v>
      </c>
      <c r="E18" s="29">
        <f t="shared" si="1"/>
        <v>64951000</v>
      </c>
      <c r="F18" s="30"/>
      <c r="G18" s="29">
        <f>'56'!D18</f>
        <v>8885363920</v>
      </c>
      <c r="H18" s="29">
        <f t="shared" si="2"/>
        <v>0</v>
      </c>
      <c r="I18" s="30"/>
      <c r="J18" s="29">
        <f t="shared" si="3"/>
        <v>0</v>
      </c>
    </row>
    <row r="19" spans="1:10" s="17" customFormat="1" ht="23.25" customHeight="1" x14ac:dyDescent="0.25">
      <c r="A19" s="35">
        <v>11</v>
      </c>
      <c r="B19" s="31" t="s">
        <v>260</v>
      </c>
      <c r="C19" s="29">
        <f>'56'!C19</f>
        <v>8505993136</v>
      </c>
      <c r="D19" s="32">
        <v>8361328336</v>
      </c>
      <c r="E19" s="29">
        <f t="shared" si="1"/>
        <v>144664800</v>
      </c>
      <c r="F19" s="30"/>
      <c r="G19" s="29">
        <f>'56'!D19</f>
        <v>8505529536</v>
      </c>
      <c r="H19" s="29">
        <f t="shared" si="2"/>
        <v>463600</v>
      </c>
      <c r="I19" s="30"/>
      <c r="J19" s="29">
        <f t="shared" si="3"/>
        <v>463600</v>
      </c>
    </row>
    <row r="20" spans="1:10" s="17" customFormat="1" ht="23.25" customHeight="1" x14ac:dyDescent="0.25">
      <c r="A20" s="35">
        <v>12</v>
      </c>
      <c r="B20" s="31" t="s">
        <v>261</v>
      </c>
      <c r="C20" s="29">
        <f>'56'!C20</f>
        <v>14936357557</v>
      </c>
      <c r="D20" s="32">
        <v>14936357557</v>
      </c>
      <c r="E20" s="29">
        <f t="shared" si="1"/>
        <v>0</v>
      </c>
      <c r="F20" s="30"/>
      <c r="G20" s="29">
        <f>'56'!D20</f>
        <v>14936261847</v>
      </c>
      <c r="H20" s="29">
        <f t="shared" si="2"/>
        <v>95710</v>
      </c>
      <c r="I20" s="30"/>
      <c r="J20" s="29">
        <f t="shared" si="3"/>
        <v>95710</v>
      </c>
    </row>
    <row r="21" spans="1:10" s="17" customFormat="1" ht="23.25" customHeight="1" x14ac:dyDescent="0.25">
      <c r="A21" s="35">
        <v>13</v>
      </c>
      <c r="B21" s="31" t="s">
        <v>262</v>
      </c>
      <c r="C21" s="29">
        <f>'56'!C21</f>
        <v>13683142550</v>
      </c>
      <c r="D21" s="32">
        <v>13683142550</v>
      </c>
      <c r="E21" s="29">
        <f t="shared" si="1"/>
        <v>0</v>
      </c>
      <c r="F21" s="30"/>
      <c r="G21" s="29">
        <f>'56'!D21</f>
        <v>13683142550</v>
      </c>
      <c r="H21" s="29">
        <f t="shared" si="2"/>
        <v>0</v>
      </c>
      <c r="I21" s="30"/>
      <c r="J21" s="29">
        <f t="shared" si="3"/>
        <v>0</v>
      </c>
    </row>
    <row r="22" spans="1:10" s="17" customFormat="1" ht="23.25" customHeight="1" x14ac:dyDescent="0.25">
      <c r="A22" s="35">
        <v>14</v>
      </c>
      <c r="B22" s="31" t="s">
        <v>263</v>
      </c>
      <c r="C22" s="29">
        <f>'56'!C22</f>
        <v>10180516340</v>
      </c>
      <c r="D22" s="32">
        <v>10180516340</v>
      </c>
      <c r="E22" s="29">
        <f t="shared" si="1"/>
        <v>0</v>
      </c>
      <c r="F22" s="30"/>
      <c r="G22" s="29">
        <f>'56'!D22</f>
        <v>10180516340</v>
      </c>
      <c r="H22" s="29">
        <f t="shared" si="2"/>
        <v>0</v>
      </c>
      <c r="I22" s="30"/>
      <c r="J22" s="29">
        <f t="shared" si="3"/>
        <v>0</v>
      </c>
    </row>
    <row r="23" spans="1:10" s="17" customFormat="1" ht="23.25" customHeight="1" x14ac:dyDescent="0.25">
      <c r="A23" s="35">
        <v>15</v>
      </c>
      <c r="B23" s="31" t="s">
        <v>264</v>
      </c>
      <c r="C23" s="29">
        <f>'56'!C23</f>
        <v>7711794693</v>
      </c>
      <c r="D23" s="32">
        <v>7711794693</v>
      </c>
      <c r="E23" s="29">
        <f t="shared" si="1"/>
        <v>0</v>
      </c>
      <c r="F23" s="30"/>
      <c r="G23" s="29">
        <f>'56'!D23</f>
        <v>7711683603</v>
      </c>
      <c r="H23" s="29">
        <f t="shared" si="2"/>
        <v>111090</v>
      </c>
      <c r="I23" s="30"/>
      <c r="J23" s="29">
        <f t="shared" si="3"/>
        <v>111090</v>
      </c>
    </row>
    <row r="24" spans="1:10" s="17" customFormat="1" ht="23.25" customHeight="1" x14ac:dyDescent="0.25">
      <c r="A24" s="35">
        <v>16</v>
      </c>
      <c r="B24" s="31" t="s">
        <v>265</v>
      </c>
      <c r="C24" s="29">
        <f>'56'!C24</f>
        <v>11028835222</v>
      </c>
      <c r="D24" s="32">
        <f>C24</f>
        <v>11028835222</v>
      </c>
      <c r="E24" s="29">
        <f t="shared" si="1"/>
        <v>0</v>
      </c>
      <c r="F24" s="30"/>
      <c r="G24" s="29">
        <f>'56'!D24</f>
        <v>11028835222</v>
      </c>
      <c r="H24" s="29">
        <f t="shared" si="2"/>
        <v>0</v>
      </c>
      <c r="I24" s="30"/>
      <c r="J24" s="29">
        <f t="shared" si="3"/>
        <v>0</v>
      </c>
    </row>
    <row r="25" spans="1:10" s="17" customFormat="1" ht="23.25" customHeight="1" x14ac:dyDescent="0.25">
      <c r="A25" s="35">
        <v>17</v>
      </c>
      <c r="B25" s="31" t="s">
        <v>266</v>
      </c>
      <c r="C25" s="29">
        <f>'56'!C25</f>
        <v>10298973480</v>
      </c>
      <c r="D25" s="32">
        <f>C25</f>
        <v>10298973480</v>
      </c>
      <c r="E25" s="29">
        <f t="shared" si="1"/>
        <v>0</v>
      </c>
      <c r="F25" s="30"/>
      <c r="G25" s="29">
        <f>'56'!D25</f>
        <v>10298023480</v>
      </c>
      <c r="H25" s="29">
        <f t="shared" si="2"/>
        <v>950000</v>
      </c>
      <c r="I25" s="30"/>
      <c r="J25" s="29">
        <f t="shared" si="3"/>
        <v>950000</v>
      </c>
    </row>
    <row r="26" spans="1:10" s="17" customFormat="1" ht="23.25" customHeight="1" x14ac:dyDescent="0.25">
      <c r="A26" s="35">
        <v>18</v>
      </c>
      <c r="B26" s="31" t="s">
        <v>267</v>
      </c>
      <c r="C26" s="29">
        <f>'56'!C26</f>
        <v>8387518560</v>
      </c>
      <c r="D26" s="32">
        <v>8387518560</v>
      </c>
      <c r="E26" s="29">
        <f t="shared" si="1"/>
        <v>0</v>
      </c>
      <c r="F26" s="30"/>
      <c r="G26" s="29">
        <f>'56'!D26</f>
        <v>8387123560</v>
      </c>
      <c r="H26" s="29">
        <f t="shared" si="2"/>
        <v>395000</v>
      </c>
      <c r="I26" s="30"/>
      <c r="J26" s="29">
        <f t="shared" si="3"/>
        <v>395000</v>
      </c>
    </row>
    <row r="27" spans="1:10" s="17" customFormat="1" ht="23.25" customHeight="1" x14ac:dyDescent="0.25">
      <c r="A27" s="35">
        <v>19</v>
      </c>
      <c r="B27" s="31" t="s">
        <v>268</v>
      </c>
      <c r="C27" s="29">
        <f>'56'!C27</f>
        <v>7443768000</v>
      </c>
      <c r="D27" s="29">
        <f>C27</f>
        <v>7443768000</v>
      </c>
      <c r="E27" s="29">
        <f t="shared" si="1"/>
        <v>0</v>
      </c>
      <c r="F27" s="30"/>
      <c r="G27" s="29">
        <f>'56'!D27</f>
        <v>7443613000</v>
      </c>
      <c r="H27" s="29">
        <f t="shared" si="2"/>
        <v>155000</v>
      </c>
      <c r="I27" s="30"/>
      <c r="J27" s="29">
        <f t="shared" si="3"/>
        <v>155000</v>
      </c>
    </row>
    <row r="29" spans="1:10" ht="15.75" x14ac:dyDescent="0.25">
      <c r="B29" s="20"/>
    </row>
  </sheetData>
  <mergeCells count="10">
    <mergeCell ref="A1:B1"/>
    <mergeCell ref="I5:J5"/>
    <mergeCell ref="A2:J2"/>
    <mergeCell ref="A3:J3"/>
    <mergeCell ref="A5:A6"/>
    <mergeCell ref="B5:B6"/>
    <mergeCell ref="C5:C6"/>
    <mergeCell ref="D5:F5"/>
    <mergeCell ref="G5:G6"/>
    <mergeCell ref="H5:H6"/>
  </mergeCells>
  <pageMargins left="0.35866141699999998" right="0.37" top="0.49803149600000002" bottom="0.24803149599999999" header="0.31496062992126" footer="0.31496062992126"/>
  <pageSetup paperSize="9"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PL tong hop</vt:lpstr>
      <vt:lpstr>48 </vt:lpstr>
      <vt:lpstr>50 </vt:lpstr>
      <vt:lpstr>51</vt:lpstr>
      <vt:lpstr>52</vt:lpstr>
      <vt:lpstr>54</vt:lpstr>
      <vt:lpstr>56</vt:lpstr>
      <vt:lpstr>57</vt:lpstr>
      <vt:lpstr>'PL tong hop'!chuong_phuluc_1_name</vt:lpstr>
      <vt:lpstr>'48 '!chuong_phuluc_48</vt:lpstr>
      <vt:lpstr>'48 '!chuong_phuluc_48_name</vt:lpstr>
      <vt:lpstr>'50 '!chuong_phuluc_50</vt:lpstr>
      <vt:lpstr>'50 '!chuong_phuluc_50_name</vt:lpstr>
      <vt:lpstr>'51'!chuong_phuluc_51</vt:lpstr>
      <vt:lpstr>'51'!chuong_phuluc_51_name</vt:lpstr>
      <vt:lpstr>'52'!chuong_phuluc_52</vt:lpstr>
      <vt:lpstr>'52'!chuong_phuluc_52_name</vt:lpstr>
      <vt:lpstr>'54'!chuong_phuluc_54</vt:lpstr>
      <vt:lpstr>'54'!chuong_phuluc_54_name</vt:lpstr>
      <vt:lpstr>'56'!chuong_phuluc_56</vt:lpstr>
      <vt:lpstr>'56'!chuong_phuluc_56_name</vt:lpstr>
      <vt:lpstr>'57'!chuong_phuluc_57</vt:lpstr>
      <vt:lpstr>'57'!chuong_phuluc_57_name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2026-03-25T10:13:53Z</cp:lastPrinted>
  <dcterms:created xsi:type="dcterms:W3CDTF">2017-04-26T02:19:00Z</dcterms:created>
  <dcterms:modified xsi:type="dcterms:W3CDTF">2026-04-02T09:28:29Z</dcterms:modified>
</cp:coreProperties>
</file>