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TMC\OneDrive\1 .CHANG CHANG\1. Phòng văn hóa\Sáp nhập thôn\"/>
    </mc:Choice>
  </mc:AlternateContent>
  <xr:revisionPtr revIDLastSave="0" documentId="13_ncr:1_{725B0BD9-D27D-4F6B-9FDA-DCEC12BEDF46}" xr6:coauthVersionLast="47" xr6:coauthVersionMax="47" xr10:uidLastSave="{00000000-0000-0000-0000-000000000000}"/>
  <bookViews>
    <workbookView xWindow="-120" yWindow="-120" windowWidth="29040" windowHeight="15720" firstSheet="1" activeTab="8" xr2:uid="{00000000-000D-0000-FFFF-FFFF00000000}"/>
  </bookViews>
  <sheets>
    <sheet name="SGV" sheetId="86" state="veryHidden" r:id="rId1"/>
    <sheet name="1a" sheetId="82" r:id="rId2"/>
    <sheet name="1b" sheetId="88" r:id="rId3"/>
    <sheet name="2" sheetId="89" r:id="rId4"/>
    <sheet name="3A" sheetId="91" r:id="rId5"/>
    <sheet name="3B" sheetId="92" r:id="rId6"/>
    <sheet name="4" sheetId="52" r:id="rId7"/>
    <sheet name="6A" sheetId="83" r:id="rId8"/>
    <sheet name="7" sheetId="95" r:id="rId9"/>
  </sheets>
  <definedNames>
    <definedName name="_xlnm.Print_Titles" localSheetId="1">'1a'!$4:$6</definedName>
    <definedName name="_xlnm.Print_Titles" localSheetId="2">'1b'!$2:$4</definedName>
    <definedName name="_xlnm.Print_Titles" localSheetId="4">'3A'!$6:$9</definedName>
    <definedName name="_xlnm.Print_Titles" localSheetId="6">'4'!$5:$7</definedName>
    <definedName name="_xlnm.Print_Titles" localSheetId="8">'7'!$4:$5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82" l="1"/>
  <c r="U10" i="89" l="1"/>
  <c r="L10" i="89"/>
  <c r="I57" i="92" l="1"/>
  <c r="J57" i="92"/>
  <c r="K57" i="92"/>
  <c r="M57" i="92"/>
  <c r="N57" i="92"/>
  <c r="O57" i="92"/>
  <c r="P57" i="92"/>
  <c r="E57" i="92"/>
  <c r="D57" i="92"/>
  <c r="G56" i="92"/>
  <c r="G55" i="92"/>
  <c r="G53" i="92"/>
  <c r="G51" i="92"/>
  <c r="G49" i="92"/>
  <c r="G48" i="92"/>
  <c r="G46" i="92"/>
  <c r="G45" i="92"/>
  <c r="G43" i="92"/>
  <c r="G42" i="92"/>
  <c r="G40" i="92"/>
  <c r="G37" i="92"/>
  <c r="G35" i="92"/>
  <c r="G33" i="92"/>
  <c r="G31" i="92"/>
  <c r="G30" i="92"/>
  <c r="G28" i="92"/>
  <c r="G27" i="92"/>
  <c r="G25" i="92"/>
  <c r="G23" i="92"/>
  <c r="G21" i="92"/>
  <c r="G19" i="92"/>
  <c r="G57" i="92" s="1"/>
  <c r="G17" i="92"/>
  <c r="G15" i="92"/>
  <c r="G13" i="92"/>
  <c r="G11" i="92"/>
  <c r="G9" i="92"/>
  <c r="H81" i="91"/>
  <c r="I81" i="91"/>
  <c r="J81" i="91"/>
  <c r="K81" i="91"/>
  <c r="L81" i="91"/>
  <c r="M81" i="91"/>
  <c r="N81" i="91"/>
  <c r="O81" i="91"/>
  <c r="P81" i="91"/>
  <c r="E81" i="91" l="1"/>
  <c r="D81" i="91"/>
  <c r="G80" i="91"/>
  <c r="G79" i="91"/>
  <c r="G77" i="91"/>
  <c r="G76" i="91"/>
  <c r="G74" i="91"/>
  <c r="G73" i="91"/>
  <c r="G71" i="91"/>
  <c r="G70" i="91"/>
  <c r="G68" i="91"/>
  <c r="G67" i="91"/>
  <c r="G65" i="91"/>
  <c r="G64" i="91"/>
  <c r="G62" i="91"/>
  <c r="G61" i="91"/>
  <c r="G59" i="91"/>
  <c r="G58" i="91"/>
  <c r="G57" i="91"/>
  <c r="G55" i="91"/>
  <c r="G54" i="91"/>
  <c r="G52" i="91"/>
  <c r="G51" i="91"/>
  <c r="G49" i="91"/>
  <c r="G48" i="91"/>
  <c r="G46" i="91"/>
  <c r="G45" i="91"/>
  <c r="G44" i="91"/>
  <c r="G42" i="91"/>
  <c r="G41" i="91"/>
  <c r="G39" i="91"/>
  <c r="G38" i="91"/>
  <c r="G36" i="91"/>
  <c r="G35" i="91"/>
  <c r="G33" i="91"/>
  <c r="G32" i="91"/>
  <c r="G31" i="91"/>
  <c r="G29" i="91"/>
  <c r="G28" i="91"/>
  <c r="G26" i="91"/>
  <c r="G25" i="91"/>
  <c r="G24" i="91"/>
  <c r="G22" i="91"/>
  <c r="G21" i="91"/>
  <c r="G20" i="91"/>
  <c r="G18" i="91"/>
  <c r="G17" i="91"/>
  <c r="G15" i="91"/>
  <c r="G14" i="91"/>
  <c r="G12" i="91"/>
  <c r="G11" i="91"/>
  <c r="G81" i="91" l="1"/>
  <c r="G11" i="95"/>
  <c r="D11" i="95"/>
  <c r="G9" i="95"/>
  <c r="D9" i="95"/>
  <c r="G7" i="95"/>
  <c r="D7" i="95"/>
  <c r="D8" i="83" l="1"/>
  <c r="I13" i="52" l="1"/>
  <c r="H13" i="52"/>
  <c r="G13" i="52"/>
  <c r="L13" i="52" s="1"/>
  <c r="I11" i="52"/>
  <c r="H11" i="52"/>
  <c r="G11" i="52"/>
  <c r="L11" i="52" s="1"/>
  <c r="I9" i="52"/>
  <c r="H9" i="52"/>
  <c r="G9" i="52"/>
  <c r="L9" i="52" s="1"/>
  <c r="M10" i="89"/>
  <c r="D10" i="89"/>
  <c r="F9" i="88"/>
  <c r="D29" i="82"/>
  <c r="D28" i="82"/>
  <c r="D27" i="82"/>
  <c r="D26" i="82"/>
  <c r="D25" i="82"/>
  <c r="D24" i="82"/>
  <c r="D23" i="82"/>
  <c r="D22" i="82"/>
  <c r="D21" i="82"/>
  <c r="D20" i="82"/>
  <c r="D19" i="82"/>
  <c r="D18" i="82"/>
  <c r="D17" i="82"/>
  <c r="D16" i="82"/>
  <c r="D15" i="82"/>
  <c r="D14" i="82"/>
  <c r="D13" i="82"/>
  <c r="D12" i="82"/>
  <c r="D11" i="82"/>
  <c r="D10" i="82"/>
  <c r="D9" i="82"/>
  <c r="D8" i="82"/>
  <c r="I7" i="82"/>
  <c r="H7" i="82"/>
  <c r="G7" i="82"/>
  <c r="F7" i="82"/>
  <c r="E7" i="82"/>
  <c r="C7" i="82"/>
  <c r="V10" i="89" l="1"/>
</calcChain>
</file>

<file path=xl/sharedStrings.xml><?xml version="1.0" encoding="utf-8"?>
<sst xmlns="http://schemas.openxmlformats.org/spreadsheetml/2006/main" count="528" uniqueCount="314">
  <si>
    <t>Ghi chú</t>
  </si>
  <si>
    <t>Tổng 
số</t>
  </si>
  <si>
    <t>Tổng số</t>
  </si>
  <si>
    <t>TT</t>
  </si>
  <si>
    <t>A</t>
  </si>
  <si>
    <t>B</t>
  </si>
  <si>
    <t>Số hộ gia đình</t>
  </si>
  <si>
    <t>Lý do đề nghị sáp nhập</t>
  </si>
  <si>
    <t xml:space="preserve">Cơ sở hạ tầng kinh tế xã hội phục vụ sinh hoạt của cộng đồng dân cư </t>
  </si>
  <si>
    <t>Trong đó quy mô</t>
  </si>
  <si>
    <t>Số người HĐ KCT dự kiến giảm</t>
  </si>
  <si>
    <t>Dưới 50%</t>
  </si>
  <si>
    <t>Từ 50% đến dưới 70%</t>
  </si>
  <si>
    <t>Từ 70% đến dưới 100%</t>
  </si>
  <si>
    <t>Từ 100% trở lên</t>
  </si>
  <si>
    <t xml:space="preserve">Dưới 50% </t>
  </si>
  <si>
    <t xml:space="preserve">Từ 50% đến dưới 70% </t>
  </si>
  <si>
    <t xml:space="preserve">Từ 70% đến dưới 100% </t>
  </si>
  <si>
    <t>Số thôn, tổ dân phố giảm sau khi sắp xếp</t>
  </si>
  <si>
    <t>STT</t>
  </si>
  <si>
    <t>Tổng số dân</t>
  </si>
  <si>
    <r>
      <t xml:space="preserve">Diện tích
</t>
    </r>
    <r>
      <rPr>
        <sz val="11"/>
        <rFont val="Times New Roman"/>
        <family val="1"/>
      </rPr>
      <t>(ha)</t>
    </r>
  </si>
  <si>
    <r>
      <t xml:space="preserve">Yếu tố đặc thù </t>
    </r>
    <r>
      <rPr>
        <sz val="11"/>
        <rFont val="Times New Roman"/>
        <family val="1"/>
      </rPr>
      <t>(nếu có)</t>
    </r>
  </si>
  <si>
    <t>Tên thôn/tổ dân phố</t>
  </si>
  <si>
    <t>Tổng</t>
  </si>
  <si>
    <t>Quy mô thôn/tổ dân phố</t>
  </si>
  <si>
    <r>
      <t xml:space="preserve">Số hộ gia đình </t>
    </r>
    <r>
      <rPr>
        <sz val="11"/>
        <rFont val="Times New Roman"/>
        <family val="1"/>
      </rPr>
      <t>(hộ)</t>
    </r>
    <r>
      <rPr>
        <b/>
        <sz val="11"/>
        <rFont val="Times New Roman"/>
        <family val="1"/>
      </rPr>
      <t xml:space="preserve"> </t>
    </r>
  </si>
  <si>
    <r>
      <t xml:space="preserve">Tổng số dân </t>
    </r>
    <r>
      <rPr>
        <sz val="11"/>
        <rFont val="Times New Roman"/>
        <family val="1"/>
      </rPr>
      <t>(người)</t>
    </r>
  </si>
  <si>
    <r>
      <t xml:space="preserve">Số hộ gia đình </t>
    </r>
    <r>
      <rPr>
        <sz val="10"/>
        <rFont val="Times New Roman"/>
        <family val="1"/>
      </rPr>
      <t xml:space="preserve">(hộ) </t>
    </r>
  </si>
  <si>
    <r>
      <t xml:space="preserve">Tổng số dân </t>
    </r>
    <r>
      <rPr>
        <sz val="10"/>
        <rFont val="Times New Roman"/>
        <family val="1"/>
      </rPr>
      <t>(người)</t>
    </r>
  </si>
  <si>
    <r>
      <t xml:space="preserve">Diện tích
</t>
    </r>
    <r>
      <rPr>
        <sz val="10"/>
        <rFont val="Times New Roman"/>
        <family val="1"/>
      </rPr>
      <t>(ha)</t>
    </r>
  </si>
  <si>
    <t>Tên xã, phường, đặc khu</t>
  </si>
  <si>
    <t>Số người hoạt động không chuyên trách ở thôn/ tổ dân phố</t>
  </si>
  <si>
    <t>Số người tham gia hoạt động trực tiếp ở thôn/tổ dân phố</t>
  </si>
  <si>
    <t>Đạt tỷ lệ so với quy định</t>
  </si>
  <si>
    <t>Số người tham gia hoạt động trực tiếp dự kiến giảm</t>
  </si>
  <si>
    <t>02 Nhà văn hóa</t>
  </si>
  <si>
    <t>Tỷ lệ % số hộ của Thôn/TDP sau sắp xếp so với quy mô số hộ gia đình theo quy định</t>
  </si>
  <si>
    <t>Phương án sắp xếp, tổ chức lại</t>
  </si>
  <si>
    <t>Trụ sở nhà văn hóa dôi dư</t>
  </si>
  <si>
    <t>Số lượng phương án sắp xếp</t>
  </si>
  <si>
    <t>Sắp xếp 02 thôn/ TDP</t>
  </si>
  <si>
    <t>Sắp xếp 03 thôn/ TDP</t>
  </si>
  <si>
    <t>Sắp xếp từ 04 thôn/ TDP trở lên</t>
  </si>
  <si>
    <r>
      <t>Từ 100% trở lên</t>
    </r>
    <r>
      <rPr>
        <i/>
        <sz val="11"/>
        <color indexed="8"/>
        <rFont val="Times New Roman"/>
        <family val="1"/>
      </rPr>
      <t xml:space="preserve"> </t>
    </r>
  </si>
  <si>
    <r>
      <t xml:space="preserve">Số hộ </t>
    </r>
    <r>
      <rPr>
        <sz val="9"/>
        <rFont val="Times New Roman"/>
        <family val="1"/>
      </rPr>
      <t>(hộ)</t>
    </r>
  </si>
  <si>
    <r>
      <t xml:space="preserve">Số nhân khẩu
</t>
    </r>
    <r>
      <rPr>
        <sz val="9"/>
        <rFont val="Times New Roman"/>
        <family val="1"/>
      </rPr>
      <t>(người)</t>
    </r>
  </si>
  <si>
    <r>
      <t xml:space="preserve">Số đảng viên
</t>
    </r>
    <r>
      <rPr>
        <sz val="9"/>
        <rFont val="Times New Roman"/>
        <family val="1"/>
      </rPr>
      <t>(người)</t>
    </r>
  </si>
  <si>
    <t>Tên địa phương</t>
  </si>
  <si>
    <t>Từ 100%  trở lên</t>
  </si>
  <si>
    <t>Trong đó quy mô số hộ gia đình</t>
  </si>
  <si>
    <t>Các tổ chức tại thôn, TDP</t>
  </si>
  <si>
    <t>Trước khi sắp xếp thôn, tổ dân phố</t>
  </si>
  <si>
    <t>So sánh trước khi sắp xếp và sau sắp xếp</t>
  </si>
  <si>
    <t>Trong đó</t>
  </si>
  <si>
    <t>Chi bộ</t>
  </si>
  <si>
    <t>Ban công tác Mặt trận</t>
  </si>
  <si>
    <t>Chi hội CCB</t>
  </si>
  <si>
    <t>Chi hội phụ nữ</t>
  </si>
  <si>
    <t>Chi đoàn TN</t>
  </si>
  <si>
    <t>Chi hội nông dân</t>
  </si>
  <si>
    <t>22=13-4</t>
  </si>
  <si>
    <t>Ban Giám sát đầu tư của cộng đồng</t>
  </si>
  <si>
    <t>Họ và tên</t>
  </si>
  <si>
    <t>Ngày tháng
 năm sinh</t>
  </si>
  <si>
    <t>Nữ</t>
  </si>
  <si>
    <t>Mức phụ cấp hiện hưởng</t>
  </si>
  <si>
    <t xml:space="preserve"> Đang hưởng chế độ hưu trí hoặc đã đủ tuổi nghỉ hưu theo quy định</t>
  </si>
  <si>
    <t>Chức vụ, chức danh Người hoạt động KCT ở thôn, tổ dân phố</t>
  </si>
  <si>
    <t>Chia theo độ tuổi</t>
  </si>
  <si>
    <t>Chia theo trình độ đào tạo</t>
  </si>
  <si>
    <t>Dưới 40 tuổi</t>
  </si>
  <si>
    <t>Từ 40 tuổi đến dưới 50 tuổi</t>
  </si>
  <si>
    <t>Từ 50 tuổi đến dưới 60 tuổi</t>
  </si>
  <si>
    <t>Trên 60 tuổi</t>
  </si>
  <si>
    <t>Trên ĐH</t>
  </si>
  <si>
    <t>Đại học</t>
  </si>
  <si>
    <t>Cao đẳng, trung cấp</t>
  </si>
  <si>
    <t>Dưới trung cấp</t>
  </si>
  <si>
    <t>Mức phụ cấp/ hỗ trợ hiện hưởng</t>
  </si>
  <si>
    <t>Thôn đội trưởng</t>
  </si>
  <si>
    <t>Chức vụ, chức danh tham gia  hoạt động trực tiếp ở thôn, tổ dân phố</t>
  </si>
  <si>
    <t>Phương án xử lý, bố trí</t>
  </si>
  <si>
    <t>Nhà văn hóa</t>
  </si>
  <si>
    <t>Phương án khác</t>
  </si>
  <si>
    <t>Tiếp tục sử dụng</t>
  </si>
  <si>
    <t>Số lượng dôi dư sau sắp xếp</t>
  </si>
  <si>
    <t>Tổng số nhà văn hóa và khu thể thao hiện có</t>
  </si>
  <si>
    <t>Chuyển giao cho quan có thẩm quyền quản lý, sử dụng</t>
  </si>
  <si>
    <t>Thuyết minh phương án xử lý, bố trí</t>
  </si>
  <si>
    <t>Đảng viên</t>
  </si>
  <si>
    <t>ỦY BAN NHÂN DÂN
XÃ THANH MIỆN</t>
  </si>
  <si>
    <t>An Lạc</t>
  </si>
  <si>
    <t>Vô Hối</t>
  </si>
  <si>
    <t>Bất Nạo</t>
  </si>
  <si>
    <t>Lê Bình</t>
  </si>
  <si>
    <t>Phượng Hoàng Thượng</t>
  </si>
  <si>
    <t>Phượng Hoàng Hạ</t>
  </si>
  <si>
    <t>Phù Nội</t>
  </si>
  <si>
    <t>Triệu Thái</t>
  </si>
  <si>
    <t>An Khoái</t>
  </si>
  <si>
    <t>An Nghiệp</t>
  </si>
  <si>
    <t>Gia Cốc</t>
  </si>
  <si>
    <t>Phú Mễ</t>
  </si>
  <si>
    <t>My Trì</t>
  </si>
  <si>
    <t>Nại Trì</t>
  </si>
  <si>
    <t>Cụ Trì</t>
  </si>
  <si>
    <t>La Ngoại</t>
  </si>
  <si>
    <t>Tiêu Lâm</t>
  </si>
  <si>
    <t>Cao Lý</t>
  </si>
  <si>
    <t>Hòa Bình</t>
  </si>
  <si>
    <t>Phạm Khê</t>
  </si>
  <si>
    <t>Văn Khê</t>
  </si>
  <si>
    <t>Bằng Bộ</t>
  </si>
  <si>
    <t>PHỤ LỤC 1A
Tổng hợp thực trạng quy mô số hộ gia đình của thôn
trên địa bàn xã Thanh Miện</t>
  </si>
  <si>
    <t>xã Thanh Miện</t>
  </si>
  <si>
    <t>Số thôn hiện có</t>
  </si>
  <si>
    <t>Thanh Miện</t>
  </si>
  <si>
    <t>Số lượng thôn</t>
  </si>
  <si>
    <t>PHỤ LỤC SỐ 2
Tổng hợp số lượng các tổ chức của thôn trên địa bàn xã Thanh Miện</t>
  </si>
  <si>
    <t>Sau khi sắp xếp thôn</t>
  </si>
  <si>
    <t>Dự kiến sắp xếp 04 thôn có quy mô dân số chưa đạt 400 hộ, Sau sắp xếp xã còn 19 thôn (giảm 3 thôn)</t>
  </si>
  <si>
    <t>Thôn Văn Khê</t>
  </si>
  <si>
    <t>Thực hiện sắp xếp, tổ chức lại thôn Văn Khê với thôn Phạm Khê để thành lập thôn mới</t>
  </si>
  <si>
    <t>02 thôn liền kề nhau, có quy mô từ 45% đến dưới 100% số hộ gia đình theo quy định; phong tục tập quán, các yếu tố văn hóa không bị ảnh hưởng, thuận lợi cho việc sinh hoạt của Nhân dân</t>
  </si>
  <si>
    <t>Thôn Phạm Khê</t>
  </si>
  <si>
    <t>Thôn Hòa Bình</t>
  </si>
  <si>
    <t>Thực hiện sắp xếp, tổ chức lại thôn Hòa Bình với thôn Cao Lý để thành lập thôn mới</t>
  </si>
  <si>
    <t>02 thôn có vị trí liền kề nhau; có 01 thôn quy mô dưới 100% số hộ gia đình theo quy định và 01 thôn có quy mô trên 100% số hộ gia đình theo quy định; phong tục tập quán, các yếu tố văn hóa không bị ảnh hưởng, thuận lợi cho việc sinh hoạt của Nhân dân</t>
  </si>
  <si>
    <t>Thôn Cao Lý</t>
  </si>
  <si>
    <t>Thôn Nại Trì</t>
  </si>
  <si>
    <t>Thôn My Trì</t>
  </si>
  <si>
    <t>Xã Thanh Miện</t>
  </si>
  <si>
    <t>Phương án, tên thôn mới</t>
  </si>
  <si>
    <t>Tên thôn cũ</t>
  </si>
  <si>
    <t xml:space="preserve">Tên thôn </t>
  </si>
  <si>
    <t>Thuộc phương án sắp xếp thôn</t>
  </si>
  <si>
    <t>Thực hiện sắp xếp, tổ chức lại thôn Nại Trì với thôn My Trì để thành lập thôn mới</t>
  </si>
  <si>
    <t>Số thô hiện có</t>
  </si>
  <si>
    <t>Số thôn tiến hành sắp xếp</t>
  </si>
  <si>
    <t>Số thôn sau sắp xếp</t>
  </si>
  <si>
    <t>Số thôn chưa đảm bảo quy mô nhưng không thực hiện sắp xếp</t>
  </si>
  <si>
    <t>Thôn An Lạc</t>
  </si>
  <si>
    <t>Nguyễn Thị Nụ</t>
  </si>
  <si>
    <t>Trưởng thôn , Thôn đội trưởng</t>
  </si>
  <si>
    <t>Nguyễn Tăng Trạm</t>
  </si>
  <si>
    <t xml:space="preserve">BTCB, Trưởng Ban CTMT </t>
  </si>
  <si>
    <t>Thôn Vô Hối</t>
  </si>
  <si>
    <t>Phạm Ngọc Hậu</t>
  </si>
  <si>
    <t>Trưởng thôn, Thôn đội trưởng</t>
  </si>
  <si>
    <t>Đỗ Xuân Vàng</t>
  </si>
  <si>
    <t xml:space="preserve">BTCB, Trưởng ban CTMT </t>
  </si>
  <si>
    <t>Thôn Bất Nạo</t>
  </si>
  <si>
    <t>Lã Huy Tấn</t>
  </si>
  <si>
    <t>Trưởng thôn, thôn đội trưởng</t>
  </si>
  <si>
    <t>Lương Thanh Tùng</t>
  </si>
  <si>
    <t>Bí thư chi bộ, trưởng ban CTMT thôn</t>
  </si>
  <si>
    <t>Thôn Lê Bình</t>
  </si>
  <si>
    <t>Đỗ Văn Kỳ</t>
  </si>
  <si>
    <t>Khổng Quốc Mát</t>
  </si>
  <si>
    <t xml:space="preserve">Bí thư chi bộ </t>
  </si>
  <si>
    <t>Lã Thị Ngọc</t>
  </si>
  <si>
    <t xml:space="preserve">Trưởng ban CTMT </t>
  </si>
  <si>
    <t>Thôn Phượng Hoàng Thượng</t>
  </si>
  <si>
    <t>Nguyễn Tiến Bền</t>
  </si>
  <si>
    <t xml:space="preserve">Trưởng thôn, thôn đội trưởng </t>
  </si>
  <si>
    <t>Nguyễn Văn Huân</t>
  </si>
  <si>
    <t>Bí thư chi bộ</t>
  </si>
  <si>
    <t>Đào Thị Quyên</t>
  </si>
  <si>
    <t>Trưởng ban CTMT</t>
  </si>
  <si>
    <t>Thôn Phượng Hoàng Hạ</t>
  </si>
  <si>
    <t>Trần Duy Hưng</t>
  </si>
  <si>
    <t>Nguyễn Xuân Kha</t>
  </si>
  <si>
    <t xml:space="preserve">Bí thư chi bộ, Trưởng ban CTMT </t>
  </si>
  <si>
    <t>Thôn Phù Nội</t>
  </si>
  <si>
    <t>Đỗ Tiến Tiễn</t>
  </si>
  <si>
    <t>Nguyễn Bá Tiếp</t>
  </si>
  <si>
    <t>Bí thư Chi bộ</t>
  </si>
  <si>
    <t>Phạm Tiến Bắc</t>
  </si>
  <si>
    <t>Thôn Triệu Thái</t>
  </si>
  <si>
    <t>Phạm Thị Nhuận</t>
  </si>
  <si>
    <t>Nguyễn Thị Luyến</t>
  </si>
  <si>
    <t>Thôn An Khoái</t>
  </si>
  <si>
    <t>Vương Văn Bệ</t>
  </si>
  <si>
    <t xml:space="preserve">Trưởng thôn </t>
  </si>
  <si>
    <t>Phạm Văn Thảo</t>
  </si>
  <si>
    <t>Bí thư Chi bộ, Trưởng ban CTMT</t>
  </si>
  <si>
    <t>Thôn An Nghiệp</t>
  </si>
  <si>
    <t>Nguyễn Văn Xuyến</t>
  </si>
  <si>
    <t>Trưởng thôn, tổ trưởng tổ bảo vệ ANTT tại cơ sở</t>
  </si>
  <si>
    <t>Bùi Đăng Huệ</t>
  </si>
  <si>
    <t>Thôn Gia Cốc</t>
  </si>
  <si>
    <t>Nguyễn Quốc Đoạt</t>
  </si>
  <si>
    <t>Trưởng thôn, tổ trưởng Tổ ANTT tại cơ sở</t>
  </si>
  <si>
    <t>An Hồng Nguyên</t>
  </si>
  <si>
    <t>An Văn Thồ</t>
  </si>
  <si>
    <t>Trưởng ban CTMT thôn</t>
  </si>
  <si>
    <t>Thôn Phú Mễ</t>
  </si>
  <si>
    <t>Vũ Xuân Nhượng</t>
  </si>
  <si>
    <t>10/10/1975</t>
  </si>
  <si>
    <t>Trưởng thôn, thôn đội trưởng, tổ trưởng tổ ANTT tại cơ sở</t>
  </si>
  <si>
    <t>Phạm Thị Xuân</t>
  </si>
  <si>
    <t>Đoàn Thị Nhiễu</t>
  </si>
  <si>
    <t>Bùi Văn Cảnh</t>
  </si>
  <si>
    <t>Bí thư chi bộ, Trưởng ban CTMT</t>
  </si>
  <si>
    <t>Trần Xuân Quang</t>
  </si>
  <si>
    <t>Vũ Như Bẩy</t>
  </si>
  <si>
    <t>10/6/1963</t>
  </si>
  <si>
    <t>Thôn Cụ Trì</t>
  </si>
  <si>
    <t>Nguyễn Văn Thạnh</t>
  </si>
  <si>
    <t>Trưởng thôn, thôn đội trưởng, Tổ trưởng tổ bảo vệ ANTT tại cơ sở</t>
  </si>
  <si>
    <t>Vũ Văn Nghiệp</t>
  </si>
  <si>
    <t>05/9/1977</t>
  </si>
  <si>
    <t xml:space="preserve">Bí thư chi bộ, </t>
  </si>
  <si>
    <t>Vũ Đức Thượng</t>
  </si>
  <si>
    <t>Phó thôn, trưởng ban CTMT thôn</t>
  </si>
  <si>
    <t>Thôn La Ngoại</t>
  </si>
  <si>
    <t>Nguyễn Đức Thuật</t>
  </si>
  <si>
    <t xml:space="preserve">Trưởng thôn, </t>
  </si>
  <si>
    <t>08/9/1963</t>
  </si>
  <si>
    <t xml:space="preserve">BTCB, Trưởng ban công tác MT </t>
  </si>
  <si>
    <t>Thôn Tiêu Lâm</t>
  </si>
  <si>
    <t>Khương Đình Đôn</t>
  </si>
  <si>
    <t>Lê Danh Hấn</t>
  </si>
  <si>
    <t>An Văn Chương</t>
  </si>
  <si>
    <t>Trưởng thôn</t>
  </si>
  <si>
    <t>Đỗ Thị Thủy</t>
  </si>
  <si>
    <t xml:space="preserve">Bí thư chi bộ, trưởng ban CTMT thôn  </t>
  </si>
  <si>
    <t>An Thị Lộ</t>
  </si>
  <si>
    <t>Lương Văn Dựa</t>
  </si>
  <si>
    <t>BTCB, TB CTMT thôn</t>
  </si>
  <si>
    <t>Vũ Thị Mong</t>
  </si>
  <si>
    <t>Nguyễn Hữu Thuận</t>
  </si>
  <si>
    <t>Nguyễn Văn Đàn</t>
  </si>
  <si>
    <t>Phùng Văn Duyên</t>
  </si>
  <si>
    <t xml:space="preserve">Bí thư chi bộ, TB CTMT thôn, Tổ phó Tổ ANTT  </t>
  </si>
  <si>
    <t>Thôn Bằng Bộ</t>
  </si>
  <si>
    <t>Trương Văn Cơ</t>
  </si>
  <si>
    <t>Đỗ Thị Đượm</t>
  </si>
  <si>
    <t>PHỤ LỤC 3A
Danh sách người hoạt động không chuyên trách ở thôn, tổ dân phố trên địa bàn xã Thanh Miện</t>
  </si>
  <si>
    <t>TỔNG</t>
  </si>
  <si>
    <t>-</t>
  </si>
  <si>
    <t>Đặng Duy Hợp</t>
  </si>
  <si>
    <t>05/10/1958</t>
  </si>
  <si>
    <t>Phó thôn, Tổ phó Tổ ANTT tại cơ sở</t>
  </si>
  <si>
    <t>Trần Văn Tựa</t>
  </si>
  <si>
    <t>24/04/1963</t>
  </si>
  <si>
    <t xml:space="preserve">Phó thôn, Tổ trưởng Tổ bảo vệ ANTT tại cơ sở </t>
  </si>
  <si>
    <t>Trần Văn Nam</t>
  </si>
  <si>
    <t>20/02/1965</t>
  </si>
  <si>
    <t xml:space="preserve">Phó thôn,Tổ trưởng Tổ bảo vệ ANTT tại cơ sở </t>
  </si>
  <si>
    <t>Phạm Văn Tài</t>
  </si>
  <si>
    <t>22/05/1981</t>
  </si>
  <si>
    <t>Nguyễn Văn Sông</t>
  </si>
  <si>
    <t>25/02/1960</t>
  </si>
  <si>
    <t>Phó thôn, Tổ phó ANTT</t>
  </si>
  <si>
    <t>Vũ Văn Phương</t>
  </si>
  <si>
    <t>20/02/1978</t>
  </si>
  <si>
    <t>Phó thôn, Tổ trưởng tổ ANTT</t>
  </si>
  <si>
    <t>Nguyễn Hữu Quảng</t>
  </si>
  <si>
    <t>08/02/1971</t>
  </si>
  <si>
    <t xml:space="preserve">Phó thôn, Tổ trưởng Tổ ANTT cơ sở </t>
  </si>
  <si>
    <t>Vũ Văn Thượng</t>
  </si>
  <si>
    <t>05/03/1971</t>
  </si>
  <si>
    <t>Phó thôn, Tổ trưởng tổ ANTTCS</t>
  </si>
  <si>
    <t>Tạ Xuân Tứ</t>
  </si>
  <si>
    <t>26/05/1966</t>
  </si>
  <si>
    <t>Phó thôn, Tổ trưởng Tổ bảo vệ ANTT tại cơ sở , thôn đội trưởng</t>
  </si>
  <si>
    <t>An Thị Mai</t>
  </si>
  <si>
    <t xml:space="preserve">Đỗ Thế Toàn </t>
  </si>
  <si>
    <t>08/4/1955</t>
  </si>
  <si>
    <t>Phó thôn</t>
  </si>
  <si>
    <t>Vũ Xuân Tin</t>
  </si>
  <si>
    <t>Phạm Quang Hướng</t>
  </si>
  <si>
    <t>Đinh Xuân Quang</t>
  </si>
  <si>
    <t>16/06/1971</t>
  </si>
  <si>
    <t>Phó thôn, tổ phó</t>
  </si>
  <si>
    <t>Nguyễn Bá Sơn</t>
  </si>
  <si>
    <t>Phạm Đức Lịch</t>
  </si>
  <si>
    <t xml:space="preserve">Phó thôn </t>
  </si>
  <si>
    <t>Lê Thị Ngà</t>
  </si>
  <si>
    <t>Phó thôn, Thôn đội trưởng</t>
  </si>
  <si>
    <t>Khương Thị Gấm</t>
  </si>
  <si>
    <t>Lê Danh Xuyền</t>
  </si>
  <si>
    <t>An Văn Hương</t>
  </si>
  <si>
    <t>05/10/1973</t>
  </si>
  <si>
    <t>Tổ trưởng Tổ ANTT cơ sở , thôn đội trưởng</t>
  </si>
  <si>
    <t>Trần Văn Vũ</t>
  </si>
  <si>
    <t>Chu Văn Hiếu</t>
  </si>
  <si>
    <t>02/01/1980</t>
  </si>
  <si>
    <t xml:space="preserve">Thôn đội trưởng,Tổ trưởng Tổ bảo vệ ANTT tại cơ sở </t>
  </si>
  <si>
    <t>Lê Đức Liên</t>
  </si>
  <si>
    <t>19/7/1962</t>
  </si>
  <si>
    <t>Nguyễn Hữu Hằng</t>
  </si>
  <si>
    <t>10/05/1965</t>
  </si>
  <si>
    <t xml:space="preserve">Phó thôn, Tổ trưởng Tổ bảo vệ ANTT </t>
  </si>
  <si>
    <t>Đỗ Ngọc Nam</t>
  </si>
  <si>
    <t>17/01/1973</t>
  </si>
  <si>
    <t xml:space="preserve">Thôn đội trưởng, Tổ trưởng Tổ bảo vệ ANTT tại cơ sở </t>
  </si>
  <si>
    <t>Đỗ Văn Phước</t>
  </si>
  <si>
    <t>09/09/1968</t>
  </si>
  <si>
    <t>Trương Xuân Nghĩnh</t>
  </si>
  <si>
    <t>10/03/1957</t>
  </si>
  <si>
    <t>Phó thôn, tổ trưởng tổ ANTT</t>
  </si>
  <si>
    <t xml:space="preserve">Đề nghị tiếp tục sử dụng 01 nhà văn hóa để làm các điểm sinh hoạt văn hóa cộng động; </t>
  </si>
  <si>
    <t>PHỤ LỤC 3B
Danh sách người tham gia hoạt động trực tiếp ở thôn trên địa bàn xã Thanh Miện</t>
  </si>
  <si>
    <t xml:space="preserve">Khác (Chữ thập đỏ, người cao tuổi, TNXP, Khuyến học, </t>
  </si>
  <si>
    <t>(Kèm theo Đề án số         /ĐA-UBND ngày      /05/2026 của UBND xã Thanh Miện)</t>
  </si>
  <si>
    <r>
      <t>PHỤ LỤC 2
Dự kiến Phương án sắp xếp, tổ chức lại thôn trên địa bàn xã Thanh Miện
(</t>
    </r>
    <r>
      <rPr>
        <i/>
        <sz val="14"/>
        <color theme="1"/>
        <rFont val="Times New Roman"/>
        <family val="1"/>
      </rPr>
      <t>Kèm theo Đề án số         /ĐA-UBND ngày      /05/2026 của UBND xã Thanh Miện)</t>
    </r>
  </si>
  <si>
    <r>
      <t>PHỤ LỤC 6A
Tổng hợp số lượng, quy mô thôn sau khi sắp xếp trên địa bàn xã Thanh Miện
(</t>
    </r>
    <r>
      <rPr>
        <i/>
        <sz val="12"/>
        <color theme="1"/>
        <rFont val="Times New Roman"/>
        <family val="1"/>
      </rPr>
      <t>Kèm theo Đề án số         /ĐA-UBND ngày      /05/2026 của UBND xã Thanh Miện)</t>
    </r>
  </si>
  <si>
    <r>
      <t xml:space="preserve">PHỤ LỤC 7
Tổng hợp thực trạng, phương án xử lý, bố trí trụ sở nhà văn khóa, khu thể thao sau sắp xếp thôn, tổ dân phố trên địa bàn xã Thanh Miện
</t>
    </r>
    <r>
      <rPr>
        <i/>
        <sz val="12"/>
        <color theme="1"/>
        <rFont val="Times New Roman"/>
        <family val="1"/>
      </rPr>
      <t>(Kèm theo Đề án số         /ĐA-UBND ngày      /05/2026 của UBND xã Thanh Miện)</t>
    </r>
  </si>
  <si>
    <r>
      <t xml:space="preserve">PHỤ LỤC 1
Thực trạng số lượng, quy mô số hộ gia đình tại các thôn
trên địa bàn xã Thanh Miện tính đến ngày 01/5/2026
</t>
    </r>
    <r>
      <rPr>
        <i/>
        <sz val="12"/>
        <rFont val="Times New Roman"/>
        <family val="1"/>
      </rPr>
      <t>(Kèm theo Đề án số         /ĐA-UBND ngày      /05/2026 của UBND xã Thanh Miện</t>
    </r>
  </si>
  <si>
    <t>Sân vận động</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</si>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</sst>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0"/>
  </numFmts>
  <fonts count="50" x14ac:knownFonts="1">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2"/>
      <name val="Times New Roman"/>
      <family val="1"/>
    </font>
    <font>
      <sz val="12"/>
      <name val=".VnTime"/>
      <family val="2"/>
    </font>
    <font>
      <b/>
      <sz val="11"/>
      <name val="Times New Roman"/>
      <family val="1"/>
    </font>
    <font>
      <b/>
      <sz val="10"/>
      <name val="Times New Roman"/>
      <family val="1"/>
    </font>
    <font>
      <sz val="11"/>
      <color theme="1"/>
      <name val="Calibri"/>
      <family val="2"/>
      <charset val="163"/>
      <scheme val="minor"/>
    </font>
    <font>
      <sz val="14"/>
      <color theme="1"/>
      <name val="Times New Roman"/>
      <family val="1"/>
    </font>
    <font>
      <b/>
      <sz val="12"/>
      <color theme="1"/>
      <name val="Times New Roman"/>
      <family val="1"/>
    </font>
    <font>
      <b/>
      <sz val="14"/>
      <color theme="1"/>
      <name val="Times New Roman"/>
      <family val="1"/>
    </font>
    <font>
      <i/>
      <sz val="14"/>
      <color theme="1"/>
      <name val="Times New Roman"/>
      <family val="1"/>
    </font>
    <font>
      <sz val="11"/>
      <color theme="1"/>
      <name val="Times New Roman"/>
      <family val="1"/>
    </font>
    <font>
      <i/>
      <sz val="12"/>
      <color theme="1"/>
      <name val="Times New Roman"/>
      <family val="1"/>
    </font>
    <font>
      <b/>
      <sz val="11"/>
      <color theme="1"/>
      <name val="Times New Roman"/>
      <family val="1"/>
    </font>
    <font>
      <b/>
      <sz val="14"/>
      <name val="Times New Roman"/>
      <family val="1"/>
    </font>
    <font>
      <sz val="10"/>
      <name val="Times New Roman"/>
      <family val="1"/>
    </font>
    <font>
      <i/>
      <sz val="11"/>
      <color theme="1"/>
      <name val="Times New Roman"/>
      <family val="1"/>
    </font>
    <font>
      <sz val="8"/>
      <name val="Calibri"/>
      <family val="2"/>
      <scheme val="minor"/>
    </font>
    <font>
      <i/>
      <sz val="11"/>
      <name val="Times New Roman"/>
      <family val="1"/>
    </font>
    <font>
      <b/>
      <sz val="12"/>
      <name val="Times New Roman"/>
      <family val="1"/>
    </font>
    <font>
      <sz val="11"/>
      <name val="Times New Roman"/>
      <family val="1"/>
    </font>
    <font>
      <i/>
      <sz val="14"/>
      <name val="Times New Roman"/>
      <family val="1"/>
    </font>
    <font>
      <sz val="10"/>
      <color rgb="FFFF0000"/>
      <name val="Times New Roman"/>
      <family val="1"/>
    </font>
    <font>
      <sz val="11"/>
      <color indexed="8"/>
      <name val="Times New Roman"/>
      <family val="1"/>
    </font>
    <font>
      <b/>
      <sz val="12"/>
      <color rgb="FFFF0000"/>
      <name val="Times New Roman"/>
      <family val="1"/>
    </font>
    <font>
      <sz val="14"/>
      <name val="Times New Roman"/>
      <family val="1"/>
    </font>
    <font>
      <i/>
      <sz val="12"/>
      <name val="Times New Roman"/>
      <family val="1"/>
    </font>
    <font>
      <i/>
      <sz val="11"/>
      <color indexed="8"/>
      <name val="Times New Roman"/>
      <family val="1"/>
    </font>
    <font>
      <b/>
      <i/>
      <sz val="12"/>
      <name val="Times New Roman"/>
      <family val="1"/>
    </font>
    <font>
      <b/>
      <sz val="9"/>
      <name val="Times New Roman"/>
      <family val="1"/>
    </font>
    <font>
      <sz val="9"/>
      <name val="Times New Roman"/>
      <family val="1"/>
    </font>
    <font>
      <b/>
      <i/>
      <sz val="9"/>
      <name val="Times New Roman"/>
      <family val="1"/>
    </font>
    <font>
      <i/>
      <sz val="9"/>
      <name val="Times New Roman"/>
      <family val="1"/>
    </font>
    <font>
      <sz val="10"/>
      <color theme="1"/>
      <name val="Times New Roman"/>
      <family val="1"/>
    </font>
    <font>
      <sz val="9"/>
      <color theme="1"/>
      <name val="Times New Roman"/>
      <family val="1"/>
    </font>
    <font>
      <sz val="12"/>
      <color theme="1"/>
      <name val="Times New Roman"/>
      <family val="1"/>
    </font>
    <font>
      <sz val="12"/>
      <color theme="1"/>
      <name val="Calibri"/>
      <family val="2"/>
      <scheme val="minor"/>
    </font>
    <font>
      <i/>
      <sz val="11"/>
      <color theme="1"/>
      <name val="Calibri"/>
      <family val="2"/>
      <scheme val="minor"/>
    </font>
    <font>
      <sz val="12"/>
      <name val="Calibri"/>
      <family val="2"/>
      <scheme val="minor"/>
    </font>
    <font>
      <sz val="12"/>
      <color rgb="FFFF0000"/>
      <name val="Times New Roman"/>
      <family val="1"/>
    </font>
    <font>
      <b/>
      <sz val="13"/>
      <name val="Times New Roman"/>
      <family val="1"/>
    </font>
    <font>
      <b/>
      <sz val="13"/>
      <color theme="1"/>
      <name val="Times New Roman"/>
      <family val="1"/>
    </font>
    <font>
      <sz val="13"/>
      <color theme="1"/>
      <name val="Times New Roman"/>
      <family val="1"/>
    </font>
    <font>
      <b/>
      <sz val="12"/>
      <name val="Calibri"/>
      <family val="2"/>
      <scheme val="minor"/>
    </font>
    <font>
      <sz val="11"/>
      <color theme="1"/>
      <name val="Calibri"/>
      <family val="2"/>
      <scheme val="minor"/>
    </font>
    <font>
      <sz val="13"/>
      <name val="Times New Roman"/>
      <family val="1"/>
    </font>
    <font>
      <sz val="10"/>
      <name val="Arial"/>
      <family val="2"/>
    </font>
    <font>
      <b/>
      <sz val="16"/>
      <name val="Times New Roman"/>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5" fillId="0" borderId="0"/>
    <xf numFmtId="0" fontId="8" fillId="0" borderId="0"/>
    <xf numFmtId="0" fontId="3" fillId="0" borderId="0"/>
    <xf numFmtId="0" fontId="2" fillId="0" borderId="0"/>
    <xf numFmtId="0" fontId="1" fillId="0" borderId="0"/>
    <xf numFmtId="164" fontId="46" fillId="0" borderId="0" applyFont="0" applyFill="0" applyBorder="0" applyAlignment="0" applyProtection="0"/>
    <xf numFmtId="0" fontId="48" fillId="0" borderId="0"/>
  </cellStyleXfs>
  <cellXfs count="241">
    <xf numFmtId="0" fontId="0" fillId="0" borderId="0" xfId="0"/>
    <xf numFmtId="0" fontId="9" fillId="0" borderId="0" xfId="0" applyFont="1" applyAlignment="1">
      <alignment vertical="center"/>
    </xf>
    <xf numFmtId="0" fontId="9" fillId="0" borderId="0" xfId="0" applyFont="1"/>
    <xf numFmtId="0" fontId="13" fillId="0" borderId="0" xfId="0" applyFont="1"/>
    <xf numFmtId="0" fontId="14" fillId="0" borderId="0" xfId="0" applyFont="1"/>
    <xf numFmtId="0" fontId="11" fillId="0" borderId="0" xfId="0" applyFont="1"/>
    <xf numFmtId="0" fontId="13" fillId="0" borderId="0" xfId="0" applyFont="1" applyAlignment="1">
      <alignment horizontal="center"/>
    </xf>
    <xf numFmtId="0" fontId="18" fillId="0" borderId="1" xfId="0" applyFont="1" applyBorder="1" applyAlignment="1">
      <alignment horizontal="center" vertical="center"/>
    </xf>
    <xf numFmtId="0" fontId="4" fillId="0" borderId="1" xfId="1" applyFont="1" applyBorder="1" applyAlignment="1">
      <alignment horizontal="left" vertical="center"/>
    </xf>
    <xf numFmtId="3" fontId="4" fillId="0" borderId="1" xfId="1" applyNumberFormat="1" applyFont="1" applyBorder="1" applyAlignment="1">
      <alignment horizontal="center" vertical="center" wrapText="1"/>
    </xf>
    <xf numFmtId="4" fontId="4" fillId="0" borderId="1" xfId="1" applyNumberFormat="1" applyFont="1" applyBorder="1" applyAlignment="1">
      <alignment horizontal="center" vertical="center" wrapText="1"/>
    </xf>
    <xf numFmtId="0" fontId="24" fillId="0" borderId="1" xfId="0" applyFont="1" applyBorder="1" applyAlignment="1">
      <alignment horizontal="center" vertical="center"/>
    </xf>
    <xf numFmtId="0" fontId="13" fillId="0" borderId="1" xfId="0" applyFont="1" applyBorder="1" applyAlignment="1">
      <alignment horizontal="justify" vertical="center"/>
    </xf>
    <xf numFmtId="3" fontId="13" fillId="0" borderId="1" xfId="0" applyNumberFormat="1" applyFont="1" applyBorder="1" applyAlignment="1">
      <alignment horizontal="center" vertical="center"/>
    </xf>
    <xf numFmtId="0" fontId="9" fillId="0" borderId="0" xfId="0" applyFont="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wrapText="1"/>
    </xf>
    <xf numFmtId="3" fontId="15" fillId="0" borderId="1" xfId="0" applyNumberFormat="1" applyFont="1" applyBorder="1" applyAlignment="1">
      <alignment horizontal="center" vertical="center"/>
    </xf>
    <xf numFmtId="0" fontId="10" fillId="2" borderId="0" xfId="0" applyFont="1" applyFill="1" applyAlignment="1">
      <alignment vertical="center"/>
    </xf>
    <xf numFmtId="0" fontId="4" fillId="2" borderId="0" xfId="1" applyFont="1" applyFill="1"/>
    <xf numFmtId="0" fontId="20" fillId="2" borderId="1" xfId="1" applyFont="1" applyFill="1" applyBorder="1" applyAlignment="1">
      <alignment horizontal="center" vertical="center"/>
    </xf>
    <xf numFmtId="3" fontId="21" fillId="2" borderId="1" xfId="1" applyNumberFormat="1" applyFont="1" applyFill="1" applyBorder="1" applyAlignment="1">
      <alignment horizontal="center" vertical="center"/>
    </xf>
    <xf numFmtId="4" fontId="21" fillId="2" borderId="1" xfId="1" applyNumberFormat="1" applyFont="1" applyFill="1" applyBorder="1" applyAlignment="1">
      <alignment horizontal="center" vertical="center" wrapText="1"/>
    </xf>
    <xf numFmtId="0" fontId="4" fillId="2" borderId="1" xfId="1" applyFont="1" applyFill="1" applyBorder="1"/>
    <xf numFmtId="0" fontId="12" fillId="0" borderId="0" xfId="0" applyFont="1" applyAlignment="1">
      <alignment vertical="center"/>
    </xf>
    <xf numFmtId="0" fontId="31" fillId="0" borderId="1" xfId="0" applyFont="1" applyBorder="1" applyAlignment="1">
      <alignment horizontal="center" vertical="center" wrapText="1"/>
    </xf>
    <xf numFmtId="0" fontId="34" fillId="0" borderId="1" xfId="0" applyFont="1" applyBorder="1" applyAlignment="1">
      <alignment horizontal="center" vertical="center"/>
    </xf>
    <xf numFmtId="0" fontId="35" fillId="0" borderId="2" xfId="0" applyFont="1" applyBorder="1" applyAlignment="1">
      <alignment horizontal="center" vertical="center"/>
    </xf>
    <xf numFmtId="0" fontId="35" fillId="0" borderId="1" xfId="0" applyFont="1" applyBorder="1" applyAlignment="1">
      <alignment horizontal="left" vertical="center" wrapText="1"/>
    </xf>
    <xf numFmtId="3" fontId="35" fillId="0" borderId="1" xfId="0" applyNumberFormat="1" applyFont="1" applyBorder="1" applyAlignment="1">
      <alignment horizontal="center" vertical="center"/>
    </xf>
    <xf numFmtId="3" fontId="36" fillId="0" borderId="1" xfId="0" applyNumberFormat="1" applyFont="1" applyBorder="1" applyAlignment="1">
      <alignment horizontal="center" vertical="center"/>
    </xf>
    <xf numFmtId="3" fontId="32" fillId="0" borderId="1" xfId="0" applyNumberFormat="1" applyFont="1" applyBorder="1" applyAlignment="1">
      <alignment horizontal="center" vertical="center"/>
    </xf>
    <xf numFmtId="0" fontId="16" fillId="0" borderId="0" xfId="0" applyFont="1" applyAlignment="1">
      <alignment vertical="center"/>
    </xf>
    <xf numFmtId="0" fontId="20" fillId="0" borderId="1" xfId="0" applyFont="1" applyBorder="1" applyAlignment="1">
      <alignment horizontal="center" vertical="center"/>
    </xf>
    <xf numFmtId="0" fontId="37" fillId="0" borderId="1" xfId="0" applyFont="1" applyBorder="1" applyAlignment="1">
      <alignment horizontal="center" vertical="center"/>
    </xf>
    <xf numFmtId="0" fontId="28" fillId="2" borderId="0" xfId="0" applyFont="1" applyFill="1" applyAlignment="1">
      <alignment vertical="center" wrapText="1"/>
    </xf>
    <xf numFmtId="0" fontId="37" fillId="2" borderId="0" xfId="0" applyFont="1" applyFill="1"/>
    <xf numFmtId="0" fontId="4" fillId="0" borderId="1" xfId="0" applyFont="1" applyBorder="1" applyAlignment="1">
      <alignment horizontal="center" vertical="center" wrapText="1"/>
    </xf>
    <xf numFmtId="0" fontId="28" fillId="0" borderId="1" xfId="0" applyFont="1" applyBorder="1" applyAlignment="1">
      <alignment horizontal="center" vertical="center"/>
    </xf>
    <xf numFmtId="0" fontId="37" fillId="0" borderId="1" xfId="0" applyFont="1" applyBorder="1" applyAlignment="1">
      <alignment horizontal="center" vertical="center" wrapText="1"/>
    </xf>
    <xf numFmtId="0" fontId="38" fillId="0" borderId="0" xfId="0" applyFont="1"/>
    <xf numFmtId="0" fontId="39" fillId="0" borderId="0" xfId="0" applyFont="1" applyAlignment="1">
      <alignment vertical="center"/>
    </xf>
    <xf numFmtId="0" fontId="40" fillId="0" borderId="0" xfId="0" applyFont="1"/>
    <xf numFmtId="0" fontId="10" fillId="0" borderId="0" xfId="0" applyFont="1" applyAlignment="1">
      <alignment vertical="center"/>
    </xf>
    <xf numFmtId="0" fontId="13"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0" fillId="2" borderId="0" xfId="0" applyFont="1" applyFill="1" applyAlignment="1">
      <alignment horizontal="center" vertical="center" wrapText="1"/>
    </xf>
    <xf numFmtId="0" fontId="6" fillId="2" borderId="1" xfId="1" applyFont="1" applyFill="1" applyBorder="1" applyAlignment="1">
      <alignment horizontal="center" vertical="center" wrapText="1"/>
    </xf>
    <xf numFmtId="0" fontId="13" fillId="0" borderId="1" xfId="0" applyFont="1" applyBorder="1" applyAlignment="1">
      <alignment horizontal="center" vertical="center"/>
    </xf>
    <xf numFmtId="3" fontId="13"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28" fillId="2" borderId="12" xfId="0" applyFont="1" applyFill="1" applyBorder="1" applyAlignment="1">
      <alignment horizontal="center" vertical="center" wrapText="1"/>
    </xf>
    <xf numFmtId="0" fontId="27" fillId="2" borderId="1" xfId="0" applyFont="1" applyFill="1" applyBorder="1" applyAlignment="1">
      <alignment horizontal="left" vertical="center" wrapText="1"/>
    </xf>
    <xf numFmtId="0" fontId="28" fillId="2" borderId="12" xfId="0" applyFont="1" applyFill="1" applyBorder="1" applyAlignment="1">
      <alignment horizontal="center" vertical="center" wrapText="1"/>
    </xf>
    <xf numFmtId="0" fontId="42" fillId="0" borderId="1" xfId="0" applyFont="1" applyBorder="1" applyAlignment="1">
      <alignment horizontal="left" vertical="center"/>
    </xf>
    <xf numFmtId="0" fontId="43" fillId="0" borderId="1" xfId="0" applyFont="1" applyBorder="1" applyAlignment="1">
      <alignment horizontal="center" vertical="center"/>
    </xf>
    <xf numFmtId="0" fontId="44" fillId="0" borderId="1" xfId="0" applyFont="1" applyBorder="1" applyAlignment="1">
      <alignment horizontal="justify" vertical="center" wrapText="1"/>
    </xf>
    <xf numFmtId="0" fontId="44" fillId="0" borderId="1" xfId="0" applyFont="1" applyBorder="1" applyAlignment="1">
      <alignment vertical="center" wrapText="1"/>
    </xf>
    <xf numFmtId="0" fontId="44" fillId="0" borderId="1" xfId="0" applyFont="1" applyBorder="1" applyAlignment="1">
      <alignment vertical="center"/>
    </xf>
    <xf numFmtId="0" fontId="4" fillId="0" borderId="1" xfId="0" applyFont="1" applyBorder="1" applyAlignment="1">
      <alignment horizontal="left" vertical="center" wrapText="1"/>
    </xf>
    <xf numFmtId="0" fontId="37" fillId="2" borderId="1" xfId="0" applyFont="1" applyFill="1" applyBorder="1" applyAlignment="1">
      <alignment horizontal="center" vertical="center"/>
    </xf>
    <xf numFmtId="0" fontId="4" fillId="0" borderId="1" xfId="0" applyFont="1" applyBorder="1" applyAlignment="1">
      <alignment vertical="center" wrapText="1"/>
    </xf>
    <xf numFmtId="0" fontId="43" fillId="0" borderId="1" xfId="0" applyFont="1" applyBorder="1" applyAlignment="1">
      <alignment horizontal="left" vertical="center"/>
    </xf>
    <xf numFmtId="0" fontId="44" fillId="2" borderId="1" xfId="0" applyFont="1" applyFill="1" applyBorder="1" applyAlignment="1">
      <alignment vertical="center" wrapText="1"/>
    </xf>
    <xf numFmtId="0" fontId="42" fillId="0" borderId="1" xfId="0" applyFont="1" applyBorder="1" applyAlignment="1">
      <alignment vertical="center"/>
    </xf>
    <xf numFmtId="0" fontId="44" fillId="2" borderId="1" xfId="0" applyFont="1" applyFill="1" applyBorder="1" applyAlignment="1">
      <alignment vertical="center"/>
    </xf>
    <xf numFmtId="0" fontId="44" fillId="0" borderId="1" xfId="0" applyFont="1" applyBorder="1" applyAlignment="1">
      <alignment horizontal="left" vertical="center" wrapText="1"/>
    </xf>
    <xf numFmtId="0" fontId="44" fillId="2" borderId="1" xfId="0" applyFont="1" applyFill="1" applyBorder="1" applyAlignment="1">
      <alignment horizontal="justify" vertical="center" wrapText="1"/>
    </xf>
    <xf numFmtId="0" fontId="28"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4" fillId="2" borderId="0" xfId="1" applyFont="1" applyFill="1" applyAlignment="1">
      <alignment horizontal="center"/>
    </xf>
    <xf numFmtId="0" fontId="4" fillId="0" borderId="0" xfId="0" applyFont="1" applyAlignment="1">
      <alignment horizontal="center"/>
    </xf>
    <xf numFmtId="14" fontId="37" fillId="0" borderId="1" xfId="0" applyNumberFormat="1" applyFont="1" applyBorder="1" applyAlignment="1">
      <alignment horizontal="center"/>
    </xf>
    <xf numFmtId="0" fontId="37" fillId="0" borderId="1" xfId="0" applyFont="1" applyBorder="1" applyAlignment="1">
      <alignment horizontal="center"/>
    </xf>
    <xf numFmtId="0" fontId="37" fillId="0" borderId="1" xfId="0" quotePrefix="1" applyFont="1" applyBorder="1" applyAlignment="1">
      <alignment horizontal="center"/>
    </xf>
    <xf numFmtId="0" fontId="21" fillId="2" borderId="0" xfId="1" applyFont="1" applyFill="1"/>
    <xf numFmtId="0" fontId="45" fillId="0" borderId="0" xfId="0" applyFont="1"/>
    <xf numFmtId="0" fontId="30" fillId="2" borderId="12"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quotePrefix="1" applyFont="1" applyBorder="1" applyAlignment="1">
      <alignment horizontal="center" vertical="center"/>
    </xf>
    <xf numFmtId="0" fontId="21" fillId="2" borderId="1" xfId="1" applyFont="1" applyFill="1" applyBorder="1"/>
    <xf numFmtId="165" fontId="37" fillId="0" borderId="1" xfId="6" applyNumberFormat="1" applyFont="1" applyBorder="1" applyAlignment="1">
      <alignment horizontal="center" vertical="center"/>
    </xf>
    <xf numFmtId="165" fontId="21" fillId="2" borderId="1" xfId="1" applyNumberFormat="1" applyFont="1" applyFill="1" applyBorder="1"/>
    <xf numFmtId="0" fontId="21" fillId="2" borderId="1" xfId="1" applyFont="1" applyFill="1" applyBorder="1" applyAlignment="1">
      <alignment horizontal="center"/>
    </xf>
    <xf numFmtId="0" fontId="40" fillId="2" borderId="0" xfId="0" applyFont="1" applyFill="1"/>
    <xf numFmtId="0" fontId="22"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41" fillId="0" borderId="1" xfId="0" applyFont="1" applyBorder="1" applyAlignment="1">
      <alignment horizontal="center" vertical="center"/>
    </xf>
    <xf numFmtId="0" fontId="42" fillId="0" borderId="1" xfId="0" applyFont="1" applyBorder="1" applyAlignment="1">
      <alignment horizontal="center" vertical="center"/>
    </xf>
    <xf numFmtId="0" fontId="47" fillId="0" borderId="1" xfId="0" applyFont="1" applyBorder="1" applyAlignment="1">
      <alignment horizontal="justify" vertical="center" wrapText="1"/>
    </xf>
    <xf numFmtId="0" fontId="47" fillId="0" borderId="1" xfId="0" applyFont="1" applyBorder="1" applyAlignment="1">
      <alignment vertical="center" wrapText="1"/>
    </xf>
    <xf numFmtId="0" fontId="47" fillId="0" borderId="1" xfId="0" applyFont="1" applyBorder="1" applyAlignment="1">
      <alignment vertical="center"/>
    </xf>
    <xf numFmtId="0" fontId="47" fillId="2" borderId="1" xfId="0" applyFont="1" applyFill="1" applyBorder="1" applyAlignment="1">
      <alignment vertical="center"/>
    </xf>
    <xf numFmtId="0" fontId="47" fillId="0" borderId="1" xfId="0" applyFont="1" applyBorder="1" applyAlignment="1">
      <alignment horizontal="left" vertical="center" wrapText="1"/>
    </xf>
    <xf numFmtId="0" fontId="23" fillId="0" borderId="1" xfId="0" applyFont="1" applyBorder="1" applyAlignment="1">
      <alignment horizontal="center" vertical="center"/>
    </xf>
    <xf numFmtId="0" fontId="27" fillId="2" borderId="0" xfId="1" applyFont="1" applyFill="1" applyAlignment="1">
      <alignment horizontal="center"/>
    </xf>
    <xf numFmtId="0" fontId="10" fillId="0" borderId="0" xfId="0" applyFont="1" applyAlignment="1">
      <alignment vertic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 fillId="2" borderId="0" xfId="1" applyFont="1" applyFill="1" applyAlignment="1">
      <alignment wrapText="1"/>
    </xf>
    <xf numFmtId="0" fontId="47" fillId="0" borderId="1" xfId="0" applyFont="1" applyBorder="1" applyAlignment="1">
      <alignment horizontal="center" vertical="center"/>
    </xf>
    <xf numFmtId="0" fontId="47" fillId="0" borderId="1" xfId="0" applyFont="1" applyBorder="1" applyAlignment="1">
      <alignment horizontal="center" vertical="center" wrapText="1"/>
    </xf>
    <xf numFmtId="0" fontId="42" fillId="0" borderId="1" xfId="0" quotePrefix="1" applyFont="1" applyBorder="1" applyAlignment="1">
      <alignment horizontal="center" vertical="center"/>
    </xf>
    <xf numFmtId="49" fontId="47" fillId="2" borderId="1" xfId="0" quotePrefix="1" applyNumberFormat="1" applyFont="1" applyFill="1" applyBorder="1" applyAlignment="1">
      <alignment horizontal="center" vertical="center" wrapText="1"/>
    </xf>
    <xf numFmtId="165" fontId="47" fillId="0" borderId="1" xfId="6" applyNumberFormat="1" applyFont="1" applyBorder="1" applyAlignment="1">
      <alignment horizontal="center" vertical="center"/>
    </xf>
    <xf numFmtId="0" fontId="47" fillId="0" borderId="1" xfId="0" applyFont="1" applyBorder="1" applyAlignment="1">
      <alignment horizontal="center"/>
    </xf>
    <xf numFmtId="49" fontId="47" fillId="0" borderId="1" xfId="0" quotePrefix="1" applyNumberFormat="1" applyFont="1" applyFill="1" applyBorder="1" applyAlignment="1">
      <alignment horizontal="center" vertical="center"/>
    </xf>
    <xf numFmtId="14" fontId="47" fillId="0" borderId="1" xfId="0" applyNumberFormat="1" applyFont="1" applyBorder="1" applyAlignment="1">
      <alignment horizontal="center"/>
    </xf>
    <xf numFmtId="0" fontId="47" fillId="2" borderId="1" xfId="0" applyFont="1" applyFill="1" applyBorder="1" applyAlignment="1">
      <alignment horizontal="left" vertical="center" wrapText="1"/>
    </xf>
    <xf numFmtId="0" fontId="47" fillId="0" borderId="1" xfId="0" quotePrefix="1" applyFont="1" applyBorder="1" applyAlignment="1">
      <alignment horizontal="center"/>
    </xf>
    <xf numFmtId="49" fontId="47" fillId="0" borderId="1" xfId="0" quotePrefix="1" applyNumberFormat="1" applyFont="1" applyFill="1" applyBorder="1" applyAlignment="1">
      <alignment horizontal="center" vertical="center" wrapText="1"/>
    </xf>
    <xf numFmtId="0" fontId="42" fillId="2" borderId="1" xfId="1" applyFont="1" applyFill="1" applyBorder="1"/>
    <xf numFmtId="0" fontId="42" fillId="2" borderId="1" xfId="1" applyFont="1" applyFill="1" applyBorder="1" applyAlignment="1">
      <alignment horizontal="center"/>
    </xf>
    <xf numFmtId="165" fontId="42" fillId="2" borderId="1" xfId="6" applyNumberFormat="1" applyFont="1" applyFill="1" applyBorder="1" applyAlignment="1">
      <alignment horizontal="center"/>
    </xf>
    <xf numFmtId="0" fontId="4" fillId="2" borderId="1" xfId="0" applyFont="1" applyFill="1" applyBorder="1" applyAlignment="1">
      <alignment horizontal="center" vertical="center" wrapText="1"/>
    </xf>
    <xf numFmtId="0" fontId="47" fillId="2" borderId="1" xfId="0" applyFont="1" applyFill="1" applyBorder="1" applyAlignment="1">
      <alignment horizontal="center" vertical="center"/>
    </xf>
    <xf numFmtId="3" fontId="17" fillId="0" borderId="1" xfId="0" applyNumberFormat="1" applyFont="1" applyBorder="1" applyAlignment="1">
      <alignment horizontal="center" vertical="center"/>
    </xf>
    <xf numFmtId="0" fontId="47" fillId="2" borderId="1" xfId="0" applyFont="1" applyFill="1" applyBorder="1" applyAlignment="1">
      <alignment horizontal="center" vertical="center" wrapText="1"/>
    </xf>
    <xf numFmtId="1" fontId="47"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21" fillId="2" borderId="0" xfId="0" applyFont="1" applyFill="1" applyAlignment="1">
      <alignment vertical="center" wrapText="1"/>
    </xf>
    <xf numFmtId="0" fontId="6" fillId="2" borderId="3" xfId="1" applyFont="1" applyFill="1" applyBorder="1" applyAlignment="1">
      <alignment horizontal="center" vertical="center" wrapText="1"/>
    </xf>
    <xf numFmtId="0" fontId="28" fillId="2" borderId="1" xfId="1" applyFont="1" applyFill="1" applyBorder="1" applyAlignment="1">
      <alignment horizontal="center" vertical="center"/>
    </xf>
    <xf numFmtId="0" fontId="21" fillId="2" borderId="1" xfId="1" applyFont="1" applyFill="1" applyBorder="1" applyAlignment="1">
      <alignment horizontal="center" vertical="center"/>
    </xf>
    <xf numFmtId="0" fontId="4" fillId="2" borderId="1" xfId="1" applyFont="1" applyFill="1" applyBorder="1" applyAlignment="1">
      <alignment horizontal="center" vertical="center"/>
    </xf>
    <xf numFmtId="4" fontId="47" fillId="2" borderId="1" xfId="0" applyNumberFormat="1"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4" fontId="26" fillId="2" borderId="1" xfId="1" applyNumberFormat="1" applyFont="1" applyFill="1" applyBorder="1" applyAlignment="1">
      <alignment horizontal="center" vertical="center" wrapText="1"/>
    </xf>
    <xf numFmtId="3" fontId="21" fillId="2" borderId="1" xfId="1" applyNumberFormat="1" applyFont="1" applyFill="1" applyBorder="1" applyAlignment="1">
      <alignment horizontal="center" vertical="center" wrapText="1"/>
    </xf>
    <xf numFmtId="4" fontId="47" fillId="2" borderId="0" xfId="0" applyNumberFormat="1" applyFont="1" applyFill="1" applyAlignment="1">
      <alignment horizontal="center" vertical="center" wrapText="1"/>
    </xf>
    <xf numFmtId="3" fontId="4" fillId="2" borderId="1" xfId="1" applyNumberFormat="1" applyFont="1" applyFill="1" applyBorder="1" applyAlignment="1">
      <alignment horizontal="center" vertical="center"/>
    </xf>
    <xf numFmtId="166" fontId="47" fillId="2" borderId="1" xfId="0"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27" fillId="2" borderId="0" xfId="0" applyFont="1" applyFill="1" applyBorder="1" applyAlignment="1">
      <alignment horizontal="left" vertical="center" wrapText="1"/>
    </xf>
    <xf numFmtId="0" fontId="27" fillId="2" borderId="0" xfId="0" applyFont="1" applyFill="1" applyBorder="1" applyAlignment="1">
      <alignment horizontal="center" vertical="center" wrapText="1"/>
    </xf>
    <xf numFmtId="1" fontId="27" fillId="2" borderId="0" xfId="0" applyNumberFormat="1" applyFont="1" applyFill="1" applyBorder="1" applyAlignment="1">
      <alignment horizontal="center" vertical="center" wrapText="1"/>
    </xf>
    <xf numFmtId="3" fontId="27" fillId="2" borderId="0" xfId="0" applyNumberFormat="1" applyFont="1" applyFill="1" applyBorder="1" applyAlignment="1">
      <alignment horizontal="center" vertical="center" wrapText="1"/>
    </xf>
    <xf numFmtId="3" fontId="4" fillId="2" borderId="0" xfId="1" applyNumberFormat="1" applyFont="1" applyFill="1" applyBorder="1" applyAlignment="1">
      <alignment horizontal="center" vertical="center"/>
    </xf>
    <xf numFmtId="3" fontId="4" fillId="2" borderId="0" xfId="1" applyNumberFormat="1" applyFont="1" applyFill="1" applyBorder="1" applyAlignment="1">
      <alignment horizontal="center" vertical="center" wrapText="1"/>
    </xf>
    <xf numFmtId="0" fontId="4" fillId="2" borderId="0" xfId="1" applyFont="1" applyFill="1" applyBorder="1"/>
    <xf numFmtId="0" fontId="21" fillId="2" borderId="0" xfId="0" applyFont="1" applyFill="1" applyAlignment="1">
      <alignment vertical="center"/>
    </xf>
    <xf numFmtId="0" fontId="27" fillId="0" borderId="0" xfId="0" applyFont="1" applyAlignment="1">
      <alignment vertical="center"/>
    </xf>
    <xf numFmtId="0" fontId="23" fillId="0" borderId="12" xfId="0"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10" fillId="2" borderId="0" xfId="0" applyFont="1" applyFill="1" applyAlignment="1">
      <alignment horizontal="center" vertical="center" wrapText="1"/>
    </xf>
    <xf numFmtId="0" fontId="16" fillId="2" borderId="0" xfId="0" applyFont="1" applyFill="1" applyAlignment="1">
      <alignment horizontal="center" vertical="center" wrapText="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7" xfId="0" applyFont="1" applyBorder="1" applyAlignment="1">
      <alignment horizontal="center" vertical="center"/>
    </xf>
    <xf numFmtId="0" fontId="31" fillId="0" borderId="2" xfId="0" applyFont="1" applyBorder="1" applyAlignment="1">
      <alignment horizontal="center"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21" fillId="2" borderId="0" xfId="0" applyFont="1" applyFill="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23"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0" xfId="0" applyFont="1" applyAlignment="1">
      <alignment horizontal="center" vertical="center" wrapText="1"/>
    </xf>
    <xf numFmtId="0" fontId="28" fillId="2" borderId="0"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6" fillId="0" borderId="1" xfId="0" applyFont="1" applyBorder="1" applyAlignment="1">
      <alignment horizontal="left" vertical="center"/>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2"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 fontId="25" fillId="0" borderId="3" xfId="0" applyNumberFormat="1" applyFont="1" applyBorder="1" applyAlignment="1">
      <alignment horizontal="center" vertical="center" wrapText="1"/>
    </xf>
    <xf numFmtId="1" fontId="25" fillId="0" borderId="2" xfId="0" applyNumberFormat="1" applyFont="1" applyBorder="1" applyAlignment="1">
      <alignment horizontal="center" vertical="center" wrapText="1"/>
    </xf>
    <xf numFmtId="2" fontId="22" fillId="0" borderId="3" xfId="0" applyNumberFormat="1" applyFont="1" applyBorder="1" applyAlignment="1">
      <alignment horizontal="center" vertical="center" wrapText="1"/>
    </xf>
    <xf numFmtId="2" fontId="22" fillId="0" borderId="2" xfId="0" applyNumberFormat="1" applyFont="1" applyBorder="1" applyAlignment="1">
      <alignment horizontal="center" vertical="center" wrapText="1"/>
    </xf>
    <xf numFmtId="0" fontId="13" fillId="0" borderId="1" xfId="0" applyFont="1" applyBorder="1" applyAlignment="1">
      <alignment horizontal="center" vertical="center"/>
    </xf>
    <xf numFmtId="0" fontId="25" fillId="0" borderId="1" xfId="0" applyFont="1" applyBorder="1" applyAlignment="1">
      <alignment horizontal="center" vertical="center" wrapText="1"/>
    </xf>
    <xf numFmtId="1" fontId="25" fillId="0" borderId="1" xfId="0" applyNumberFormat="1" applyFont="1" applyBorder="1" applyAlignment="1">
      <alignment horizontal="center" vertical="center"/>
    </xf>
    <xf numFmtId="3" fontId="13"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6" fillId="3"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0" fillId="0" borderId="0" xfId="0" applyFont="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3" fontId="15" fillId="0" borderId="3" xfId="0" applyNumberFormat="1" applyFont="1" applyBorder="1" applyAlignment="1">
      <alignment horizontal="center" vertical="center"/>
    </xf>
    <xf numFmtId="3" fontId="15" fillId="0" borderId="2" xfId="0" applyNumberFormat="1" applyFont="1" applyBorder="1" applyAlignment="1">
      <alignment horizontal="center" vertical="center"/>
    </xf>
  </cellXfs>
  <cellStyles count="8">
    <cellStyle name="Bình thường" xfId="0" builtinId="0"/>
    <cellStyle name="Dấu phẩy" xfId="6" builtinId="3"/>
    <cellStyle name="Normal 2" xfId="1" xr:uid="{00000000-0005-0000-0000-000002000000}"/>
    <cellStyle name="Normal 3" xfId="2" xr:uid="{00000000-0005-0000-0000-000003000000}"/>
    <cellStyle name="Normal 3 2" xfId="3" xr:uid="{00000000-0005-0000-0000-000004000000}"/>
    <cellStyle name="Normal 3 3" xfId="4" xr:uid="{00000000-0005-0000-0000-000005000000}"/>
    <cellStyle name="Normal 3 4" xfId="5" xr:uid="{00000000-0005-0000-0000-000006000000}"/>
    <cellStyle name="Normal 5"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899948</xdr:colOff>
      <xdr:row>0</xdr:row>
      <xdr:rowOff>492672</xdr:rowOff>
    </xdr:from>
    <xdr:to>
      <xdr:col>2</xdr:col>
      <xdr:colOff>59121</xdr:colOff>
      <xdr:row>0</xdr:row>
      <xdr:rowOff>492672</xdr:rowOff>
    </xdr:to>
    <xdr:cxnSp macro="">
      <xdr:nvCxnSpPr>
        <xdr:cNvPr id="2" name="Đường nối Thẳng 2">
          <a:extLst>
            <a:ext uri="{FF2B5EF4-FFF2-40B4-BE49-F238E27FC236}">
              <a16:creationId xmlns:a16="http://schemas.microsoft.com/office/drawing/2014/main" id="{9F30251D-5486-C997-3F45-90FF7C435196}"/>
            </a:ext>
          </a:extLst>
        </xdr:cNvPr>
        <xdr:cNvCxnSpPr/>
      </xdr:nvCxnSpPr>
      <xdr:spPr>
        <a:xfrm>
          <a:off x="1319048" y="492672"/>
          <a:ext cx="94987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168518</xdr:colOff>
      <xdr:row>2</xdr:row>
      <xdr:rowOff>29309</xdr:rowOff>
    </xdr:from>
    <xdr:to>
      <xdr:col>5</xdr:col>
      <xdr:colOff>608134</xdr:colOff>
      <xdr:row>2</xdr:row>
      <xdr:rowOff>29309</xdr:rowOff>
    </xdr:to>
    <xdr:cxnSp macro="">
      <xdr:nvCxnSpPr>
        <xdr:cNvPr id="3" name="Đường nối Thẳng 4">
          <a:extLst>
            <a:ext uri="{FF2B5EF4-FFF2-40B4-BE49-F238E27FC236}">
              <a16:creationId xmlns:a16="http://schemas.microsoft.com/office/drawing/2014/main" id="{F2DF6134-F8C3-E655-8F17-BA5F0F230A3D}"/>
            </a:ext>
          </a:extLst>
        </xdr:cNvPr>
        <xdr:cNvCxnSpPr/>
      </xdr:nvCxnSpPr>
      <xdr:spPr>
        <a:xfrm>
          <a:off x="3824653" y="1516674"/>
          <a:ext cx="10404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475746</xdr:colOff>
      <xdr:row>3</xdr:row>
      <xdr:rowOff>34360</xdr:rowOff>
    </xdr:from>
    <xdr:to>
      <xdr:col>5</xdr:col>
      <xdr:colOff>60361</xdr:colOff>
      <xdr:row>3</xdr:row>
      <xdr:rowOff>34360</xdr:rowOff>
    </xdr:to>
    <xdr:cxnSp macro="">
      <xdr:nvCxnSpPr>
        <xdr:cNvPr id="2" name="Straight Connector 1">
          <a:extLst>
            <a:ext uri="{FF2B5EF4-FFF2-40B4-BE49-F238E27FC236}">
              <a16:creationId xmlns:a16="http://schemas.microsoft.com/office/drawing/2014/main" id="{B03D374F-E476-45AB-B1E0-A47A28845550}"/>
            </a:ext>
          </a:extLst>
        </xdr:cNvPr>
        <xdr:cNvCxnSpPr/>
      </xdr:nvCxnSpPr>
      <xdr:spPr>
        <a:xfrm>
          <a:off x="2518694" y="1729153"/>
          <a:ext cx="79330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624051</xdr:colOff>
      <xdr:row>0</xdr:row>
      <xdr:rowOff>479534</xdr:rowOff>
    </xdr:from>
    <xdr:to>
      <xdr:col>2</xdr:col>
      <xdr:colOff>78828</xdr:colOff>
      <xdr:row>0</xdr:row>
      <xdr:rowOff>479534</xdr:rowOff>
    </xdr:to>
    <xdr:cxnSp macro="">
      <xdr:nvCxnSpPr>
        <xdr:cNvPr id="4" name="Straight Connector 3">
          <a:extLst>
            <a:ext uri="{FF2B5EF4-FFF2-40B4-BE49-F238E27FC236}">
              <a16:creationId xmlns:a16="http://schemas.microsoft.com/office/drawing/2014/main" id="{E536AFB9-EECC-E686-1FA9-78DD3FD77269}"/>
            </a:ext>
          </a:extLst>
        </xdr:cNvPr>
        <xdr:cNvCxnSpPr/>
      </xdr:nvCxnSpPr>
      <xdr:spPr>
        <a:xfrm>
          <a:off x="893379" y="479534"/>
          <a:ext cx="6174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624051</xdr:colOff>
      <xdr:row>0</xdr:row>
      <xdr:rowOff>479534</xdr:rowOff>
    </xdr:from>
    <xdr:to>
      <xdr:col>2</xdr:col>
      <xdr:colOff>78828</xdr:colOff>
      <xdr:row>0</xdr:row>
      <xdr:rowOff>479534</xdr:rowOff>
    </xdr:to>
    <xdr:cxnSp macro="">
      <xdr:nvCxnSpPr>
        <xdr:cNvPr id="3" name="Straight Connector 2">
          <a:extLst>
            <a:ext uri="{FF2B5EF4-FFF2-40B4-BE49-F238E27FC236}">
              <a16:creationId xmlns:a16="http://schemas.microsoft.com/office/drawing/2014/main" id="{3C49380E-E503-4F8F-8FDF-AC4B15A94270}"/>
            </a:ext>
          </a:extLst>
        </xdr:cNvPr>
        <xdr:cNvCxnSpPr/>
      </xdr:nvCxnSpPr>
      <xdr:spPr>
        <a:xfrm>
          <a:off x="890751" y="479534"/>
          <a:ext cx="6168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395909</xdr:colOff>
      <xdr:row>3</xdr:row>
      <xdr:rowOff>29818</xdr:rowOff>
    </xdr:from>
    <xdr:to>
      <xdr:col>13</xdr:col>
      <xdr:colOff>291134</xdr:colOff>
      <xdr:row>3</xdr:row>
      <xdr:rowOff>29818</xdr:rowOff>
    </xdr:to>
    <xdr:cxnSp macro="">
      <xdr:nvCxnSpPr>
        <xdr:cNvPr id="4" name="Straight Connector 3">
          <a:extLst>
            <a:ext uri="{FF2B5EF4-FFF2-40B4-BE49-F238E27FC236}">
              <a16:creationId xmlns:a16="http://schemas.microsoft.com/office/drawing/2014/main" id="{3E995E03-C445-4FA6-AFE1-E7A124A85ED9}"/>
            </a:ext>
          </a:extLst>
        </xdr:cNvPr>
        <xdr:cNvCxnSpPr/>
      </xdr:nvCxnSpPr>
      <xdr:spPr>
        <a:xfrm>
          <a:off x="4686300" y="1520688"/>
          <a:ext cx="17008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698595</xdr:colOff>
      <xdr:row>0</xdr:row>
      <xdr:rowOff>392981</xdr:rowOff>
    </xdr:from>
    <xdr:to>
      <xdr:col>2</xdr:col>
      <xdr:colOff>153372</xdr:colOff>
      <xdr:row>0</xdr:row>
      <xdr:rowOff>392981</xdr:rowOff>
    </xdr:to>
    <xdr:cxnSp macro="">
      <xdr:nvCxnSpPr>
        <xdr:cNvPr id="2" name="Straight Connector 1">
          <a:extLst>
            <a:ext uri="{FF2B5EF4-FFF2-40B4-BE49-F238E27FC236}">
              <a16:creationId xmlns:a16="http://schemas.microsoft.com/office/drawing/2014/main" id="{4B5583EC-AD5A-4C49-828D-7BAE3F5FD47A}"/>
            </a:ext>
          </a:extLst>
        </xdr:cNvPr>
        <xdr:cNvCxnSpPr/>
      </xdr:nvCxnSpPr>
      <xdr:spPr>
        <a:xfrm>
          <a:off x="1212117" y="392981"/>
          <a:ext cx="11527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1254814</xdr:colOff>
      <xdr:row>2</xdr:row>
      <xdr:rowOff>576469</xdr:rowOff>
    </xdr:from>
    <xdr:to>
      <xdr:col>6</xdr:col>
      <xdr:colOff>227781</xdr:colOff>
      <xdr:row>2</xdr:row>
      <xdr:rowOff>576469</xdr:rowOff>
    </xdr:to>
    <xdr:cxnSp macro="">
      <xdr:nvCxnSpPr>
        <xdr:cNvPr id="5" name="Straight Connector 4">
          <a:extLst>
            <a:ext uri="{FF2B5EF4-FFF2-40B4-BE49-F238E27FC236}">
              <a16:creationId xmlns:a16="http://schemas.microsoft.com/office/drawing/2014/main" id="{4FDB7F22-EEA0-4A83-A4FC-DAB8D6083702}"/>
            </a:ext>
          </a:extLst>
        </xdr:cNvPr>
        <xdr:cNvCxnSpPr/>
      </xdr:nvCxnSpPr>
      <xdr:spPr>
        <a:xfrm>
          <a:off x="4965423" y="1255643"/>
          <a:ext cx="8365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781421</xdr:colOff>
      <xdr:row>0</xdr:row>
      <xdr:rowOff>462968</xdr:rowOff>
    </xdr:from>
    <xdr:to>
      <xdr:col>2</xdr:col>
      <xdr:colOff>236198</xdr:colOff>
      <xdr:row>0</xdr:row>
      <xdr:rowOff>462968</xdr:rowOff>
    </xdr:to>
    <xdr:cxnSp macro="">
      <xdr:nvCxnSpPr>
        <xdr:cNvPr id="2" name="Straight Connector 1">
          <a:extLst>
            <a:ext uri="{FF2B5EF4-FFF2-40B4-BE49-F238E27FC236}">
              <a16:creationId xmlns:a16="http://schemas.microsoft.com/office/drawing/2014/main" id="{A3D86AD2-DAE6-4151-9339-4C509A1716A8}"/>
            </a:ext>
          </a:extLst>
        </xdr:cNvPr>
        <xdr:cNvCxnSpPr/>
      </xdr:nvCxnSpPr>
      <xdr:spPr>
        <a:xfrm>
          <a:off x="1046464" y="462968"/>
          <a:ext cx="9953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1461880</xdr:colOff>
      <xdr:row>1</xdr:row>
      <xdr:rowOff>558662</xdr:rowOff>
    </xdr:from>
    <xdr:to>
      <xdr:col>6</xdr:col>
      <xdr:colOff>741302</xdr:colOff>
      <xdr:row>1</xdr:row>
      <xdr:rowOff>558662</xdr:rowOff>
    </xdr:to>
    <xdr:cxnSp macro="">
      <xdr:nvCxnSpPr>
        <xdr:cNvPr id="3" name="Straight Connector 2">
          <a:extLst>
            <a:ext uri="{FF2B5EF4-FFF2-40B4-BE49-F238E27FC236}">
              <a16:creationId xmlns:a16="http://schemas.microsoft.com/office/drawing/2014/main" id="{8DC01AF6-B2A2-45D9-BC41-D398B88EF726}"/>
            </a:ext>
          </a:extLst>
        </xdr:cNvPr>
        <xdr:cNvCxnSpPr/>
      </xdr:nvCxnSpPr>
      <xdr:spPr>
        <a:xfrm>
          <a:off x="5180771" y="1121879"/>
          <a:ext cx="131694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1390650</xdr:colOff>
      <xdr:row>2</xdr:row>
      <xdr:rowOff>38100</xdr:rowOff>
    </xdr:from>
    <xdr:to>
      <xdr:col>3</xdr:col>
      <xdr:colOff>447675</xdr:colOff>
      <xdr:row>2</xdr:row>
      <xdr:rowOff>38100</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1809750" y="685800"/>
          <a:ext cx="1057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990600</xdr:colOff>
      <xdr:row>3</xdr:row>
      <xdr:rowOff>38100</xdr:rowOff>
    </xdr:from>
    <xdr:to>
      <xdr:col>7</xdr:col>
      <xdr:colOff>304800</xdr:colOff>
      <xdr:row>3</xdr:row>
      <xdr:rowOff>38100</xdr:rowOff>
    </xdr:to>
    <xdr:cxnSp macro="">
      <xdr:nvCxnSpPr>
        <xdr:cNvPr id="4" name="Straight Connector 3">
          <a:extLst>
            <a:ext uri="{FF2B5EF4-FFF2-40B4-BE49-F238E27FC236}">
              <a16:creationId xmlns:a16="http://schemas.microsoft.com/office/drawing/2014/main" id="{00000000-0008-0000-0600-000004000000}"/>
            </a:ext>
          </a:extLst>
        </xdr:cNvPr>
        <xdr:cNvCxnSpPr/>
      </xdr:nvCxnSpPr>
      <xdr:spPr>
        <a:xfrm>
          <a:off x="4533900" y="1428750"/>
          <a:ext cx="1057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895350</xdr:colOff>
      <xdr:row>1</xdr:row>
      <xdr:rowOff>28575</xdr:rowOff>
    </xdr:from>
    <xdr:to>
      <xdr:col>2</xdr:col>
      <xdr:colOff>438150</xdr:colOff>
      <xdr:row>1</xdr:row>
      <xdr:rowOff>28575</xdr:rowOff>
    </xdr:to>
    <xdr:cxnSp macro="">
      <xdr:nvCxnSpPr>
        <xdr:cNvPr id="5" name="Straight Connector 4">
          <a:extLst>
            <a:ext uri="{FF2B5EF4-FFF2-40B4-BE49-F238E27FC236}">
              <a16:creationId xmlns:a16="http://schemas.microsoft.com/office/drawing/2014/main" id="{0D398543-008C-FBF2-3330-8C11CE192478}"/>
            </a:ext>
          </a:extLst>
        </xdr:cNvPr>
        <xdr:cNvCxnSpPr/>
      </xdr:nvCxnSpPr>
      <xdr:spPr>
        <a:xfrm>
          <a:off x="1219200" y="428625"/>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1028700</xdr:colOff>
      <xdr:row>1</xdr:row>
      <xdr:rowOff>28575</xdr:rowOff>
    </xdr:from>
    <xdr:to>
      <xdr:col>2</xdr:col>
      <xdr:colOff>895350</xdr:colOff>
      <xdr:row>1</xdr:row>
      <xdr:rowOff>28575</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1352550" y="428625"/>
          <a:ext cx="1019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topLeftCell="A2" zoomScale="130" zoomScaleNormal="130" workbookViewId="0">
      <selection activeCell="A2" sqref="A2:J2"/>
    </sheetView>
  </sheetViews>
  <sheetFormatPr defaultColWidth="9.140625" defaultRowHeight="15.75" x14ac:dyDescent="0.25"/>
  <cols>
    <col min="1" max="1" width="6.28515625" style="19" customWidth="1"/>
    <col min="2" max="2" width="26.85546875" style="19" customWidth="1"/>
    <col min="3" max="4" width="10.85546875" style="19" customWidth="1"/>
    <col min="5" max="5" width="9" style="19" customWidth="1"/>
    <col min="6" max="6" width="10" style="19" customWidth="1"/>
    <col min="7" max="9" width="15.5703125" style="19" customWidth="1"/>
    <col min="10" max="10" width="15.7109375" style="19" customWidth="1"/>
    <col min="11" max="16384" width="9.140625" style="19"/>
  </cols>
  <sheetData>
    <row r="1" spans="1:11" ht="44.25" customHeight="1" x14ac:dyDescent="0.25">
      <c r="A1" s="147" t="s">
        <v>91</v>
      </c>
      <c r="B1" s="147"/>
      <c r="C1" s="147"/>
      <c r="D1" s="147"/>
      <c r="E1" s="18"/>
      <c r="F1" s="18"/>
    </row>
    <row r="2" spans="1:11" ht="72.75" customHeight="1" x14ac:dyDescent="0.25">
      <c r="A2" s="148" t="s">
        <v>311</v>
      </c>
      <c r="B2" s="148"/>
      <c r="C2" s="148"/>
      <c r="D2" s="148"/>
      <c r="E2" s="148"/>
      <c r="F2" s="148"/>
      <c r="G2" s="148"/>
      <c r="H2" s="148"/>
      <c r="I2" s="148"/>
      <c r="J2" s="148"/>
      <c r="K2" s="122"/>
    </row>
    <row r="3" spans="1:11" ht="15.75" customHeight="1" x14ac:dyDescent="0.25">
      <c r="A3" s="154"/>
      <c r="B3" s="155"/>
      <c r="C3" s="155"/>
      <c r="D3" s="155"/>
      <c r="E3" s="155"/>
      <c r="F3" s="155"/>
      <c r="G3" s="155"/>
      <c r="H3" s="155"/>
      <c r="I3" s="155"/>
      <c r="J3" s="155"/>
      <c r="K3" s="155"/>
    </row>
    <row r="4" spans="1:11" ht="21" customHeight="1" x14ac:dyDescent="0.25">
      <c r="A4" s="149" t="s">
        <v>19</v>
      </c>
      <c r="B4" s="149" t="s">
        <v>23</v>
      </c>
      <c r="C4" s="151" t="s">
        <v>25</v>
      </c>
      <c r="D4" s="152"/>
      <c r="E4" s="152"/>
      <c r="F4" s="152"/>
      <c r="G4" s="153"/>
      <c r="H4" s="149" t="s">
        <v>32</v>
      </c>
      <c r="I4" s="149" t="s">
        <v>33</v>
      </c>
      <c r="J4" s="149" t="s">
        <v>0</v>
      </c>
    </row>
    <row r="5" spans="1:11" ht="54.75" customHeight="1" x14ac:dyDescent="0.25">
      <c r="A5" s="150"/>
      <c r="B5" s="150"/>
      <c r="C5" s="48" t="s">
        <v>6</v>
      </c>
      <c r="D5" s="48" t="s">
        <v>34</v>
      </c>
      <c r="E5" s="48" t="s">
        <v>20</v>
      </c>
      <c r="F5" s="48" t="s">
        <v>21</v>
      </c>
      <c r="G5" s="123" t="s">
        <v>22</v>
      </c>
      <c r="H5" s="150"/>
      <c r="I5" s="150"/>
      <c r="J5" s="150"/>
    </row>
    <row r="6" spans="1:11" ht="19.5" customHeight="1" x14ac:dyDescent="0.25">
      <c r="A6" s="20" t="s">
        <v>4</v>
      </c>
      <c r="B6" s="20">
        <v>1</v>
      </c>
      <c r="C6" s="20">
        <v>2</v>
      </c>
      <c r="D6" s="20">
        <v>3</v>
      </c>
      <c r="E6" s="20">
        <v>4</v>
      </c>
      <c r="F6" s="20">
        <v>5</v>
      </c>
      <c r="G6" s="20">
        <v>6</v>
      </c>
      <c r="H6" s="20">
        <v>7</v>
      </c>
      <c r="I6" s="20">
        <v>8</v>
      </c>
      <c r="J6" s="20">
        <v>9</v>
      </c>
    </row>
    <row r="7" spans="1:11" ht="19.5" customHeight="1" x14ac:dyDescent="0.25">
      <c r="A7" s="124"/>
      <c r="B7" s="125" t="s">
        <v>24</v>
      </c>
      <c r="C7" s="21">
        <f>SUM(C8:C29)</f>
        <v>13247</v>
      </c>
      <c r="D7" s="21"/>
      <c r="E7" s="21">
        <f>SUM(E8:E29)</f>
        <v>44885</v>
      </c>
      <c r="F7" s="21">
        <f>SUM(F8:F29)</f>
        <v>3347.1600000000008</v>
      </c>
      <c r="G7" s="21">
        <f>SUM(G8:G29)</f>
        <v>0</v>
      </c>
      <c r="H7" s="21">
        <f>SUM(H8:H29)</f>
        <v>48</v>
      </c>
      <c r="I7" s="21">
        <f>SUM(I8:I29)</f>
        <v>28</v>
      </c>
      <c r="J7" s="21"/>
    </row>
    <row r="8" spans="1:11" ht="21.75" customHeight="1" x14ac:dyDescent="0.25">
      <c r="A8" s="126">
        <v>1</v>
      </c>
      <c r="B8" s="54" t="s">
        <v>92</v>
      </c>
      <c r="C8" s="119">
        <v>412</v>
      </c>
      <c r="D8" s="120">
        <f>C8/400*100</f>
        <v>103</v>
      </c>
      <c r="E8" s="119">
        <v>1573</v>
      </c>
      <c r="F8" s="127">
        <v>110.17</v>
      </c>
      <c r="G8" s="22"/>
      <c r="H8" s="128">
        <v>2</v>
      </c>
      <c r="I8" s="128">
        <v>1</v>
      </c>
      <c r="J8" s="23"/>
    </row>
    <row r="9" spans="1:11" s="77" customFormat="1" ht="21.75" customHeight="1" x14ac:dyDescent="0.25">
      <c r="A9" s="126">
        <v>2</v>
      </c>
      <c r="B9" s="54" t="s">
        <v>93</v>
      </c>
      <c r="C9" s="119">
        <v>575</v>
      </c>
      <c r="D9" s="120">
        <f t="shared" ref="D9:D29" si="0">C9/400*100</f>
        <v>143.75</v>
      </c>
      <c r="E9" s="119">
        <v>1766</v>
      </c>
      <c r="F9" s="127">
        <v>115.65</v>
      </c>
      <c r="G9" s="129"/>
      <c r="H9" s="128">
        <v>2</v>
      </c>
      <c r="I9" s="128">
        <v>1</v>
      </c>
      <c r="J9" s="82"/>
    </row>
    <row r="10" spans="1:11" ht="21.75" customHeight="1" x14ac:dyDescent="0.25">
      <c r="A10" s="126">
        <v>3</v>
      </c>
      <c r="B10" s="54" t="s">
        <v>94</v>
      </c>
      <c r="C10" s="119">
        <v>494</v>
      </c>
      <c r="D10" s="120">
        <f t="shared" si="0"/>
        <v>123.50000000000001</v>
      </c>
      <c r="E10" s="119">
        <v>1789</v>
      </c>
      <c r="F10" s="127">
        <v>105.87</v>
      </c>
      <c r="G10" s="22"/>
      <c r="H10" s="128">
        <v>2</v>
      </c>
      <c r="I10" s="128">
        <v>1</v>
      </c>
      <c r="J10" s="23"/>
    </row>
    <row r="11" spans="1:11" ht="21.75" customHeight="1" x14ac:dyDescent="0.25">
      <c r="A11" s="126">
        <v>4</v>
      </c>
      <c r="B11" s="54" t="s">
        <v>95</v>
      </c>
      <c r="C11" s="119">
        <v>807</v>
      </c>
      <c r="D11" s="120">
        <f t="shared" si="0"/>
        <v>201.75</v>
      </c>
      <c r="E11" s="119">
        <v>2862</v>
      </c>
      <c r="F11" s="127">
        <v>48.76</v>
      </c>
      <c r="G11" s="130"/>
      <c r="H11" s="128">
        <v>3</v>
      </c>
      <c r="I11" s="128">
        <v>1</v>
      </c>
      <c r="J11" s="23"/>
    </row>
    <row r="12" spans="1:11" ht="21.75" customHeight="1" x14ac:dyDescent="0.25">
      <c r="A12" s="126">
        <v>5</v>
      </c>
      <c r="B12" s="54" t="s">
        <v>96</v>
      </c>
      <c r="C12" s="119">
        <v>558</v>
      </c>
      <c r="D12" s="120">
        <f t="shared" si="0"/>
        <v>139.5</v>
      </c>
      <c r="E12" s="119">
        <v>2136</v>
      </c>
      <c r="F12" s="131">
        <v>114.78</v>
      </c>
      <c r="H12" s="128">
        <v>3</v>
      </c>
      <c r="I12" s="128">
        <v>1</v>
      </c>
      <c r="J12" s="23"/>
    </row>
    <row r="13" spans="1:11" s="77" customFormat="1" ht="21.75" customHeight="1" x14ac:dyDescent="0.25">
      <c r="A13" s="126">
        <v>6</v>
      </c>
      <c r="B13" s="54" t="s">
        <v>97</v>
      </c>
      <c r="C13" s="119">
        <v>535</v>
      </c>
      <c r="D13" s="120">
        <f t="shared" si="0"/>
        <v>133.75</v>
      </c>
      <c r="E13" s="119">
        <v>1645</v>
      </c>
      <c r="F13" s="127">
        <v>117.45</v>
      </c>
      <c r="G13" s="22"/>
      <c r="H13" s="128">
        <v>2</v>
      </c>
      <c r="I13" s="128">
        <v>1</v>
      </c>
      <c r="J13" s="82"/>
    </row>
    <row r="14" spans="1:11" ht="21.75" customHeight="1" x14ac:dyDescent="0.25">
      <c r="A14" s="126">
        <v>7</v>
      </c>
      <c r="B14" s="54" t="s">
        <v>98</v>
      </c>
      <c r="C14" s="119">
        <v>757</v>
      </c>
      <c r="D14" s="120">
        <f t="shared" si="0"/>
        <v>189.25</v>
      </c>
      <c r="E14" s="119">
        <v>2399</v>
      </c>
      <c r="F14" s="127">
        <f>342.32-F15</f>
        <v>234.36</v>
      </c>
      <c r="G14" s="22"/>
      <c r="H14" s="128">
        <v>3</v>
      </c>
      <c r="I14" s="128">
        <v>1</v>
      </c>
      <c r="J14" s="23"/>
    </row>
    <row r="15" spans="1:11" ht="21.75" customHeight="1" x14ac:dyDescent="0.25">
      <c r="A15" s="126">
        <v>8</v>
      </c>
      <c r="B15" s="54" t="s">
        <v>99</v>
      </c>
      <c r="C15" s="119">
        <v>490</v>
      </c>
      <c r="D15" s="120">
        <f t="shared" si="0"/>
        <v>122.50000000000001</v>
      </c>
      <c r="E15" s="119">
        <v>1863</v>
      </c>
      <c r="F15" s="127">
        <v>107.96</v>
      </c>
      <c r="G15" s="22"/>
      <c r="H15" s="128">
        <v>2</v>
      </c>
      <c r="I15" s="128">
        <v>1</v>
      </c>
      <c r="J15" s="23"/>
    </row>
    <row r="16" spans="1:11" ht="21.75" customHeight="1" x14ac:dyDescent="0.25">
      <c r="A16" s="126">
        <v>9</v>
      </c>
      <c r="B16" s="54" t="s">
        <v>100</v>
      </c>
      <c r="C16" s="119">
        <v>1087</v>
      </c>
      <c r="D16" s="120">
        <f t="shared" si="0"/>
        <v>271.75</v>
      </c>
      <c r="E16" s="119">
        <v>3571</v>
      </c>
      <c r="F16" s="127">
        <v>267.23</v>
      </c>
      <c r="G16" s="132"/>
      <c r="H16" s="128">
        <v>2</v>
      </c>
      <c r="I16" s="128">
        <v>1</v>
      </c>
      <c r="J16" s="23"/>
    </row>
    <row r="17" spans="1:10" ht="18.75" x14ac:dyDescent="0.25">
      <c r="A17" s="126">
        <v>10</v>
      </c>
      <c r="B17" s="54" t="s">
        <v>101</v>
      </c>
      <c r="C17" s="119">
        <v>864</v>
      </c>
      <c r="D17" s="120">
        <f t="shared" si="0"/>
        <v>216</v>
      </c>
      <c r="E17" s="119">
        <v>3162</v>
      </c>
      <c r="F17" s="127">
        <v>208.5</v>
      </c>
      <c r="G17" s="126"/>
      <c r="H17" s="128">
        <v>2</v>
      </c>
      <c r="I17" s="128">
        <v>2</v>
      </c>
      <c r="J17" s="23"/>
    </row>
    <row r="18" spans="1:10" s="77" customFormat="1" ht="18.75" x14ac:dyDescent="0.25">
      <c r="A18" s="126">
        <v>11</v>
      </c>
      <c r="B18" s="54" t="s">
        <v>102</v>
      </c>
      <c r="C18" s="119">
        <v>1343</v>
      </c>
      <c r="D18" s="120">
        <f t="shared" si="0"/>
        <v>335.75</v>
      </c>
      <c r="E18" s="119">
        <v>4632</v>
      </c>
      <c r="F18" s="127">
        <v>313.45</v>
      </c>
      <c r="G18" s="129"/>
      <c r="H18" s="128">
        <v>3</v>
      </c>
      <c r="I18" s="128">
        <v>2</v>
      </c>
      <c r="J18" s="82"/>
    </row>
    <row r="19" spans="1:10" ht="19.5" customHeight="1" x14ac:dyDescent="0.25">
      <c r="A19" s="126">
        <v>12</v>
      </c>
      <c r="B19" s="54" t="s">
        <v>103</v>
      </c>
      <c r="C19" s="119">
        <v>530</v>
      </c>
      <c r="D19" s="120">
        <f>C19/400*100</f>
        <v>132.5</v>
      </c>
      <c r="E19" s="119">
        <v>2120</v>
      </c>
      <c r="F19" s="127">
        <v>138.82</v>
      </c>
      <c r="G19" s="22"/>
      <c r="H19" s="128">
        <v>2</v>
      </c>
      <c r="I19" s="128">
        <v>1</v>
      </c>
      <c r="J19" s="23"/>
    </row>
    <row r="20" spans="1:10" ht="17.25" customHeight="1" x14ac:dyDescent="0.25">
      <c r="A20" s="126">
        <v>13</v>
      </c>
      <c r="B20" s="54" t="s">
        <v>104</v>
      </c>
      <c r="C20" s="119">
        <v>472</v>
      </c>
      <c r="D20" s="120">
        <f>C20/400*100</f>
        <v>118</v>
      </c>
      <c r="E20" s="119">
        <v>1672</v>
      </c>
      <c r="F20" s="127">
        <v>109.41</v>
      </c>
      <c r="G20" s="130"/>
      <c r="H20" s="128">
        <v>2</v>
      </c>
      <c r="I20" s="128">
        <v>1</v>
      </c>
      <c r="J20" s="23"/>
    </row>
    <row r="21" spans="1:10" ht="17.25" customHeight="1" x14ac:dyDescent="0.25">
      <c r="A21" s="126">
        <v>14</v>
      </c>
      <c r="B21" s="54" t="s">
        <v>105</v>
      </c>
      <c r="C21" s="119">
        <v>296</v>
      </c>
      <c r="D21" s="120">
        <f t="shared" si="0"/>
        <v>74</v>
      </c>
      <c r="E21" s="119">
        <v>1184</v>
      </c>
      <c r="F21" s="127">
        <v>103.64</v>
      </c>
      <c r="G21" s="22"/>
      <c r="H21" s="128">
        <v>2</v>
      </c>
      <c r="I21" s="128">
        <v>1</v>
      </c>
      <c r="J21" s="23"/>
    </row>
    <row r="22" spans="1:10" ht="17.25" customHeight="1" x14ac:dyDescent="0.25">
      <c r="A22" s="126">
        <v>15</v>
      </c>
      <c r="B22" s="54" t="s">
        <v>106</v>
      </c>
      <c r="C22" s="119">
        <v>591</v>
      </c>
      <c r="D22" s="120">
        <f t="shared" si="0"/>
        <v>147.75</v>
      </c>
      <c r="E22" s="119">
        <v>2162</v>
      </c>
      <c r="F22" s="127">
        <v>208.91</v>
      </c>
      <c r="G22" s="22"/>
      <c r="H22" s="128">
        <v>2</v>
      </c>
      <c r="I22" s="128">
        <v>1</v>
      </c>
      <c r="J22" s="23"/>
    </row>
    <row r="23" spans="1:10" s="77" customFormat="1" ht="17.25" customHeight="1" x14ac:dyDescent="0.25">
      <c r="A23" s="126">
        <v>16</v>
      </c>
      <c r="B23" s="54" t="s">
        <v>107</v>
      </c>
      <c r="C23" s="119">
        <v>954</v>
      </c>
      <c r="D23" s="120">
        <f t="shared" si="0"/>
        <v>238.49999999999997</v>
      </c>
      <c r="E23" s="119">
        <v>2744</v>
      </c>
      <c r="F23" s="127">
        <v>252.56</v>
      </c>
      <c r="G23" s="22"/>
      <c r="H23" s="128">
        <v>2</v>
      </c>
      <c r="I23" s="128">
        <v>1</v>
      </c>
      <c r="J23" s="82"/>
    </row>
    <row r="24" spans="1:10" ht="18.75" x14ac:dyDescent="0.25">
      <c r="A24" s="126">
        <v>17</v>
      </c>
      <c r="B24" s="54" t="s">
        <v>108</v>
      </c>
      <c r="C24" s="119">
        <v>497</v>
      </c>
      <c r="D24" s="120">
        <f t="shared" si="0"/>
        <v>124.25</v>
      </c>
      <c r="E24" s="119">
        <v>1375</v>
      </c>
      <c r="F24" s="127">
        <v>194.44</v>
      </c>
      <c r="G24" s="22"/>
      <c r="H24" s="128">
        <v>2</v>
      </c>
      <c r="I24" s="128">
        <v>2</v>
      </c>
      <c r="J24" s="23"/>
    </row>
    <row r="25" spans="1:10" ht="18.75" x14ac:dyDescent="0.25">
      <c r="A25" s="126">
        <v>18</v>
      </c>
      <c r="B25" s="54" t="s">
        <v>109</v>
      </c>
      <c r="C25" s="119">
        <v>585</v>
      </c>
      <c r="D25" s="120">
        <f t="shared" si="0"/>
        <v>146.25</v>
      </c>
      <c r="E25" s="119">
        <v>1687</v>
      </c>
      <c r="F25" s="133">
        <v>147.05000000000001</v>
      </c>
      <c r="G25" s="22"/>
      <c r="H25" s="128">
        <v>2</v>
      </c>
      <c r="I25" s="128">
        <v>2</v>
      </c>
      <c r="J25" s="23"/>
    </row>
    <row r="26" spans="1:10" ht="18.75" x14ac:dyDescent="0.25">
      <c r="A26" s="126">
        <v>19</v>
      </c>
      <c r="B26" s="54" t="s">
        <v>110</v>
      </c>
      <c r="C26" s="119">
        <v>321</v>
      </c>
      <c r="D26" s="120">
        <f t="shared" si="0"/>
        <v>80.25</v>
      </c>
      <c r="E26" s="119">
        <v>1154</v>
      </c>
      <c r="F26" s="133">
        <v>91.02</v>
      </c>
      <c r="G26" s="22"/>
      <c r="H26" s="128">
        <v>2</v>
      </c>
      <c r="I26" s="128">
        <v>2</v>
      </c>
      <c r="J26" s="23"/>
    </row>
    <row r="27" spans="1:10" ht="18.75" x14ac:dyDescent="0.25">
      <c r="A27" s="126">
        <v>20</v>
      </c>
      <c r="B27" s="54" t="s">
        <v>111</v>
      </c>
      <c r="C27" s="119">
        <v>318</v>
      </c>
      <c r="D27" s="120">
        <f t="shared" si="0"/>
        <v>79.5</v>
      </c>
      <c r="E27" s="119">
        <v>1163</v>
      </c>
      <c r="F27" s="133">
        <v>114.05</v>
      </c>
      <c r="G27" s="22"/>
      <c r="H27" s="128">
        <v>2</v>
      </c>
      <c r="I27" s="128">
        <v>1</v>
      </c>
      <c r="J27" s="23"/>
    </row>
    <row r="28" spans="1:10" ht="18.75" x14ac:dyDescent="0.25">
      <c r="A28" s="126">
        <v>21</v>
      </c>
      <c r="B28" s="54" t="s">
        <v>112</v>
      </c>
      <c r="C28" s="119">
        <v>181</v>
      </c>
      <c r="D28" s="120">
        <f t="shared" si="0"/>
        <v>45.25</v>
      </c>
      <c r="E28" s="119">
        <v>694</v>
      </c>
      <c r="F28" s="133">
        <v>90.03</v>
      </c>
      <c r="G28" s="22"/>
      <c r="H28" s="128">
        <v>2</v>
      </c>
      <c r="I28" s="128">
        <v>1</v>
      </c>
      <c r="J28" s="23"/>
    </row>
    <row r="29" spans="1:10" ht="18.75" x14ac:dyDescent="0.25">
      <c r="A29" s="126">
        <v>22</v>
      </c>
      <c r="B29" s="54" t="s">
        <v>113</v>
      </c>
      <c r="C29" s="119">
        <v>580</v>
      </c>
      <c r="D29" s="120">
        <f t="shared" si="0"/>
        <v>145</v>
      </c>
      <c r="E29" s="119">
        <v>1532</v>
      </c>
      <c r="F29" s="133">
        <v>153.05000000000001</v>
      </c>
      <c r="G29" s="132"/>
      <c r="H29" s="128">
        <v>2</v>
      </c>
      <c r="I29" s="128">
        <v>2</v>
      </c>
      <c r="J29" s="23"/>
    </row>
    <row r="30" spans="1:10" ht="18.75" x14ac:dyDescent="0.25">
      <c r="A30" s="134"/>
      <c r="B30" s="135"/>
      <c r="C30" s="136"/>
      <c r="D30" s="137"/>
      <c r="E30" s="136"/>
      <c r="F30" s="138"/>
      <c r="G30" s="139"/>
      <c r="H30" s="140"/>
      <c r="I30" s="140"/>
      <c r="J30" s="141"/>
    </row>
  </sheetData>
  <mergeCells count="9">
    <mergeCell ref="A1:D1"/>
    <mergeCell ref="A2:J2"/>
    <mergeCell ref="A4:A5"/>
    <mergeCell ref="B4:B5"/>
    <mergeCell ref="C4:G4"/>
    <mergeCell ref="J4:J5"/>
    <mergeCell ref="H4:H5"/>
    <mergeCell ref="I4:I5"/>
    <mergeCell ref="A3:K3"/>
  </mergeCells>
  <phoneticPr fontId="19" type="noConversion"/>
  <pageMargins left="0.41" right="7.874015748031496E-2" top="0.47244094488188981" bottom="0.6" header="0.31496062992125984" footer="0.5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zoomScale="145" zoomScaleNormal="145" workbookViewId="0">
      <selection activeCell="A3" sqref="A3:K3"/>
    </sheetView>
  </sheetViews>
  <sheetFormatPr defaultColWidth="9.140625" defaultRowHeight="15.75" x14ac:dyDescent="0.25"/>
  <cols>
    <col min="1" max="1" width="4" style="19" customWidth="1"/>
    <col min="2" max="2" width="17.42578125" style="19" customWidth="1"/>
    <col min="3" max="4" width="9.140625" style="19" customWidth="1"/>
    <col min="5" max="5" width="9" style="19" customWidth="1"/>
    <col min="6" max="10" width="6.7109375" style="19" customWidth="1"/>
    <col min="11" max="16384" width="9.140625" style="19"/>
  </cols>
  <sheetData>
    <row r="1" spans="1:11" ht="44.25" customHeight="1" x14ac:dyDescent="0.25">
      <c r="A1" s="147" t="s">
        <v>91</v>
      </c>
      <c r="B1" s="147"/>
      <c r="C1" s="147"/>
      <c r="D1" s="147"/>
      <c r="E1" s="18"/>
      <c r="F1" s="18"/>
    </row>
    <row r="2" spans="1:11" s="1" customFormat="1" ht="52.5" customHeight="1" x14ac:dyDescent="0.25">
      <c r="A2" s="156" t="s">
        <v>114</v>
      </c>
      <c r="B2" s="157"/>
      <c r="C2" s="157"/>
      <c r="D2" s="157"/>
      <c r="E2" s="157"/>
      <c r="F2" s="157"/>
      <c r="G2" s="157"/>
      <c r="H2" s="157"/>
      <c r="I2" s="157"/>
      <c r="J2" s="157"/>
      <c r="K2" s="157"/>
    </row>
    <row r="3" spans="1:11" s="24" customFormat="1" ht="20.25" customHeight="1" x14ac:dyDescent="0.25">
      <c r="A3" s="158" t="s">
        <v>307</v>
      </c>
      <c r="B3" s="159"/>
      <c r="C3" s="159"/>
      <c r="D3" s="159"/>
      <c r="E3" s="159"/>
      <c r="F3" s="159"/>
      <c r="G3" s="159"/>
      <c r="H3" s="159"/>
      <c r="I3" s="159"/>
      <c r="J3" s="159"/>
      <c r="K3" s="159"/>
    </row>
    <row r="4" spans="1:11" s="1" customFormat="1" ht="9.75" customHeight="1" x14ac:dyDescent="0.25"/>
    <row r="5" spans="1:11" s="1" customFormat="1" ht="20.25" customHeight="1" x14ac:dyDescent="0.25">
      <c r="A5" s="160" t="s">
        <v>3</v>
      </c>
      <c r="B5" s="161" t="s">
        <v>48</v>
      </c>
      <c r="C5" s="161" t="s">
        <v>45</v>
      </c>
      <c r="D5" s="161" t="s">
        <v>46</v>
      </c>
      <c r="E5" s="161" t="s">
        <v>47</v>
      </c>
      <c r="F5" s="162" t="s">
        <v>116</v>
      </c>
      <c r="G5" s="163"/>
      <c r="H5" s="163"/>
      <c r="I5" s="163"/>
      <c r="J5" s="164"/>
      <c r="K5" s="165" t="s">
        <v>0</v>
      </c>
    </row>
    <row r="6" spans="1:11" s="1" customFormat="1" ht="18.75" customHeight="1" x14ac:dyDescent="0.25">
      <c r="A6" s="160"/>
      <c r="B6" s="160"/>
      <c r="C6" s="161"/>
      <c r="D6" s="161"/>
      <c r="E6" s="161"/>
      <c r="F6" s="161" t="s">
        <v>1</v>
      </c>
      <c r="G6" s="168" t="s">
        <v>50</v>
      </c>
      <c r="H6" s="169"/>
      <c r="I6" s="169"/>
      <c r="J6" s="170"/>
      <c r="K6" s="166"/>
    </row>
    <row r="7" spans="1:11" s="1" customFormat="1" ht="62.25" customHeight="1" x14ac:dyDescent="0.25">
      <c r="A7" s="160"/>
      <c r="B7" s="160"/>
      <c r="C7" s="161"/>
      <c r="D7" s="161"/>
      <c r="E7" s="161"/>
      <c r="F7" s="160"/>
      <c r="G7" s="25" t="s">
        <v>15</v>
      </c>
      <c r="H7" s="25" t="s">
        <v>12</v>
      </c>
      <c r="I7" s="25" t="s">
        <v>13</v>
      </c>
      <c r="J7" s="25" t="s">
        <v>49</v>
      </c>
      <c r="K7" s="167"/>
    </row>
    <row r="8" spans="1:11" s="1" customFormat="1" ht="12.75" customHeight="1" x14ac:dyDescent="0.25">
      <c r="A8" s="26" t="s">
        <v>4</v>
      </c>
      <c r="B8" s="26" t="s">
        <v>5</v>
      </c>
      <c r="C8" s="26">
        <v>1</v>
      </c>
      <c r="D8" s="26">
        <v>2</v>
      </c>
      <c r="E8" s="26">
        <v>3</v>
      </c>
      <c r="F8" s="26">
        <v>4</v>
      </c>
      <c r="G8" s="26">
        <v>5</v>
      </c>
      <c r="H8" s="26">
        <v>6</v>
      </c>
      <c r="I8" s="26">
        <v>7</v>
      </c>
      <c r="J8" s="26">
        <v>8</v>
      </c>
      <c r="K8" s="26">
        <v>9</v>
      </c>
    </row>
    <row r="9" spans="1:11" s="32" customFormat="1" ht="29.25" customHeight="1" x14ac:dyDescent="0.25">
      <c r="A9" s="27">
        <v>1</v>
      </c>
      <c r="B9" s="28" t="s">
        <v>115</v>
      </c>
      <c r="C9" s="29">
        <v>13247</v>
      </c>
      <c r="D9" s="29">
        <v>44885</v>
      </c>
      <c r="E9" s="118">
        <v>2234</v>
      </c>
      <c r="F9" s="30">
        <f>G9+H9+I9+J9</f>
        <v>22</v>
      </c>
      <c r="G9" s="30">
        <v>1</v>
      </c>
      <c r="H9" s="30">
        <v>0</v>
      </c>
      <c r="I9" s="30">
        <v>3</v>
      </c>
      <c r="J9" s="30">
        <v>18</v>
      </c>
      <c r="K9" s="31"/>
    </row>
  </sheetData>
  <mergeCells count="12">
    <mergeCell ref="A1:D1"/>
    <mergeCell ref="A2:K2"/>
    <mergeCell ref="A3:K3"/>
    <mergeCell ref="A5:A7"/>
    <mergeCell ref="B5:B7"/>
    <mergeCell ref="C5:C7"/>
    <mergeCell ref="D5:D7"/>
    <mergeCell ref="E5:E7"/>
    <mergeCell ref="F5:J5"/>
    <mergeCell ref="K5:K7"/>
    <mergeCell ref="F6:F7"/>
    <mergeCell ref="G6:J6"/>
  </mergeCells>
  <pageMargins left="0.41" right="7.874015748031496E-2" top="0.47244094488188981" bottom="0.6" header="0.31496062992125984" footer="0.5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
  <sheetViews>
    <sheetView zoomScale="130" zoomScaleNormal="130" workbookViewId="0">
      <selection activeCell="C14" sqref="C14"/>
    </sheetView>
  </sheetViews>
  <sheetFormatPr defaultColWidth="9.140625" defaultRowHeight="15.75" x14ac:dyDescent="0.25"/>
  <cols>
    <col min="1" max="1" width="4" style="19" customWidth="1"/>
    <col min="2" max="2" width="14.28515625" style="19" customWidth="1"/>
    <col min="3" max="3" width="7.5703125" style="19" customWidth="1"/>
    <col min="4" max="4" width="6.85546875" style="19" customWidth="1"/>
    <col min="5" max="10" width="6.28515625" style="19" customWidth="1"/>
    <col min="11" max="11" width="7.7109375" style="19" customWidth="1"/>
    <col min="12" max="12" width="8.5703125" style="19" customWidth="1"/>
    <col min="13" max="13" width="5.7109375" style="19" customWidth="1"/>
    <col min="14" max="14" width="6.140625" style="19" customWidth="1"/>
    <col min="15" max="17" width="7.28515625" style="19" customWidth="1"/>
    <col min="18" max="18" width="6.140625" style="19" customWidth="1"/>
    <col min="19" max="19" width="7.28515625" style="19" customWidth="1"/>
    <col min="20" max="20" width="8" style="19" customWidth="1"/>
    <col min="21" max="21" width="7.85546875" style="19" customWidth="1"/>
    <col min="22" max="22" width="8.85546875" style="19" customWidth="1"/>
    <col min="23" max="16384" width="9.140625" style="19"/>
  </cols>
  <sheetData>
    <row r="1" spans="1:23" ht="44.25" customHeight="1" x14ac:dyDescent="0.25">
      <c r="A1" s="171" t="s">
        <v>91</v>
      </c>
      <c r="B1" s="171"/>
      <c r="C1" s="171"/>
      <c r="D1" s="171"/>
      <c r="E1" s="142"/>
      <c r="F1" s="142"/>
    </row>
    <row r="2" spans="1:23" s="143" customFormat="1" ht="51.75" customHeight="1" x14ac:dyDescent="0.25">
      <c r="A2" s="172" t="s">
        <v>119</v>
      </c>
      <c r="B2" s="173"/>
      <c r="C2" s="173"/>
      <c r="D2" s="173"/>
      <c r="E2" s="173"/>
      <c r="F2" s="173"/>
      <c r="G2" s="173"/>
      <c r="H2" s="173"/>
      <c r="I2" s="173"/>
      <c r="J2" s="173"/>
      <c r="K2" s="173"/>
      <c r="L2" s="173"/>
      <c r="M2" s="173"/>
      <c r="N2" s="173"/>
      <c r="O2" s="173"/>
      <c r="P2" s="173"/>
      <c r="Q2" s="173"/>
      <c r="R2" s="173"/>
      <c r="S2" s="173"/>
      <c r="T2" s="173"/>
      <c r="U2" s="173"/>
      <c r="V2" s="173"/>
      <c r="W2" s="173"/>
    </row>
    <row r="3" spans="1:23" s="143" customFormat="1" ht="21.75" customHeight="1" x14ac:dyDescent="0.25">
      <c r="A3" s="174" t="s">
        <v>307</v>
      </c>
      <c r="B3" s="174"/>
      <c r="C3" s="174"/>
      <c r="D3" s="174"/>
      <c r="E3" s="174"/>
      <c r="F3" s="174"/>
      <c r="G3" s="174"/>
      <c r="H3" s="174"/>
      <c r="I3" s="174"/>
      <c r="J3" s="174"/>
      <c r="K3" s="174"/>
      <c r="L3" s="174"/>
      <c r="M3" s="174"/>
      <c r="N3" s="174"/>
      <c r="O3" s="174"/>
      <c r="P3" s="174"/>
      <c r="Q3" s="174"/>
      <c r="R3" s="174"/>
      <c r="S3" s="174"/>
      <c r="T3" s="174"/>
      <c r="U3" s="174"/>
      <c r="V3" s="174"/>
      <c r="W3" s="174"/>
    </row>
    <row r="4" spans="1:23" s="143" customFormat="1" ht="18" customHeight="1" x14ac:dyDescent="0.25">
      <c r="A4" s="144"/>
      <c r="B4" s="144"/>
      <c r="C4" s="144"/>
      <c r="D4" s="144"/>
      <c r="E4" s="144"/>
      <c r="F4" s="144"/>
      <c r="G4" s="144"/>
      <c r="H4" s="144"/>
      <c r="I4" s="144"/>
      <c r="J4" s="144"/>
      <c r="K4" s="144"/>
      <c r="L4" s="144"/>
      <c r="M4" s="144"/>
      <c r="N4" s="144"/>
      <c r="O4" s="144"/>
      <c r="P4" s="144"/>
      <c r="Q4" s="144"/>
      <c r="R4" s="144"/>
      <c r="S4" s="144"/>
      <c r="T4" s="144"/>
      <c r="U4" s="144"/>
      <c r="V4" s="144"/>
      <c r="W4" s="144"/>
    </row>
    <row r="5" spans="1:23" s="143" customFormat="1" ht="19.5" customHeight="1" x14ac:dyDescent="0.25">
      <c r="A5" s="175" t="s">
        <v>3</v>
      </c>
      <c r="B5" s="176" t="s">
        <v>48</v>
      </c>
      <c r="C5" s="176" t="s">
        <v>118</v>
      </c>
      <c r="D5" s="177" t="s">
        <v>51</v>
      </c>
      <c r="E5" s="178"/>
      <c r="F5" s="178"/>
      <c r="G5" s="178"/>
      <c r="H5" s="178"/>
      <c r="I5" s="178"/>
      <c r="J5" s="178"/>
      <c r="K5" s="178"/>
      <c r="L5" s="178"/>
      <c r="M5" s="178"/>
      <c r="N5" s="178"/>
      <c r="O5" s="178"/>
      <c r="P5" s="178"/>
      <c r="Q5" s="178"/>
      <c r="R5" s="178"/>
      <c r="S5" s="178"/>
      <c r="T5" s="178"/>
      <c r="U5" s="178"/>
      <c r="V5" s="179"/>
      <c r="W5" s="176" t="s">
        <v>0</v>
      </c>
    </row>
    <row r="6" spans="1:23" s="143" customFormat="1" ht="21.75" customHeight="1" x14ac:dyDescent="0.25">
      <c r="A6" s="175"/>
      <c r="B6" s="175"/>
      <c r="C6" s="176"/>
      <c r="D6" s="180" t="s">
        <v>52</v>
      </c>
      <c r="E6" s="180"/>
      <c r="F6" s="180"/>
      <c r="G6" s="180"/>
      <c r="H6" s="180"/>
      <c r="I6" s="180"/>
      <c r="J6" s="180"/>
      <c r="K6" s="180"/>
      <c r="L6" s="180"/>
      <c r="M6" s="180" t="s">
        <v>120</v>
      </c>
      <c r="N6" s="180"/>
      <c r="O6" s="180"/>
      <c r="P6" s="180"/>
      <c r="Q6" s="180"/>
      <c r="R6" s="180"/>
      <c r="S6" s="180"/>
      <c r="T6" s="180"/>
      <c r="U6" s="180"/>
      <c r="V6" s="181" t="s">
        <v>53</v>
      </c>
      <c r="W6" s="175"/>
    </row>
    <row r="7" spans="1:23" s="143" customFormat="1" ht="21" customHeight="1" x14ac:dyDescent="0.25">
      <c r="A7" s="175"/>
      <c r="B7" s="175"/>
      <c r="C7" s="176"/>
      <c r="D7" s="181" t="s">
        <v>2</v>
      </c>
      <c r="E7" s="184" t="s">
        <v>54</v>
      </c>
      <c r="F7" s="184"/>
      <c r="G7" s="184"/>
      <c r="H7" s="184"/>
      <c r="I7" s="184"/>
      <c r="J7" s="184"/>
      <c r="K7" s="184"/>
      <c r="L7" s="184"/>
      <c r="M7" s="181" t="s">
        <v>2</v>
      </c>
      <c r="N7" s="184" t="s">
        <v>54</v>
      </c>
      <c r="O7" s="184"/>
      <c r="P7" s="184"/>
      <c r="Q7" s="184"/>
      <c r="R7" s="184"/>
      <c r="S7" s="184"/>
      <c r="T7" s="184"/>
      <c r="U7" s="184"/>
      <c r="V7" s="182"/>
      <c r="W7" s="175"/>
    </row>
    <row r="8" spans="1:23" s="143" customFormat="1" ht="101.25" customHeight="1" x14ac:dyDescent="0.25">
      <c r="A8" s="175"/>
      <c r="B8" s="175"/>
      <c r="C8" s="176"/>
      <c r="D8" s="183"/>
      <c r="E8" s="121" t="s">
        <v>55</v>
      </c>
      <c r="F8" s="121" t="s">
        <v>56</v>
      </c>
      <c r="G8" s="121" t="s">
        <v>57</v>
      </c>
      <c r="H8" s="121" t="s">
        <v>58</v>
      </c>
      <c r="I8" s="121" t="s">
        <v>59</v>
      </c>
      <c r="J8" s="121" t="s">
        <v>60</v>
      </c>
      <c r="K8" s="121" t="s">
        <v>62</v>
      </c>
      <c r="L8" s="121" t="s">
        <v>306</v>
      </c>
      <c r="M8" s="183"/>
      <c r="N8" s="121" t="s">
        <v>55</v>
      </c>
      <c r="O8" s="121" t="s">
        <v>56</v>
      </c>
      <c r="P8" s="121" t="s">
        <v>57</v>
      </c>
      <c r="Q8" s="121" t="s">
        <v>58</v>
      </c>
      <c r="R8" s="121" t="s">
        <v>59</v>
      </c>
      <c r="S8" s="121" t="s">
        <v>60</v>
      </c>
      <c r="T8" s="121" t="s">
        <v>62</v>
      </c>
      <c r="U8" s="121" t="s">
        <v>306</v>
      </c>
      <c r="V8" s="183"/>
      <c r="W8" s="175"/>
    </row>
    <row r="9" spans="1:23" s="143" customFormat="1" ht="19.5" customHeight="1" x14ac:dyDescent="0.25">
      <c r="A9" s="33">
        <v>1</v>
      </c>
      <c r="B9" s="33">
        <v>2</v>
      </c>
      <c r="C9" s="33">
        <v>3</v>
      </c>
      <c r="D9" s="33">
        <v>4</v>
      </c>
      <c r="E9" s="33">
        <v>5</v>
      </c>
      <c r="F9" s="33">
        <v>6</v>
      </c>
      <c r="G9" s="33">
        <v>7</v>
      </c>
      <c r="H9" s="33">
        <v>8</v>
      </c>
      <c r="I9" s="33">
        <v>9</v>
      </c>
      <c r="J9" s="33">
        <v>10</v>
      </c>
      <c r="K9" s="33">
        <v>11</v>
      </c>
      <c r="L9" s="33">
        <v>12</v>
      </c>
      <c r="M9" s="33">
        <v>13</v>
      </c>
      <c r="N9" s="33">
        <v>14</v>
      </c>
      <c r="O9" s="33">
        <v>15</v>
      </c>
      <c r="P9" s="33">
        <v>16</v>
      </c>
      <c r="Q9" s="33">
        <v>17</v>
      </c>
      <c r="R9" s="33">
        <v>18</v>
      </c>
      <c r="S9" s="33">
        <v>19</v>
      </c>
      <c r="T9" s="33">
        <v>20</v>
      </c>
      <c r="U9" s="33">
        <v>21</v>
      </c>
      <c r="V9" s="33" t="s">
        <v>61</v>
      </c>
      <c r="W9" s="33">
        <v>23</v>
      </c>
    </row>
    <row r="10" spans="1:23" s="143" customFormat="1" ht="36" customHeight="1" x14ac:dyDescent="0.25">
      <c r="A10" s="145">
        <v>1</v>
      </c>
      <c r="B10" s="61" t="s">
        <v>117</v>
      </c>
      <c r="C10" s="145">
        <v>22</v>
      </c>
      <c r="D10" s="146">
        <f>SUM(E10:L10)</f>
        <v>232</v>
      </c>
      <c r="E10" s="146">
        <v>22</v>
      </c>
      <c r="F10" s="146">
        <v>22</v>
      </c>
      <c r="G10" s="146">
        <v>22</v>
      </c>
      <c r="H10" s="146">
        <v>22</v>
      </c>
      <c r="I10" s="146">
        <v>22</v>
      </c>
      <c r="J10" s="146">
        <v>22</v>
      </c>
      <c r="K10" s="146">
        <v>0</v>
      </c>
      <c r="L10" s="146">
        <f>(4*22)+(1*12)</f>
        <v>100</v>
      </c>
      <c r="M10" s="146">
        <f>SUM(N10:U10)</f>
        <v>214</v>
      </c>
      <c r="N10" s="146">
        <v>19</v>
      </c>
      <c r="O10" s="146">
        <v>19</v>
      </c>
      <c r="P10" s="146">
        <v>19</v>
      </c>
      <c r="Q10" s="146">
        <v>19</v>
      </c>
      <c r="R10" s="146">
        <v>19</v>
      </c>
      <c r="S10" s="146">
        <v>19</v>
      </c>
      <c r="T10" s="146">
        <v>0</v>
      </c>
      <c r="U10" s="146">
        <f>(4*22)+(1*12)</f>
        <v>100</v>
      </c>
      <c r="V10" s="146">
        <f>M10-D10</f>
        <v>-18</v>
      </c>
      <c r="W10" s="146"/>
    </row>
  </sheetData>
  <mergeCells count="15">
    <mergeCell ref="A1:D1"/>
    <mergeCell ref="A2:W2"/>
    <mergeCell ref="A3:W3"/>
    <mergeCell ref="A5:A8"/>
    <mergeCell ref="B5:B8"/>
    <mergeCell ref="C5:C8"/>
    <mergeCell ref="D5:V5"/>
    <mergeCell ref="W5:W8"/>
    <mergeCell ref="D6:L6"/>
    <mergeCell ref="M6:U6"/>
    <mergeCell ref="V6:V8"/>
    <mergeCell ref="D7:D8"/>
    <mergeCell ref="E7:L7"/>
    <mergeCell ref="M7:M8"/>
    <mergeCell ref="N7:U7"/>
  </mergeCells>
  <pageMargins left="0.41" right="7.874015748031496E-2" top="0.47244094488188981" bottom="0.6" header="0.31496062992125984" footer="0.5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81"/>
  <sheetViews>
    <sheetView topLeftCell="A64" zoomScale="115" zoomScaleNormal="115" workbookViewId="0">
      <selection activeCell="B88" sqref="B88"/>
    </sheetView>
  </sheetViews>
  <sheetFormatPr defaultColWidth="9.140625" defaultRowHeight="15.75" x14ac:dyDescent="0.25"/>
  <cols>
    <col min="1" max="1" width="7.7109375" style="77" customWidth="1"/>
    <col min="2" max="2" width="25.42578125" style="19" customWidth="1"/>
    <col min="3" max="3" width="14.85546875" style="72" customWidth="1"/>
    <col min="4" max="5" width="6.85546875" style="19" customWidth="1"/>
    <col min="6" max="6" width="38.85546875" style="19" customWidth="1"/>
    <col min="7" max="7" width="15.7109375" style="19" customWidth="1"/>
    <col min="8" max="8" width="6.28515625" style="19" customWidth="1"/>
    <col min="9" max="15" width="7.7109375" style="19" customWidth="1"/>
    <col min="16" max="16" width="11.28515625" style="19" customWidth="1"/>
    <col min="17" max="17" width="7.7109375" style="19" customWidth="1"/>
    <col min="18" max="18" width="8.5703125" style="19" customWidth="1"/>
    <col min="19" max="19" width="5.7109375" style="19" customWidth="1"/>
    <col min="20" max="20" width="6.140625" style="19" customWidth="1"/>
    <col min="21" max="23" width="7.28515625" style="19" customWidth="1"/>
    <col min="24" max="24" width="6.140625" style="19" customWidth="1"/>
    <col min="25" max="25" width="7.28515625" style="19" customWidth="1"/>
    <col min="26" max="26" width="8" style="19" customWidth="1"/>
    <col min="27" max="27" width="7.85546875" style="19" customWidth="1"/>
    <col min="28" max="28" width="8.85546875" style="19" customWidth="1"/>
    <col min="29" max="16384" width="9.140625" style="19"/>
  </cols>
  <sheetData>
    <row r="1" spans="1:28" ht="31.5" customHeight="1" x14ac:dyDescent="0.25">
      <c r="A1" s="147" t="s">
        <v>91</v>
      </c>
      <c r="B1" s="147"/>
      <c r="C1" s="147"/>
      <c r="D1" s="147"/>
      <c r="E1" s="47"/>
      <c r="F1" s="18"/>
      <c r="G1" s="18"/>
    </row>
    <row r="2" spans="1:28" s="42" customFormat="1" x14ac:dyDescent="0.25">
      <c r="A2" s="78"/>
      <c r="C2" s="73"/>
      <c r="H2" s="86"/>
      <c r="I2" s="86"/>
      <c r="J2" s="86"/>
      <c r="K2" s="86"/>
      <c r="L2" s="86"/>
      <c r="M2" s="86"/>
      <c r="N2" s="86"/>
      <c r="O2" s="86"/>
    </row>
    <row r="3" spans="1:28" s="3" customFormat="1" ht="36" customHeight="1" x14ac:dyDescent="0.25">
      <c r="A3" s="185" t="s">
        <v>239</v>
      </c>
      <c r="B3" s="185"/>
      <c r="C3" s="185"/>
      <c r="D3" s="185"/>
      <c r="E3" s="185"/>
      <c r="F3" s="185"/>
      <c r="G3" s="185"/>
      <c r="H3" s="185"/>
      <c r="I3" s="185"/>
      <c r="J3" s="185"/>
      <c r="K3" s="185"/>
      <c r="L3" s="185"/>
      <c r="M3" s="185"/>
      <c r="N3" s="185"/>
      <c r="O3" s="185"/>
      <c r="P3" s="185"/>
    </row>
    <row r="4" spans="1:28" s="36" customFormat="1" x14ac:dyDescent="0.25">
      <c r="A4" s="186" t="s">
        <v>307</v>
      </c>
      <c r="B4" s="186"/>
      <c r="C4" s="186"/>
      <c r="D4" s="186"/>
      <c r="E4" s="186"/>
      <c r="F4" s="186"/>
      <c r="G4" s="186"/>
      <c r="H4" s="186"/>
      <c r="I4" s="186"/>
      <c r="J4" s="186"/>
      <c r="K4" s="186"/>
      <c r="L4" s="186"/>
      <c r="M4" s="186"/>
      <c r="N4" s="186"/>
      <c r="O4" s="186"/>
      <c r="P4" s="186"/>
      <c r="Q4" s="35"/>
      <c r="R4" s="35"/>
      <c r="S4" s="35"/>
      <c r="T4" s="35"/>
      <c r="U4" s="35"/>
      <c r="V4" s="35"/>
      <c r="W4" s="35"/>
      <c r="X4" s="35"/>
      <c r="Y4" s="35"/>
      <c r="Z4" s="35"/>
      <c r="AA4" s="35"/>
      <c r="AB4" s="35"/>
    </row>
    <row r="5" spans="1:28" s="36" customFormat="1" x14ac:dyDescent="0.25">
      <c r="A5" s="79"/>
      <c r="B5" s="53"/>
      <c r="C5" s="53"/>
      <c r="D5" s="53"/>
      <c r="E5" s="70"/>
      <c r="F5" s="53"/>
      <c r="G5" s="70"/>
      <c r="H5" s="71"/>
      <c r="I5" s="71"/>
      <c r="J5" s="71"/>
      <c r="K5" s="71"/>
      <c r="L5" s="55"/>
      <c r="M5" s="55"/>
      <c r="N5" s="55"/>
      <c r="O5" s="55"/>
      <c r="P5" s="70"/>
      <c r="Q5" s="35"/>
      <c r="R5" s="35"/>
      <c r="S5" s="35"/>
      <c r="T5" s="35"/>
      <c r="U5" s="35"/>
      <c r="V5" s="35"/>
      <c r="W5" s="35"/>
      <c r="X5" s="35"/>
      <c r="Y5" s="35"/>
      <c r="Z5" s="35"/>
      <c r="AA5" s="35"/>
      <c r="AB5" s="35"/>
    </row>
    <row r="6" spans="1:28" s="3" customFormat="1" ht="15" x14ac:dyDescent="0.25">
      <c r="A6" s="187" t="s">
        <v>19</v>
      </c>
      <c r="B6" s="187" t="s">
        <v>63</v>
      </c>
      <c r="C6" s="188" t="s">
        <v>64</v>
      </c>
      <c r="D6" s="187" t="s">
        <v>65</v>
      </c>
      <c r="E6" s="189" t="s">
        <v>90</v>
      </c>
      <c r="F6" s="188" t="s">
        <v>68</v>
      </c>
      <c r="G6" s="189" t="s">
        <v>66</v>
      </c>
      <c r="H6" s="192" t="s">
        <v>69</v>
      </c>
      <c r="I6" s="193"/>
      <c r="J6" s="193"/>
      <c r="K6" s="193"/>
      <c r="L6" s="196" t="s">
        <v>70</v>
      </c>
      <c r="M6" s="196"/>
      <c r="N6" s="196"/>
      <c r="O6" s="196"/>
      <c r="P6" s="189" t="s">
        <v>67</v>
      </c>
    </row>
    <row r="7" spans="1:28" s="3" customFormat="1" ht="15" x14ac:dyDescent="0.25">
      <c r="A7" s="187"/>
      <c r="B7" s="187"/>
      <c r="C7" s="188"/>
      <c r="D7" s="187"/>
      <c r="E7" s="190"/>
      <c r="F7" s="188"/>
      <c r="G7" s="190"/>
      <c r="H7" s="194"/>
      <c r="I7" s="195"/>
      <c r="J7" s="195"/>
      <c r="K7" s="195"/>
      <c r="L7" s="196"/>
      <c r="M7" s="196"/>
      <c r="N7" s="196"/>
      <c r="O7" s="196"/>
      <c r="P7" s="190"/>
    </row>
    <row r="8" spans="1:28" s="3" customFormat="1" ht="87.75" customHeight="1" x14ac:dyDescent="0.25">
      <c r="A8" s="187"/>
      <c r="B8" s="187"/>
      <c r="C8" s="188"/>
      <c r="D8" s="187"/>
      <c r="E8" s="191"/>
      <c r="F8" s="188"/>
      <c r="G8" s="191"/>
      <c r="H8" s="87" t="s">
        <v>71</v>
      </c>
      <c r="I8" s="87" t="s">
        <v>72</v>
      </c>
      <c r="J8" s="87" t="s">
        <v>73</v>
      </c>
      <c r="K8" s="87" t="s">
        <v>74</v>
      </c>
      <c r="L8" s="87" t="s">
        <v>75</v>
      </c>
      <c r="M8" s="87" t="s">
        <v>76</v>
      </c>
      <c r="N8" s="87" t="s">
        <v>77</v>
      </c>
      <c r="O8" s="87" t="s">
        <v>78</v>
      </c>
      <c r="P8" s="191"/>
    </row>
    <row r="9" spans="1:28" s="4" customFormat="1" x14ac:dyDescent="0.25">
      <c r="A9" s="38">
        <v>1</v>
      </c>
      <c r="B9" s="38">
        <v>2</v>
      </c>
      <c r="C9" s="38">
        <v>3</v>
      </c>
      <c r="D9" s="38">
        <v>4</v>
      </c>
      <c r="E9" s="38">
        <v>5</v>
      </c>
      <c r="F9" s="38">
        <v>6</v>
      </c>
      <c r="G9" s="38">
        <v>7</v>
      </c>
      <c r="H9" s="88">
        <v>8</v>
      </c>
      <c r="I9" s="88">
        <v>9</v>
      </c>
      <c r="J9" s="88">
        <v>10</v>
      </c>
      <c r="K9" s="88">
        <v>11</v>
      </c>
      <c r="L9" s="88">
        <v>12</v>
      </c>
      <c r="M9" s="88">
        <v>13</v>
      </c>
      <c r="N9" s="88">
        <v>14</v>
      </c>
      <c r="O9" s="88">
        <v>15</v>
      </c>
      <c r="P9" s="38">
        <v>16</v>
      </c>
    </row>
    <row r="10" spans="1:28" s="4" customFormat="1" ht="16.5" x14ac:dyDescent="0.25">
      <c r="A10" s="80">
        <v>1</v>
      </c>
      <c r="B10" s="56" t="s">
        <v>142</v>
      </c>
      <c r="C10" s="57"/>
      <c r="D10" s="34"/>
      <c r="E10" s="34"/>
      <c r="F10" s="39"/>
      <c r="G10" s="34"/>
      <c r="H10" s="62"/>
      <c r="I10" s="62"/>
      <c r="J10" s="62"/>
      <c r="K10" s="62"/>
      <c r="L10" s="62"/>
      <c r="M10" s="62"/>
      <c r="N10" s="62"/>
      <c r="O10" s="62"/>
      <c r="P10" s="34"/>
    </row>
    <row r="11" spans="1:28" s="40" customFormat="1" ht="16.5" x14ac:dyDescent="0.25">
      <c r="A11" s="81" t="s">
        <v>241</v>
      </c>
      <c r="B11" s="58" t="s">
        <v>143</v>
      </c>
      <c r="C11" s="74">
        <v>21291</v>
      </c>
      <c r="D11" s="34">
        <v>1</v>
      </c>
      <c r="E11" s="34">
        <v>1</v>
      </c>
      <c r="F11" s="58" t="s">
        <v>144</v>
      </c>
      <c r="G11" s="83">
        <f>(1.6+0.5)*2340000</f>
        <v>4914000</v>
      </c>
      <c r="H11" s="62"/>
      <c r="I11" s="62"/>
      <c r="J11" s="62"/>
      <c r="K11" s="62">
        <v>1</v>
      </c>
      <c r="L11" s="62"/>
      <c r="M11" s="62"/>
      <c r="N11" s="62"/>
      <c r="O11" s="62">
        <v>1</v>
      </c>
      <c r="P11" s="34">
        <v>1</v>
      </c>
    </row>
    <row r="12" spans="1:28" s="40" customFormat="1" ht="16.5" x14ac:dyDescent="0.25">
      <c r="A12" s="81" t="s">
        <v>241</v>
      </c>
      <c r="B12" s="58" t="s">
        <v>145</v>
      </c>
      <c r="C12" s="74">
        <v>21384</v>
      </c>
      <c r="D12" s="34"/>
      <c r="E12" s="34">
        <v>1</v>
      </c>
      <c r="F12" s="58" t="s">
        <v>146</v>
      </c>
      <c r="G12" s="83">
        <f>(1.6+1.3)*2340000</f>
        <v>6786000.0000000009</v>
      </c>
      <c r="H12" s="62"/>
      <c r="I12" s="62"/>
      <c r="J12" s="62"/>
      <c r="K12" s="62">
        <v>1</v>
      </c>
      <c r="L12" s="62"/>
      <c r="M12" s="62"/>
      <c r="N12" s="62"/>
      <c r="O12" s="62">
        <v>1</v>
      </c>
      <c r="P12" s="34">
        <v>1</v>
      </c>
    </row>
    <row r="13" spans="1:28" s="40" customFormat="1" ht="16.5" x14ac:dyDescent="0.25">
      <c r="A13" s="80">
        <v>2</v>
      </c>
      <c r="B13" s="56" t="s">
        <v>147</v>
      </c>
      <c r="C13" s="75"/>
      <c r="D13" s="34"/>
      <c r="E13" s="34"/>
      <c r="F13" s="57"/>
      <c r="G13" s="83"/>
      <c r="H13" s="62"/>
      <c r="I13" s="62"/>
      <c r="J13" s="62"/>
      <c r="K13" s="62"/>
      <c r="L13" s="62"/>
      <c r="M13" s="62"/>
      <c r="N13" s="62"/>
      <c r="O13" s="62"/>
      <c r="P13" s="34"/>
    </row>
    <row r="14" spans="1:28" s="4" customFormat="1" ht="16.5" x14ac:dyDescent="0.25">
      <c r="A14" s="81" t="s">
        <v>241</v>
      </c>
      <c r="B14" s="59" t="s">
        <v>148</v>
      </c>
      <c r="C14" s="74">
        <v>22421</v>
      </c>
      <c r="D14" s="34"/>
      <c r="E14" s="34">
        <v>1</v>
      </c>
      <c r="F14" s="59" t="s">
        <v>149</v>
      </c>
      <c r="G14" s="83">
        <f>(2.1+0.5)*2340000</f>
        <v>6084000</v>
      </c>
      <c r="H14" s="62"/>
      <c r="I14" s="62"/>
      <c r="J14" s="62"/>
      <c r="K14" s="62">
        <v>1</v>
      </c>
      <c r="L14" s="62"/>
      <c r="M14" s="62"/>
      <c r="N14" s="62"/>
      <c r="O14" s="62">
        <v>1</v>
      </c>
      <c r="P14" s="34">
        <v>1</v>
      </c>
    </row>
    <row r="15" spans="1:28" s="40" customFormat="1" ht="16.5" x14ac:dyDescent="0.25">
      <c r="A15" s="81" t="s">
        <v>241</v>
      </c>
      <c r="B15" s="59" t="s">
        <v>150</v>
      </c>
      <c r="C15" s="74">
        <v>21800</v>
      </c>
      <c r="D15" s="34"/>
      <c r="E15" s="34">
        <v>1</v>
      </c>
      <c r="F15" s="59" t="s">
        <v>151</v>
      </c>
      <c r="G15" s="83">
        <f>(2.1+1.8)*2340000</f>
        <v>9126000</v>
      </c>
      <c r="H15" s="62"/>
      <c r="I15" s="62"/>
      <c r="J15" s="62"/>
      <c r="K15" s="62">
        <v>1</v>
      </c>
      <c r="L15" s="62"/>
      <c r="M15" s="62"/>
      <c r="N15" s="62"/>
      <c r="O15" s="62">
        <v>1</v>
      </c>
      <c r="P15" s="34">
        <v>1</v>
      </c>
    </row>
    <row r="16" spans="1:28" s="40" customFormat="1" ht="16.5" x14ac:dyDescent="0.25">
      <c r="A16" s="80">
        <v>3</v>
      </c>
      <c r="B16" s="56" t="s">
        <v>152</v>
      </c>
      <c r="C16" s="75"/>
      <c r="D16" s="34"/>
      <c r="E16" s="34"/>
      <c r="F16" s="57"/>
      <c r="G16" s="83"/>
      <c r="H16" s="62"/>
      <c r="I16" s="62"/>
      <c r="J16" s="62"/>
      <c r="K16" s="62"/>
      <c r="L16" s="62"/>
      <c r="M16" s="62"/>
      <c r="N16" s="62"/>
      <c r="O16" s="62"/>
      <c r="P16" s="34"/>
    </row>
    <row r="17" spans="1:16" s="40" customFormat="1" ht="16.5" x14ac:dyDescent="0.25">
      <c r="A17" s="81" t="s">
        <v>241</v>
      </c>
      <c r="B17" s="60" t="s">
        <v>153</v>
      </c>
      <c r="C17" s="74">
        <v>25955</v>
      </c>
      <c r="D17" s="34"/>
      <c r="E17" s="34">
        <v>1</v>
      </c>
      <c r="F17" s="60" t="s">
        <v>154</v>
      </c>
      <c r="G17" s="83">
        <f>(2.1+0.5)*2340000</f>
        <v>6084000</v>
      </c>
      <c r="H17" s="62"/>
      <c r="I17" s="62"/>
      <c r="J17" s="62">
        <v>1</v>
      </c>
      <c r="K17" s="62"/>
      <c r="L17" s="62"/>
      <c r="M17" s="62"/>
      <c r="N17" s="62"/>
      <c r="O17" s="62">
        <v>1</v>
      </c>
      <c r="P17" s="34"/>
    </row>
    <row r="18" spans="1:16" s="40" customFormat="1" x14ac:dyDescent="0.25">
      <c r="A18" s="81" t="s">
        <v>241</v>
      </c>
      <c r="B18" s="61" t="s">
        <v>155</v>
      </c>
      <c r="C18" s="74">
        <v>21949</v>
      </c>
      <c r="D18" s="34"/>
      <c r="E18" s="34">
        <v>1</v>
      </c>
      <c r="F18" s="61" t="s">
        <v>156</v>
      </c>
      <c r="G18" s="83">
        <f>(2.1+1.8)*2340000</f>
        <v>9126000</v>
      </c>
      <c r="H18" s="62"/>
      <c r="I18" s="62"/>
      <c r="J18" s="62"/>
      <c r="K18" s="62">
        <v>1</v>
      </c>
      <c r="L18" s="62"/>
      <c r="M18" s="62"/>
      <c r="N18" s="62"/>
      <c r="O18" s="62">
        <v>1</v>
      </c>
      <c r="P18" s="34">
        <v>1</v>
      </c>
    </row>
    <row r="19" spans="1:16" customFormat="1" ht="16.5" x14ac:dyDescent="0.25">
      <c r="A19" s="80">
        <v>4</v>
      </c>
      <c r="B19" s="56" t="s">
        <v>157</v>
      </c>
      <c r="C19" s="75"/>
      <c r="D19" s="34"/>
      <c r="E19" s="34"/>
      <c r="F19" s="57"/>
      <c r="G19" s="83"/>
      <c r="H19" s="62"/>
      <c r="I19" s="62"/>
      <c r="J19" s="62"/>
      <c r="K19" s="62"/>
      <c r="L19" s="62"/>
      <c r="M19" s="62"/>
      <c r="N19" s="62"/>
      <c r="O19" s="62"/>
      <c r="P19" s="34"/>
    </row>
    <row r="20" spans="1:16" s="41" customFormat="1" ht="16.5" x14ac:dyDescent="0.25">
      <c r="A20" s="81" t="s">
        <v>241</v>
      </c>
      <c r="B20" s="60" t="s">
        <v>158</v>
      </c>
      <c r="C20" s="74">
        <v>22474</v>
      </c>
      <c r="D20" s="34"/>
      <c r="E20" s="34">
        <v>1</v>
      </c>
      <c r="F20" s="60" t="s">
        <v>154</v>
      </c>
      <c r="G20" s="83">
        <f>(2.1+0.5)*2340000</f>
        <v>6084000</v>
      </c>
      <c r="H20" s="62"/>
      <c r="I20" s="62"/>
      <c r="J20" s="62"/>
      <c r="K20" s="62">
        <v>1</v>
      </c>
      <c r="L20" s="62"/>
      <c r="M20" s="62"/>
      <c r="N20" s="62"/>
      <c r="O20" s="62">
        <v>1</v>
      </c>
      <c r="P20" s="34">
        <v>1</v>
      </c>
    </row>
    <row r="21" spans="1:16" ht="16.5" x14ac:dyDescent="0.25">
      <c r="A21" s="81" t="s">
        <v>241</v>
      </c>
      <c r="B21" s="60" t="s">
        <v>159</v>
      </c>
      <c r="C21" s="74">
        <v>24333</v>
      </c>
      <c r="D21" s="34"/>
      <c r="E21" s="34">
        <v>1</v>
      </c>
      <c r="F21" s="60" t="s">
        <v>160</v>
      </c>
      <c r="G21" s="83">
        <f>(2.1)*2340000</f>
        <v>4914000</v>
      </c>
      <c r="H21" s="62"/>
      <c r="I21" s="62"/>
      <c r="J21" s="62">
        <v>1</v>
      </c>
      <c r="K21" s="62"/>
      <c r="L21" s="62"/>
      <c r="M21" s="62"/>
      <c r="N21" s="62"/>
      <c r="O21" s="62">
        <v>1</v>
      </c>
      <c r="P21" s="89">
        <v>1</v>
      </c>
    </row>
    <row r="22" spans="1:16" ht="16.5" x14ac:dyDescent="0.25">
      <c r="A22" s="81" t="s">
        <v>241</v>
      </c>
      <c r="B22" s="60" t="s">
        <v>161</v>
      </c>
      <c r="C22" s="74">
        <v>26328</v>
      </c>
      <c r="D22" s="34">
        <v>1</v>
      </c>
      <c r="E22" s="34">
        <v>1</v>
      </c>
      <c r="F22" s="60" t="s">
        <v>162</v>
      </c>
      <c r="G22" s="83">
        <f>(1.8)*2340000</f>
        <v>4212000</v>
      </c>
      <c r="H22" s="62"/>
      <c r="I22" s="62">
        <v>1</v>
      </c>
      <c r="J22" s="62"/>
      <c r="K22" s="62"/>
      <c r="L22" s="62"/>
      <c r="M22" s="62"/>
      <c r="N22" s="62"/>
      <c r="O22" s="62">
        <v>1</v>
      </c>
      <c r="P22" s="34"/>
    </row>
    <row r="23" spans="1:16" ht="16.5" x14ac:dyDescent="0.25">
      <c r="A23" s="80">
        <v>5</v>
      </c>
      <c r="B23" s="56" t="s">
        <v>163</v>
      </c>
      <c r="C23" s="75"/>
      <c r="D23" s="34"/>
      <c r="E23" s="34"/>
      <c r="F23" s="57"/>
      <c r="G23" s="83"/>
      <c r="H23" s="62"/>
      <c r="I23" s="62"/>
      <c r="J23" s="62"/>
      <c r="K23" s="62"/>
      <c r="L23" s="62"/>
      <c r="M23" s="62"/>
      <c r="N23" s="62"/>
      <c r="O23" s="62"/>
      <c r="P23" s="34"/>
    </row>
    <row r="24" spans="1:16" ht="16.5" x14ac:dyDescent="0.25">
      <c r="A24" s="81" t="s">
        <v>241</v>
      </c>
      <c r="B24" s="60" t="s">
        <v>164</v>
      </c>
      <c r="C24" s="74">
        <v>21374</v>
      </c>
      <c r="D24" s="34"/>
      <c r="E24" s="34">
        <v>1</v>
      </c>
      <c r="F24" s="60" t="s">
        <v>165</v>
      </c>
      <c r="G24" s="83">
        <f>(2.1+0.5)*2340000</f>
        <v>6084000</v>
      </c>
      <c r="H24" s="62"/>
      <c r="I24" s="62"/>
      <c r="J24" s="62"/>
      <c r="K24" s="62">
        <v>1</v>
      </c>
      <c r="L24" s="62"/>
      <c r="M24" s="62"/>
      <c r="N24" s="62"/>
      <c r="O24" s="62">
        <v>1</v>
      </c>
      <c r="P24" s="34">
        <v>1</v>
      </c>
    </row>
    <row r="25" spans="1:16" x14ac:dyDescent="0.25">
      <c r="A25" s="81" t="s">
        <v>241</v>
      </c>
      <c r="B25" s="61" t="s">
        <v>166</v>
      </c>
      <c r="C25" s="74">
        <v>21664</v>
      </c>
      <c r="D25" s="34"/>
      <c r="E25" s="34">
        <v>1</v>
      </c>
      <c r="F25" s="61" t="s">
        <v>167</v>
      </c>
      <c r="G25" s="83">
        <f>(2.1)*2340000</f>
        <v>4914000</v>
      </c>
      <c r="H25" s="62"/>
      <c r="I25" s="62"/>
      <c r="J25" s="62"/>
      <c r="K25" s="62">
        <v>1</v>
      </c>
      <c r="L25" s="62"/>
      <c r="M25" s="62"/>
      <c r="N25" s="62"/>
      <c r="O25" s="62">
        <v>1</v>
      </c>
      <c r="P25" s="34">
        <v>1</v>
      </c>
    </row>
    <row r="26" spans="1:16" ht="16.5" x14ac:dyDescent="0.25">
      <c r="A26" s="81" t="s">
        <v>241</v>
      </c>
      <c r="B26" s="61" t="s">
        <v>168</v>
      </c>
      <c r="C26" s="74">
        <v>24727</v>
      </c>
      <c r="D26" s="34">
        <v>1</v>
      </c>
      <c r="E26" s="34">
        <v>1</v>
      </c>
      <c r="F26" s="60" t="s">
        <v>169</v>
      </c>
      <c r="G26" s="83">
        <f>(1.8)*2340000</f>
        <v>4212000</v>
      </c>
      <c r="H26" s="62"/>
      <c r="I26" s="62"/>
      <c r="J26" s="62">
        <v>1</v>
      </c>
      <c r="K26" s="62"/>
      <c r="L26" s="62"/>
      <c r="M26" s="62"/>
      <c r="N26" s="62"/>
      <c r="O26" s="62">
        <v>1</v>
      </c>
      <c r="P26" s="34"/>
    </row>
    <row r="27" spans="1:16" ht="16.5" x14ac:dyDescent="0.25">
      <c r="A27" s="80">
        <v>6</v>
      </c>
      <c r="B27" s="56" t="s">
        <v>170</v>
      </c>
      <c r="C27" s="75"/>
      <c r="D27" s="34"/>
      <c r="E27" s="34"/>
      <c r="F27" s="57"/>
      <c r="G27" s="83"/>
      <c r="H27" s="62"/>
      <c r="I27" s="62"/>
      <c r="J27" s="62"/>
      <c r="K27" s="62"/>
      <c r="L27" s="62"/>
      <c r="M27" s="62"/>
      <c r="N27" s="62"/>
      <c r="O27" s="62"/>
      <c r="P27" s="34"/>
    </row>
    <row r="28" spans="1:16" ht="16.5" x14ac:dyDescent="0.25">
      <c r="A28" s="81" t="s">
        <v>241</v>
      </c>
      <c r="B28" s="60" t="s">
        <v>171</v>
      </c>
      <c r="C28" s="74">
        <v>28826</v>
      </c>
      <c r="D28" s="34"/>
      <c r="E28" s="34">
        <v>1</v>
      </c>
      <c r="F28" s="60" t="s">
        <v>154</v>
      </c>
      <c r="G28" s="83">
        <f>(2.1+0.5)*2340000</f>
        <v>6084000</v>
      </c>
      <c r="H28" s="62"/>
      <c r="I28" s="62">
        <v>1</v>
      </c>
      <c r="J28" s="62"/>
      <c r="K28" s="62"/>
      <c r="L28" s="62"/>
      <c r="M28" s="62"/>
      <c r="N28" s="62"/>
      <c r="O28" s="62">
        <v>1</v>
      </c>
      <c r="P28" s="34"/>
    </row>
    <row r="29" spans="1:16" ht="16.5" x14ac:dyDescent="0.25">
      <c r="A29" s="81" t="s">
        <v>241</v>
      </c>
      <c r="B29" s="60" t="s">
        <v>172</v>
      </c>
      <c r="C29" s="74">
        <v>22556</v>
      </c>
      <c r="D29" s="34"/>
      <c r="E29" s="34">
        <v>1</v>
      </c>
      <c r="F29" s="60" t="s">
        <v>173</v>
      </c>
      <c r="G29" s="83">
        <f>(2.1+1.8)*2340000</f>
        <v>9126000</v>
      </c>
      <c r="H29" s="62"/>
      <c r="I29" s="62"/>
      <c r="J29" s="62"/>
      <c r="K29" s="62">
        <v>1</v>
      </c>
      <c r="L29" s="62"/>
      <c r="M29" s="62"/>
      <c r="N29" s="62"/>
      <c r="O29" s="62">
        <v>1</v>
      </c>
      <c r="P29" s="34"/>
    </row>
    <row r="30" spans="1:16" ht="16.5" x14ac:dyDescent="0.25">
      <c r="A30" s="81" t="s">
        <v>241</v>
      </c>
      <c r="B30" s="56" t="s">
        <v>174</v>
      </c>
      <c r="C30" s="75"/>
      <c r="D30" s="34"/>
      <c r="E30" s="34"/>
      <c r="F30" s="57"/>
      <c r="G30" s="83"/>
      <c r="H30" s="62"/>
      <c r="I30" s="62"/>
      <c r="J30" s="62"/>
      <c r="K30" s="62"/>
      <c r="L30" s="62"/>
      <c r="M30" s="62"/>
      <c r="N30" s="62"/>
      <c r="O30" s="62"/>
      <c r="P30" s="34"/>
    </row>
    <row r="31" spans="1:16" ht="16.5" x14ac:dyDescent="0.25">
      <c r="A31" s="80">
        <v>7</v>
      </c>
      <c r="B31" s="60" t="s">
        <v>175</v>
      </c>
      <c r="C31" s="74">
        <v>21327</v>
      </c>
      <c r="D31" s="34"/>
      <c r="E31" s="34">
        <v>1</v>
      </c>
      <c r="F31" s="60" t="s">
        <v>154</v>
      </c>
      <c r="G31" s="83">
        <f>(2.1+0.5)*2340000</f>
        <v>6084000</v>
      </c>
      <c r="H31" s="62"/>
      <c r="I31" s="62"/>
      <c r="J31" s="62"/>
      <c r="K31" s="62">
        <v>1</v>
      </c>
      <c r="L31" s="62"/>
      <c r="M31" s="62"/>
      <c r="N31" s="62"/>
      <c r="O31" s="62">
        <v>1</v>
      </c>
      <c r="P31" s="34">
        <v>1</v>
      </c>
    </row>
    <row r="32" spans="1:16" x14ac:dyDescent="0.25">
      <c r="A32" s="81" t="s">
        <v>241</v>
      </c>
      <c r="B32" s="61" t="s">
        <v>176</v>
      </c>
      <c r="C32" s="74">
        <v>26145</v>
      </c>
      <c r="D32" s="34"/>
      <c r="E32" s="34">
        <v>1</v>
      </c>
      <c r="F32" s="61" t="s">
        <v>177</v>
      </c>
      <c r="G32" s="83">
        <f>(2.1)*2340000</f>
        <v>4914000</v>
      </c>
      <c r="H32" s="62"/>
      <c r="I32" s="62"/>
      <c r="J32" s="62">
        <v>1</v>
      </c>
      <c r="K32" s="62"/>
      <c r="L32" s="62"/>
      <c r="M32" s="62">
        <v>1</v>
      </c>
      <c r="N32" s="62"/>
      <c r="O32" s="62"/>
      <c r="P32" s="34"/>
    </row>
    <row r="33" spans="1:16" x14ac:dyDescent="0.25">
      <c r="A33" s="81" t="s">
        <v>241</v>
      </c>
      <c r="B33" s="61" t="s">
        <v>178</v>
      </c>
      <c r="C33" s="74">
        <v>32740</v>
      </c>
      <c r="D33" s="34"/>
      <c r="E33" s="34">
        <v>1</v>
      </c>
      <c r="F33" s="61" t="s">
        <v>162</v>
      </c>
      <c r="G33" s="83">
        <f>(1.8)*2340000</f>
        <v>4212000</v>
      </c>
      <c r="H33" s="62">
        <v>1</v>
      </c>
      <c r="I33" s="62"/>
      <c r="J33" s="62"/>
      <c r="K33" s="62"/>
      <c r="L33" s="62"/>
      <c r="M33" s="62"/>
      <c r="N33" s="62">
        <v>1</v>
      </c>
      <c r="O33" s="62"/>
      <c r="P33" s="34"/>
    </row>
    <row r="34" spans="1:16" ht="16.5" x14ac:dyDescent="0.25">
      <c r="A34" s="80">
        <v>8</v>
      </c>
      <c r="B34" s="56" t="s">
        <v>179</v>
      </c>
      <c r="C34" s="75"/>
      <c r="D34" s="34"/>
      <c r="E34" s="34"/>
      <c r="F34" s="57"/>
      <c r="G34" s="83"/>
      <c r="H34" s="62"/>
      <c r="I34" s="62"/>
      <c r="J34" s="62"/>
      <c r="K34" s="62"/>
      <c r="L34" s="62"/>
      <c r="M34" s="62"/>
      <c r="N34" s="62"/>
      <c r="O34" s="62"/>
      <c r="P34" s="34"/>
    </row>
    <row r="35" spans="1:16" ht="16.5" x14ac:dyDescent="0.25">
      <c r="A35" s="81" t="s">
        <v>241</v>
      </c>
      <c r="B35" s="60" t="s">
        <v>180</v>
      </c>
      <c r="C35" s="74">
        <v>26067</v>
      </c>
      <c r="D35" s="34">
        <v>1</v>
      </c>
      <c r="E35" s="34">
        <v>1</v>
      </c>
      <c r="F35" s="60" t="s">
        <v>154</v>
      </c>
      <c r="G35" s="83">
        <f>(2.1+0.5)*2340000</f>
        <v>6084000</v>
      </c>
      <c r="H35" s="62"/>
      <c r="I35" s="62"/>
      <c r="J35" s="62">
        <v>1</v>
      </c>
      <c r="K35" s="62"/>
      <c r="L35" s="62"/>
      <c r="M35" s="62"/>
      <c r="N35" s="62"/>
      <c r="O35" s="62">
        <v>1</v>
      </c>
      <c r="P35" s="34"/>
    </row>
    <row r="36" spans="1:16" ht="16.5" x14ac:dyDescent="0.25">
      <c r="A36" s="81" t="s">
        <v>241</v>
      </c>
      <c r="B36" s="63" t="s">
        <v>181</v>
      </c>
      <c r="C36" s="74">
        <v>24017</v>
      </c>
      <c r="D36" s="34">
        <v>1</v>
      </c>
      <c r="E36" s="34">
        <v>1</v>
      </c>
      <c r="F36" s="60" t="s">
        <v>151</v>
      </c>
      <c r="G36" s="83">
        <f>(2.1+1.8)*2340000</f>
        <v>9126000</v>
      </c>
      <c r="H36" s="62"/>
      <c r="I36" s="62"/>
      <c r="J36" s="62"/>
      <c r="K36" s="62">
        <v>1</v>
      </c>
      <c r="L36" s="62"/>
      <c r="M36" s="62"/>
      <c r="N36" s="62"/>
      <c r="O36" s="62">
        <v>1</v>
      </c>
      <c r="P36" s="34">
        <v>1</v>
      </c>
    </row>
    <row r="37" spans="1:16" ht="16.5" x14ac:dyDescent="0.25">
      <c r="A37" s="80">
        <v>9</v>
      </c>
      <c r="B37" s="64" t="s">
        <v>182</v>
      </c>
      <c r="C37" s="75"/>
      <c r="D37" s="34"/>
      <c r="E37" s="34"/>
      <c r="F37" s="57"/>
      <c r="G37" s="83"/>
      <c r="H37" s="62"/>
      <c r="I37" s="62"/>
      <c r="J37" s="62"/>
      <c r="K37" s="62"/>
      <c r="L37" s="62"/>
      <c r="M37" s="62"/>
      <c r="N37" s="62"/>
      <c r="O37" s="62"/>
      <c r="P37" s="34"/>
    </row>
    <row r="38" spans="1:16" ht="16.5" x14ac:dyDescent="0.25">
      <c r="A38" s="81" t="s">
        <v>241</v>
      </c>
      <c r="B38" s="60" t="s">
        <v>183</v>
      </c>
      <c r="C38" s="74">
        <v>18417</v>
      </c>
      <c r="D38" s="34"/>
      <c r="E38" s="34">
        <v>1</v>
      </c>
      <c r="F38" s="60" t="s">
        <v>184</v>
      </c>
      <c r="G38" s="83">
        <f>(2.1)*2340000</f>
        <v>4914000</v>
      </c>
      <c r="H38" s="62"/>
      <c r="I38" s="62"/>
      <c r="J38" s="62"/>
      <c r="K38" s="62">
        <v>1</v>
      </c>
      <c r="L38" s="62"/>
      <c r="M38" s="62"/>
      <c r="N38" s="62"/>
      <c r="O38" s="62">
        <v>1</v>
      </c>
      <c r="P38" s="34">
        <v>1</v>
      </c>
    </row>
    <row r="39" spans="1:16" x14ac:dyDescent="0.25">
      <c r="A39" s="81" t="s">
        <v>241</v>
      </c>
      <c r="B39" s="63" t="s">
        <v>185</v>
      </c>
      <c r="C39" s="74">
        <v>23380</v>
      </c>
      <c r="D39" s="34"/>
      <c r="E39" s="34">
        <v>1</v>
      </c>
      <c r="F39" s="61" t="s">
        <v>186</v>
      </c>
      <c r="G39" s="83">
        <f>(2.1+1.8)*2340000</f>
        <v>9126000</v>
      </c>
      <c r="H39" s="62"/>
      <c r="I39" s="62"/>
      <c r="J39" s="62"/>
      <c r="K39" s="62">
        <v>1</v>
      </c>
      <c r="L39" s="62"/>
      <c r="M39" s="62"/>
      <c r="N39" s="62"/>
      <c r="O39" s="62">
        <v>1</v>
      </c>
      <c r="P39" s="34">
        <v>1</v>
      </c>
    </row>
    <row r="40" spans="1:16" ht="16.5" x14ac:dyDescent="0.25">
      <c r="A40" s="80">
        <v>10</v>
      </c>
      <c r="B40" s="56" t="s">
        <v>187</v>
      </c>
      <c r="C40" s="75"/>
      <c r="D40" s="34"/>
      <c r="E40" s="34"/>
      <c r="F40" s="57"/>
      <c r="G40" s="83"/>
      <c r="H40" s="62"/>
      <c r="I40" s="62"/>
      <c r="J40" s="62"/>
      <c r="K40" s="62"/>
      <c r="L40" s="62"/>
      <c r="M40" s="62"/>
      <c r="N40" s="62"/>
      <c r="O40" s="62"/>
      <c r="P40" s="34"/>
    </row>
    <row r="41" spans="1:16" ht="33" x14ac:dyDescent="0.25">
      <c r="A41" s="81" t="s">
        <v>241</v>
      </c>
      <c r="B41" s="60" t="s">
        <v>188</v>
      </c>
      <c r="C41" s="74">
        <v>23491</v>
      </c>
      <c r="D41" s="34"/>
      <c r="E41" s="34">
        <v>1</v>
      </c>
      <c r="F41" s="59" t="s">
        <v>189</v>
      </c>
      <c r="G41" s="83">
        <f>(2.1+1.2)*2340000</f>
        <v>7722000</v>
      </c>
      <c r="H41" s="62"/>
      <c r="I41" s="62"/>
      <c r="J41" s="62"/>
      <c r="K41" s="62">
        <v>1</v>
      </c>
      <c r="L41" s="62"/>
      <c r="M41" s="62"/>
      <c r="N41" s="62"/>
      <c r="O41" s="62">
        <v>1</v>
      </c>
      <c r="P41" s="34">
        <v>1</v>
      </c>
    </row>
    <row r="42" spans="1:16" ht="16.5" x14ac:dyDescent="0.25">
      <c r="A42" s="81" t="s">
        <v>241</v>
      </c>
      <c r="B42" s="60" t="s">
        <v>190</v>
      </c>
      <c r="C42" s="74">
        <v>22973</v>
      </c>
      <c r="D42" s="34"/>
      <c r="E42" s="34">
        <v>1</v>
      </c>
      <c r="F42" s="60" t="s">
        <v>151</v>
      </c>
      <c r="G42" s="83">
        <f>(2.1+1.8)*2340000</f>
        <v>9126000</v>
      </c>
      <c r="H42" s="62"/>
      <c r="I42" s="62"/>
      <c r="J42" s="62"/>
      <c r="K42" s="62">
        <v>1</v>
      </c>
      <c r="L42" s="62"/>
      <c r="M42" s="62"/>
      <c r="N42" s="62"/>
      <c r="O42" s="62">
        <v>1</v>
      </c>
      <c r="P42" s="34">
        <v>1</v>
      </c>
    </row>
    <row r="43" spans="1:16" ht="16.5" x14ac:dyDescent="0.25">
      <c r="A43" s="80">
        <v>11</v>
      </c>
      <c r="B43" s="56" t="s">
        <v>191</v>
      </c>
      <c r="C43" s="75"/>
      <c r="D43" s="34"/>
      <c r="E43" s="34"/>
      <c r="F43" s="57"/>
      <c r="G43" s="83"/>
      <c r="H43" s="62"/>
      <c r="I43" s="62"/>
      <c r="J43" s="62"/>
      <c r="K43" s="62"/>
      <c r="L43" s="62"/>
      <c r="M43" s="62"/>
      <c r="N43" s="62"/>
      <c r="O43" s="62"/>
      <c r="P43" s="34"/>
    </row>
    <row r="44" spans="1:16" ht="16.5" x14ac:dyDescent="0.25">
      <c r="A44" s="81" t="s">
        <v>241</v>
      </c>
      <c r="B44" s="60" t="s">
        <v>192</v>
      </c>
      <c r="C44" s="74">
        <v>22982</v>
      </c>
      <c r="D44" s="34"/>
      <c r="E44" s="34">
        <v>1</v>
      </c>
      <c r="F44" s="60" t="s">
        <v>193</v>
      </c>
      <c r="G44" s="83">
        <f>(2.1+1.2)*2340000</f>
        <v>7722000</v>
      </c>
      <c r="H44" s="62"/>
      <c r="I44" s="62"/>
      <c r="J44" s="62"/>
      <c r="K44" s="62">
        <v>1</v>
      </c>
      <c r="L44" s="62"/>
      <c r="M44" s="62"/>
      <c r="N44" s="62"/>
      <c r="O44" s="62">
        <v>1</v>
      </c>
      <c r="P44" s="34">
        <v>1</v>
      </c>
    </row>
    <row r="45" spans="1:16" x14ac:dyDescent="0.25">
      <c r="A45" s="81" t="s">
        <v>241</v>
      </c>
      <c r="B45" s="61" t="s">
        <v>194</v>
      </c>
      <c r="C45" s="74">
        <v>29207</v>
      </c>
      <c r="D45" s="34"/>
      <c r="E45" s="34">
        <v>1</v>
      </c>
      <c r="F45" s="63" t="s">
        <v>177</v>
      </c>
      <c r="G45" s="83">
        <f>(2.1)*2340000</f>
        <v>4914000</v>
      </c>
      <c r="H45" s="62"/>
      <c r="I45" s="62">
        <v>1</v>
      </c>
      <c r="J45" s="62"/>
      <c r="K45" s="62"/>
      <c r="L45" s="62"/>
      <c r="M45" s="62">
        <v>1</v>
      </c>
      <c r="N45" s="62"/>
      <c r="O45" s="62"/>
      <c r="P45" s="34"/>
    </row>
    <row r="46" spans="1:16" ht="16.5" x14ac:dyDescent="0.25">
      <c r="A46" s="81" t="s">
        <v>241</v>
      </c>
      <c r="B46" s="61" t="s">
        <v>195</v>
      </c>
      <c r="C46" s="74">
        <v>21117</v>
      </c>
      <c r="D46" s="34"/>
      <c r="E46" s="34">
        <v>1</v>
      </c>
      <c r="F46" s="60" t="s">
        <v>196</v>
      </c>
      <c r="G46" s="83">
        <f>(1.8)*2340000</f>
        <v>4212000</v>
      </c>
      <c r="H46" s="62"/>
      <c r="I46" s="62"/>
      <c r="J46" s="62"/>
      <c r="K46" s="62">
        <v>1</v>
      </c>
      <c r="L46" s="62"/>
      <c r="M46" s="62"/>
      <c r="N46" s="62"/>
      <c r="O46" s="62">
        <v>1</v>
      </c>
      <c r="P46" s="34">
        <v>1</v>
      </c>
    </row>
    <row r="47" spans="1:16" ht="16.5" x14ac:dyDescent="0.25">
      <c r="A47" s="80">
        <v>12</v>
      </c>
      <c r="B47" s="56" t="s">
        <v>197</v>
      </c>
      <c r="C47" s="75"/>
      <c r="D47" s="34"/>
      <c r="E47" s="34"/>
      <c r="F47" s="57"/>
      <c r="G47" s="83"/>
      <c r="H47" s="62"/>
      <c r="I47" s="62"/>
      <c r="J47" s="62"/>
      <c r="K47" s="62"/>
      <c r="L47" s="62"/>
      <c r="M47" s="62"/>
      <c r="N47" s="62"/>
      <c r="O47" s="62"/>
      <c r="P47" s="34"/>
    </row>
    <row r="48" spans="1:16" ht="33" x14ac:dyDescent="0.25">
      <c r="A48" s="81" t="s">
        <v>241</v>
      </c>
      <c r="B48" s="60" t="s">
        <v>198</v>
      </c>
      <c r="C48" s="76" t="s">
        <v>199</v>
      </c>
      <c r="D48" s="34"/>
      <c r="E48" s="34">
        <v>1</v>
      </c>
      <c r="F48" s="59" t="s">
        <v>200</v>
      </c>
      <c r="G48" s="83">
        <f>(2.1+0.5+1.2)*2340000</f>
        <v>8892000</v>
      </c>
      <c r="H48" s="62"/>
      <c r="I48" s="62"/>
      <c r="J48" s="62">
        <v>1</v>
      </c>
      <c r="K48" s="62"/>
      <c r="L48" s="62"/>
      <c r="M48" s="62"/>
      <c r="N48" s="62">
        <v>1</v>
      </c>
      <c r="O48" s="62"/>
      <c r="P48" s="34"/>
    </row>
    <row r="49" spans="1:16" ht="16.5" x14ac:dyDescent="0.25">
      <c r="A49" s="81" t="s">
        <v>241</v>
      </c>
      <c r="B49" s="60" t="s">
        <v>201</v>
      </c>
      <c r="C49" s="74">
        <v>23393</v>
      </c>
      <c r="D49" s="34">
        <v>1</v>
      </c>
      <c r="E49" s="34">
        <v>1</v>
      </c>
      <c r="F49" s="60" t="s">
        <v>146</v>
      </c>
      <c r="G49" s="83">
        <f>(2.1+1.8)*2340000</f>
        <v>9126000</v>
      </c>
      <c r="H49" s="62"/>
      <c r="I49" s="62"/>
      <c r="J49" s="62"/>
      <c r="K49" s="62">
        <v>1</v>
      </c>
      <c r="L49" s="62"/>
      <c r="M49" s="62"/>
      <c r="N49" s="62"/>
      <c r="O49" s="62">
        <v>1</v>
      </c>
      <c r="P49" s="34"/>
    </row>
    <row r="50" spans="1:16" ht="16.5" x14ac:dyDescent="0.25">
      <c r="A50" s="80">
        <v>13</v>
      </c>
      <c r="B50" s="56" t="s">
        <v>131</v>
      </c>
      <c r="C50" s="75"/>
      <c r="D50" s="34"/>
      <c r="E50" s="34"/>
      <c r="F50" s="57"/>
      <c r="G50" s="83"/>
      <c r="H50" s="62"/>
      <c r="I50" s="62"/>
      <c r="J50" s="62"/>
      <c r="K50" s="62"/>
      <c r="L50" s="62"/>
      <c r="M50" s="62"/>
      <c r="N50" s="62"/>
      <c r="O50" s="62"/>
      <c r="P50" s="34"/>
    </row>
    <row r="51" spans="1:16" ht="16.5" x14ac:dyDescent="0.25">
      <c r="A51" s="81" t="s">
        <v>241</v>
      </c>
      <c r="B51" s="60" t="s">
        <v>202</v>
      </c>
      <c r="C51" s="74">
        <v>25595</v>
      </c>
      <c r="D51" s="34">
        <v>1</v>
      </c>
      <c r="E51" s="34">
        <v>1</v>
      </c>
      <c r="F51" s="60" t="s">
        <v>154</v>
      </c>
      <c r="G51" s="83">
        <f>(2.1+0.5)*2340000</f>
        <v>6084000</v>
      </c>
      <c r="H51" s="62"/>
      <c r="I51" s="62"/>
      <c r="J51" s="62">
        <v>1</v>
      </c>
      <c r="K51" s="62"/>
      <c r="L51" s="62"/>
      <c r="M51" s="62"/>
      <c r="N51" s="62"/>
      <c r="O51" s="62">
        <v>1</v>
      </c>
      <c r="P51" s="34"/>
    </row>
    <row r="52" spans="1:16" ht="16.5" x14ac:dyDescent="0.25">
      <c r="A52" s="81" t="s">
        <v>241</v>
      </c>
      <c r="B52" s="60" t="s">
        <v>203</v>
      </c>
      <c r="C52" s="74">
        <v>25939</v>
      </c>
      <c r="D52" s="34"/>
      <c r="E52" s="34">
        <v>1</v>
      </c>
      <c r="F52" s="59" t="s">
        <v>204</v>
      </c>
      <c r="G52" s="83">
        <f>(2.1+1.8)*2340000</f>
        <v>9126000</v>
      </c>
      <c r="H52" s="62"/>
      <c r="I52" s="62"/>
      <c r="J52" s="62">
        <v>1</v>
      </c>
      <c r="K52" s="62"/>
      <c r="L52" s="62"/>
      <c r="M52" s="62"/>
      <c r="N52" s="62"/>
      <c r="O52" s="62">
        <v>1</v>
      </c>
      <c r="P52" s="34"/>
    </row>
    <row r="53" spans="1:16" ht="16.5" x14ac:dyDescent="0.25">
      <c r="A53" s="80">
        <v>14</v>
      </c>
      <c r="B53" s="56" t="s">
        <v>130</v>
      </c>
      <c r="C53" s="75"/>
      <c r="D53" s="34"/>
      <c r="E53" s="34"/>
      <c r="F53" s="57"/>
      <c r="G53" s="83"/>
      <c r="H53" s="62"/>
      <c r="I53" s="62"/>
      <c r="J53" s="62"/>
      <c r="K53" s="62"/>
      <c r="L53" s="62"/>
      <c r="M53" s="62"/>
      <c r="N53" s="62"/>
      <c r="O53" s="62"/>
      <c r="P53" s="34"/>
    </row>
    <row r="54" spans="1:16" ht="16.5" x14ac:dyDescent="0.25">
      <c r="A54" s="81" t="s">
        <v>241</v>
      </c>
      <c r="B54" s="59" t="s">
        <v>205</v>
      </c>
      <c r="C54" s="74">
        <v>26713</v>
      </c>
      <c r="D54" s="34"/>
      <c r="E54" s="34">
        <v>1</v>
      </c>
      <c r="F54" s="59" t="s">
        <v>154</v>
      </c>
      <c r="G54" s="83">
        <f t="shared" ref="G54:G73" si="0">(1.6+0.5)*2340000</f>
        <v>4914000</v>
      </c>
      <c r="H54" s="62"/>
      <c r="I54" s="62"/>
      <c r="J54" s="62">
        <v>1</v>
      </c>
      <c r="K54" s="62"/>
      <c r="L54" s="62"/>
      <c r="M54" s="62"/>
      <c r="N54" s="62">
        <v>1</v>
      </c>
      <c r="O54" s="62"/>
      <c r="P54" s="34"/>
    </row>
    <row r="55" spans="1:16" ht="16.5" x14ac:dyDescent="0.25">
      <c r="A55" s="81" t="s">
        <v>241</v>
      </c>
      <c r="B55" s="65" t="s">
        <v>206</v>
      </c>
      <c r="C55" s="76" t="s">
        <v>207</v>
      </c>
      <c r="D55" s="34"/>
      <c r="E55" s="34">
        <v>1</v>
      </c>
      <c r="F55" s="59" t="s">
        <v>151</v>
      </c>
      <c r="G55" s="83">
        <f>(1.6+1.3)*2340000</f>
        <v>6786000.0000000009</v>
      </c>
      <c r="H55" s="62"/>
      <c r="I55" s="62"/>
      <c r="J55" s="62">
        <v>1</v>
      </c>
      <c r="K55" s="62"/>
      <c r="L55" s="62"/>
      <c r="M55" s="62"/>
      <c r="N55" s="62">
        <v>1</v>
      </c>
      <c r="O55" s="62"/>
      <c r="P55" s="34">
        <v>1</v>
      </c>
    </row>
    <row r="56" spans="1:16" ht="16.5" x14ac:dyDescent="0.25">
      <c r="A56" s="80">
        <v>15</v>
      </c>
      <c r="B56" s="66" t="s">
        <v>208</v>
      </c>
      <c r="C56" s="75"/>
      <c r="D56" s="34"/>
      <c r="E56" s="34"/>
      <c r="F56" s="57"/>
      <c r="G56" s="83"/>
      <c r="H56" s="62"/>
      <c r="I56" s="62"/>
      <c r="J56" s="62"/>
      <c r="K56" s="62"/>
      <c r="L56" s="62"/>
      <c r="M56" s="62"/>
      <c r="N56" s="62"/>
      <c r="O56" s="62"/>
      <c r="P56" s="34"/>
    </row>
    <row r="57" spans="1:16" ht="33" x14ac:dyDescent="0.25">
      <c r="A57" s="81" t="s">
        <v>241</v>
      </c>
      <c r="B57" s="60" t="s">
        <v>209</v>
      </c>
      <c r="C57" s="74">
        <v>26099</v>
      </c>
      <c r="D57" s="34"/>
      <c r="E57" s="34">
        <v>1</v>
      </c>
      <c r="F57" s="59" t="s">
        <v>210</v>
      </c>
      <c r="G57" s="83">
        <f>(2.1+1.2+0.5)*2340000</f>
        <v>8892000</v>
      </c>
      <c r="H57" s="62"/>
      <c r="I57" s="62"/>
      <c r="J57" s="62">
        <v>1</v>
      </c>
      <c r="K57" s="62"/>
      <c r="L57" s="62"/>
      <c r="M57" s="62"/>
      <c r="N57" s="62"/>
      <c r="O57" s="62">
        <v>1</v>
      </c>
      <c r="P57" s="34"/>
    </row>
    <row r="58" spans="1:16" ht="16.5" x14ac:dyDescent="0.25">
      <c r="A58" s="81" t="s">
        <v>241</v>
      </c>
      <c r="B58" s="67" t="s">
        <v>211</v>
      </c>
      <c r="C58" s="76" t="s">
        <v>212</v>
      </c>
      <c r="D58" s="34"/>
      <c r="E58" s="34">
        <v>1</v>
      </c>
      <c r="F58" s="60" t="s">
        <v>213</v>
      </c>
      <c r="G58" s="83">
        <f>(2.1)*2340000</f>
        <v>4914000</v>
      </c>
      <c r="H58" s="62"/>
      <c r="I58" s="62">
        <v>1</v>
      </c>
      <c r="J58" s="62"/>
      <c r="K58" s="62"/>
      <c r="L58" s="62"/>
      <c r="M58" s="62">
        <v>1</v>
      </c>
      <c r="N58" s="62"/>
      <c r="O58" s="62"/>
      <c r="P58" s="34"/>
    </row>
    <row r="59" spans="1:16" ht="16.5" x14ac:dyDescent="0.25">
      <c r="A59" s="81" t="s">
        <v>241</v>
      </c>
      <c r="B59" s="60" t="s">
        <v>214</v>
      </c>
      <c r="C59" s="74">
        <v>30583</v>
      </c>
      <c r="D59" s="34"/>
      <c r="E59" s="34">
        <v>1</v>
      </c>
      <c r="F59" s="59" t="s">
        <v>215</v>
      </c>
      <c r="G59" s="83">
        <f>(1+1.8)*2340000</f>
        <v>6552000</v>
      </c>
      <c r="H59" s="62"/>
      <c r="I59" s="62">
        <v>1</v>
      </c>
      <c r="J59" s="62"/>
      <c r="K59" s="62"/>
      <c r="L59" s="62"/>
      <c r="M59" s="62"/>
      <c r="N59" s="62"/>
      <c r="O59" s="62">
        <v>1</v>
      </c>
      <c r="P59" s="34"/>
    </row>
    <row r="60" spans="1:16" ht="16.5" x14ac:dyDescent="0.25">
      <c r="A60" s="80">
        <v>16</v>
      </c>
      <c r="B60" s="56" t="s">
        <v>216</v>
      </c>
      <c r="C60" s="75"/>
      <c r="D60" s="34"/>
      <c r="E60" s="34"/>
      <c r="F60" s="57"/>
      <c r="G60" s="83"/>
      <c r="H60" s="62"/>
      <c r="I60" s="62"/>
      <c r="J60" s="62"/>
      <c r="K60" s="62"/>
      <c r="L60" s="62"/>
      <c r="M60" s="62"/>
      <c r="N60" s="62"/>
      <c r="O60" s="62"/>
      <c r="P60" s="34"/>
    </row>
    <row r="61" spans="1:16" ht="16.5" x14ac:dyDescent="0.25">
      <c r="A61" s="81" t="s">
        <v>241</v>
      </c>
      <c r="B61" s="58" t="s">
        <v>217</v>
      </c>
      <c r="C61" s="74">
        <v>25641</v>
      </c>
      <c r="D61" s="34"/>
      <c r="E61" s="34">
        <v>1</v>
      </c>
      <c r="F61" s="68" t="s">
        <v>218</v>
      </c>
      <c r="G61" s="83">
        <f>(2.1)*2340000</f>
        <v>4914000</v>
      </c>
      <c r="H61" s="62"/>
      <c r="I61" s="62"/>
      <c r="J61" s="62">
        <v>1</v>
      </c>
      <c r="K61" s="62"/>
      <c r="L61" s="62"/>
      <c r="M61" s="62">
        <v>1</v>
      </c>
      <c r="N61" s="62"/>
      <c r="O61" s="62"/>
      <c r="P61" s="34"/>
    </row>
    <row r="62" spans="1:16" ht="16.5" x14ac:dyDescent="0.25">
      <c r="A62" s="81" t="s">
        <v>241</v>
      </c>
      <c r="B62" s="69" t="s">
        <v>211</v>
      </c>
      <c r="C62" s="76" t="s">
        <v>219</v>
      </c>
      <c r="D62" s="34"/>
      <c r="E62" s="34">
        <v>1</v>
      </c>
      <c r="F62" s="59" t="s">
        <v>220</v>
      </c>
      <c r="G62" s="83">
        <f>(2.1+1.8)*2340000</f>
        <v>9126000</v>
      </c>
      <c r="H62" s="62"/>
      <c r="I62" s="62"/>
      <c r="J62" s="62"/>
      <c r="K62" s="62">
        <v>1</v>
      </c>
      <c r="L62" s="62"/>
      <c r="M62" s="62"/>
      <c r="N62" s="62"/>
      <c r="O62" s="62">
        <v>1</v>
      </c>
      <c r="P62" s="34">
        <v>1</v>
      </c>
    </row>
    <row r="63" spans="1:16" ht="16.5" x14ac:dyDescent="0.25">
      <c r="A63" s="80">
        <v>17</v>
      </c>
      <c r="B63" s="64" t="s">
        <v>221</v>
      </c>
      <c r="C63" s="75"/>
      <c r="D63" s="34"/>
      <c r="E63" s="34"/>
      <c r="F63" s="57"/>
      <c r="G63" s="83"/>
      <c r="H63" s="62"/>
      <c r="I63" s="62"/>
      <c r="J63" s="62"/>
      <c r="K63" s="62"/>
      <c r="L63" s="62"/>
      <c r="M63" s="62"/>
      <c r="N63" s="62"/>
      <c r="O63" s="62"/>
      <c r="P63" s="34"/>
    </row>
    <row r="64" spans="1:16" ht="33" x14ac:dyDescent="0.25">
      <c r="A64" s="81" t="s">
        <v>241</v>
      </c>
      <c r="B64" s="58" t="s">
        <v>222</v>
      </c>
      <c r="C64" s="74">
        <v>25204</v>
      </c>
      <c r="D64" s="34"/>
      <c r="E64" s="34">
        <v>1</v>
      </c>
      <c r="F64" s="68" t="s">
        <v>193</v>
      </c>
      <c r="G64" s="83">
        <f>(2.1+1.2)*2340000</f>
        <v>7722000</v>
      </c>
      <c r="H64" s="62"/>
      <c r="I64" s="62"/>
      <c r="J64" s="62">
        <v>1</v>
      </c>
      <c r="K64" s="62"/>
      <c r="L64" s="62"/>
      <c r="M64" s="62"/>
      <c r="N64" s="62"/>
      <c r="O64" s="62">
        <v>1</v>
      </c>
      <c r="P64" s="34"/>
    </row>
    <row r="65" spans="1:16" ht="16.5" x14ac:dyDescent="0.25">
      <c r="A65" s="81" t="s">
        <v>241</v>
      </c>
      <c r="B65" s="58" t="s">
        <v>223</v>
      </c>
      <c r="C65" s="74">
        <v>25654</v>
      </c>
      <c r="D65" s="34"/>
      <c r="E65" s="34">
        <v>1</v>
      </c>
      <c r="F65" s="68" t="s">
        <v>146</v>
      </c>
      <c r="G65" s="83">
        <f>(2.1+1.8)*2340000</f>
        <v>9126000</v>
      </c>
      <c r="H65" s="62"/>
      <c r="I65" s="62"/>
      <c r="J65" s="62">
        <v>1</v>
      </c>
      <c r="K65" s="62"/>
      <c r="L65" s="62"/>
      <c r="M65" s="62"/>
      <c r="N65" s="62"/>
      <c r="O65" s="62">
        <v>1</v>
      </c>
      <c r="P65" s="34"/>
    </row>
    <row r="66" spans="1:16" ht="16.5" x14ac:dyDescent="0.25">
      <c r="A66" s="80">
        <v>18</v>
      </c>
      <c r="B66" s="56" t="s">
        <v>129</v>
      </c>
      <c r="C66" s="75"/>
      <c r="D66" s="34"/>
      <c r="E66" s="34"/>
      <c r="F66" s="57"/>
      <c r="G66" s="83"/>
      <c r="H66" s="62"/>
      <c r="I66" s="62"/>
      <c r="J66" s="62"/>
      <c r="K66" s="62"/>
      <c r="L66" s="62"/>
      <c r="M66" s="62"/>
      <c r="N66" s="62"/>
      <c r="O66" s="62"/>
      <c r="P66" s="34"/>
    </row>
    <row r="67" spans="1:16" ht="16.5" x14ac:dyDescent="0.25">
      <c r="A67" s="80">
        <v>1</v>
      </c>
      <c r="B67" s="60" t="s">
        <v>224</v>
      </c>
      <c r="C67" s="74">
        <v>21869</v>
      </c>
      <c r="D67" s="34"/>
      <c r="E67" s="34">
        <v>1</v>
      </c>
      <c r="F67" s="60" t="s">
        <v>225</v>
      </c>
      <c r="G67" s="83">
        <f>(2.1)*2340000</f>
        <v>4914000</v>
      </c>
      <c r="H67" s="62"/>
      <c r="I67" s="62"/>
      <c r="J67" s="62"/>
      <c r="K67" s="62">
        <v>1</v>
      </c>
      <c r="L67" s="62"/>
      <c r="M67" s="62"/>
      <c r="N67" s="62"/>
      <c r="O67" s="62">
        <v>1</v>
      </c>
      <c r="P67" s="34">
        <v>1</v>
      </c>
    </row>
    <row r="68" spans="1:16" ht="16.5" x14ac:dyDescent="0.25">
      <c r="A68" s="80">
        <v>2</v>
      </c>
      <c r="B68" s="60" t="s">
        <v>226</v>
      </c>
      <c r="C68" s="74">
        <v>28492</v>
      </c>
      <c r="D68" s="34">
        <v>1</v>
      </c>
      <c r="E68" s="34">
        <v>1</v>
      </c>
      <c r="F68" s="60" t="s">
        <v>227</v>
      </c>
      <c r="G68" s="83">
        <f>(2.1+1.8)*2340000</f>
        <v>9126000</v>
      </c>
      <c r="H68" s="62"/>
      <c r="I68" s="62">
        <v>1</v>
      </c>
      <c r="J68" s="62"/>
      <c r="K68" s="62"/>
      <c r="L68" s="62"/>
      <c r="M68" s="62"/>
      <c r="N68" s="62"/>
      <c r="O68" s="62">
        <v>1</v>
      </c>
      <c r="P68" s="34"/>
    </row>
    <row r="69" spans="1:16" ht="16.5" x14ac:dyDescent="0.25">
      <c r="A69" s="80">
        <v>19</v>
      </c>
      <c r="B69" s="56" t="s">
        <v>126</v>
      </c>
      <c r="C69" s="75"/>
      <c r="D69" s="34"/>
      <c r="E69" s="34"/>
      <c r="F69" s="57"/>
      <c r="G69" s="83"/>
      <c r="H69" s="62"/>
      <c r="I69" s="62"/>
      <c r="J69" s="62"/>
      <c r="K69" s="62"/>
      <c r="L69" s="62"/>
      <c r="M69" s="62"/>
      <c r="N69" s="62"/>
      <c r="O69" s="62"/>
      <c r="P69" s="34"/>
    </row>
    <row r="70" spans="1:16" ht="16.5" x14ac:dyDescent="0.25">
      <c r="A70" s="81" t="s">
        <v>241</v>
      </c>
      <c r="B70" s="60" t="s">
        <v>228</v>
      </c>
      <c r="C70" s="75">
        <v>1960</v>
      </c>
      <c r="D70" s="34">
        <v>1</v>
      </c>
      <c r="E70" s="34">
        <v>1</v>
      </c>
      <c r="F70" s="60" t="s">
        <v>184</v>
      </c>
      <c r="G70" s="83">
        <f>(1.6)*2340000</f>
        <v>3744000</v>
      </c>
      <c r="H70" s="62"/>
      <c r="I70" s="62"/>
      <c r="J70" s="62"/>
      <c r="K70" s="62">
        <v>1</v>
      </c>
      <c r="L70" s="62"/>
      <c r="M70" s="62"/>
      <c r="N70" s="62"/>
      <c r="O70" s="62">
        <v>1</v>
      </c>
      <c r="P70" s="34">
        <v>1</v>
      </c>
    </row>
    <row r="71" spans="1:16" ht="16.5" x14ac:dyDescent="0.25">
      <c r="A71" s="81" t="s">
        <v>241</v>
      </c>
      <c r="B71" s="60" t="s">
        <v>229</v>
      </c>
      <c r="C71" s="74">
        <v>22278</v>
      </c>
      <c r="D71" s="34"/>
      <c r="E71" s="34">
        <v>1</v>
      </c>
      <c r="F71" s="60" t="s">
        <v>230</v>
      </c>
      <c r="G71" s="83">
        <f>(1.6+1.3)*2340000</f>
        <v>6786000.0000000009</v>
      </c>
      <c r="H71" s="62"/>
      <c r="I71" s="62"/>
      <c r="J71" s="62"/>
      <c r="K71" s="62">
        <v>1</v>
      </c>
      <c r="L71" s="62"/>
      <c r="M71" s="62"/>
      <c r="N71" s="62"/>
      <c r="O71" s="62">
        <v>1</v>
      </c>
      <c r="P71" s="34">
        <v>1</v>
      </c>
    </row>
    <row r="72" spans="1:16" ht="16.5" x14ac:dyDescent="0.25">
      <c r="A72" s="80">
        <v>20</v>
      </c>
      <c r="B72" s="56" t="s">
        <v>125</v>
      </c>
      <c r="C72" s="75"/>
      <c r="D72" s="34"/>
      <c r="E72" s="34"/>
      <c r="F72" s="57"/>
      <c r="G72" s="83"/>
      <c r="H72" s="62"/>
      <c r="I72" s="62"/>
      <c r="J72" s="62"/>
      <c r="K72" s="62"/>
      <c r="L72" s="62"/>
      <c r="M72" s="62"/>
      <c r="N72" s="62"/>
      <c r="O72" s="62"/>
      <c r="P72" s="34"/>
    </row>
    <row r="73" spans="1:16" ht="16.5" x14ac:dyDescent="0.25">
      <c r="A73" s="81" t="s">
        <v>241</v>
      </c>
      <c r="B73" s="60" t="s">
        <v>231</v>
      </c>
      <c r="C73" s="74">
        <v>27714</v>
      </c>
      <c r="D73" s="34">
        <v>1</v>
      </c>
      <c r="E73" s="34">
        <v>1</v>
      </c>
      <c r="F73" s="60" t="s">
        <v>154</v>
      </c>
      <c r="G73" s="83">
        <f t="shared" si="0"/>
        <v>4914000</v>
      </c>
      <c r="H73" s="62"/>
      <c r="I73" s="62"/>
      <c r="J73" s="62">
        <v>1</v>
      </c>
      <c r="K73" s="62"/>
      <c r="L73" s="62"/>
      <c r="M73" s="62"/>
      <c r="N73" s="62"/>
      <c r="O73" s="62">
        <v>1</v>
      </c>
      <c r="P73" s="34"/>
    </row>
    <row r="74" spans="1:16" ht="16.5" x14ac:dyDescent="0.25">
      <c r="A74" s="81" t="s">
        <v>241</v>
      </c>
      <c r="B74" s="60" t="s">
        <v>232</v>
      </c>
      <c r="C74" s="74">
        <v>28399</v>
      </c>
      <c r="D74" s="34"/>
      <c r="E74" s="34">
        <v>1</v>
      </c>
      <c r="F74" s="59" t="s">
        <v>173</v>
      </c>
      <c r="G74" s="83">
        <f>(1.6+1.3)*2340000</f>
        <v>6786000.0000000009</v>
      </c>
      <c r="H74" s="62"/>
      <c r="I74" s="62">
        <v>1</v>
      </c>
      <c r="J74" s="62"/>
      <c r="K74" s="62"/>
      <c r="L74" s="62"/>
      <c r="M74" s="62"/>
      <c r="N74" s="62">
        <v>1</v>
      </c>
      <c r="O74" s="62"/>
      <c r="P74" s="34"/>
    </row>
    <row r="75" spans="1:16" ht="16.5" x14ac:dyDescent="0.25">
      <c r="A75" s="80">
        <v>21</v>
      </c>
      <c r="B75" s="56" t="s">
        <v>122</v>
      </c>
      <c r="C75" s="75"/>
      <c r="D75" s="34"/>
      <c r="E75" s="34"/>
      <c r="F75" s="57"/>
      <c r="G75" s="83"/>
      <c r="H75" s="62"/>
      <c r="I75" s="62"/>
      <c r="J75" s="62"/>
      <c r="K75" s="62"/>
      <c r="L75" s="62"/>
      <c r="M75" s="62"/>
      <c r="N75" s="62"/>
      <c r="O75" s="62"/>
      <c r="P75" s="34"/>
    </row>
    <row r="76" spans="1:16" ht="16.5" x14ac:dyDescent="0.25">
      <c r="A76" s="81" t="s">
        <v>241</v>
      </c>
      <c r="B76" s="60" t="s">
        <v>233</v>
      </c>
      <c r="C76" s="74">
        <v>28223</v>
      </c>
      <c r="D76" s="34"/>
      <c r="E76" s="34">
        <v>1</v>
      </c>
      <c r="F76" s="60" t="s">
        <v>225</v>
      </c>
      <c r="G76" s="83">
        <f>(1.6)*2340000</f>
        <v>3744000</v>
      </c>
      <c r="H76" s="62"/>
      <c r="I76" s="62">
        <v>1</v>
      </c>
      <c r="J76" s="62"/>
      <c r="K76" s="62"/>
      <c r="L76" s="62"/>
      <c r="M76" s="62"/>
      <c r="N76" s="62"/>
      <c r="O76" s="62">
        <v>1</v>
      </c>
      <c r="P76" s="34"/>
    </row>
    <row r="77" spans="1:16" ht="33" x14ac:dyDescent="0.25">
      <c r="A77" s="81" t="s">
        <v>241</v>
      </c>
      <c r="B77" s="60" t="s">
        <v>234</v>
      </c>
      <c r="C77" s="74">
        <v>25548</v>
      </c>
      <c r="D77" s="34"/>
      <c r="E77" s="34">
        <v>1</v>
      </c>
      <c r="F77" s="59" t="s">
        <v>235</v>
      </c>
      <c r="G77" s="83">
        <f>(1.6+1.3+1)*2340000</f>
        <v>9126000</v>
      </c>
      <c r="H77" s="62"/>
      <c r="I77" s="62"/>
      <c r="J77" s="62">
        <v>1</v>
      </c>
      <c r="K77" s="62"/>
      <c r="L77" s="62"/>
      <c r="M77" s="62"/>
      <c r="N77" s="62"/>
      <c r="O77" s="62">
        <v>1</v>
      </c>
      <c r="P77" s="34"/>
    </row>
    <row r="78" spans="1:16" ht="16.5" x14ac:dyDescent="0.25">
      <c r="A78" s="80">
        <v>22</v>
      </c>
      <c r="B78" s="64" t="s">
        <v>236</v>
      </c>
      <c r="C78" s="75"/>
      <c r="D78" s="34"/>
      <c r="E78" s="34"/>
      <c r="F78" s="57"/>
      <c r="G78" s="83"/>
      <c r="H78" s="62"/>
      <c r="I78" s="62"/>
      <c r="J78" s="62"/>
      <c r="K78" s="62"/>
      <c r="L78" s="62"/>
      <c r="M78" s="62"/>
      <c r="N78" s="62"/>
      <c r="O78" s="62"/>
      <c r="P78" s="34"/>
    </row>
    <row r="79" spans="1:16" ht="16.5" x14ac:dyDescent="0.25">
      <c r="A79" s="81" t="s">
        <v>241</v>
      </c>
      <c r="B79" s="60" t="s">
        <v>237</v>
      </c>
      <c r="C79" s="74">
        <v>22069</v>
      </c>
      <c r="D79" s="34"/>
      <c r="E79" s="34">
        <v>1</v>
      </c>
      <c r="F79" s="60" t="s">
        <v>184</v>
      </c>
      <c r="G79" s="83">
        <f>(2.1)*2340000</f>
        <v>4914000</v>
      </c>
      <c r="H79" s="62"/>
      <c r="I79" s="62"/>
      <c r="J79" s="62"/>
      <c r="K79" s="62">
        <v>1</v>
      </c>
      <c r="L79" s="62"/>
      <c r="M79" s="62"/>
      <c r="N79" s="62"/>
      <c r="O79" s="62">
        <v>1</v>
      </c>
      <c r="P79" s="34">
        <v>1</v>
      </c>
    </row>
    <row r="80" spans="1:16" ht="16.5" x14ac:dyDescent="0.25">
      <c r="A80" s="81" t="s">
        <v>241</v>
      </c>
      <c r="B80" s="60" t="s">
        <v>238</v>
      </c>
      <c r="C80" s="74">
        <v>24362</v>
      </c>
      <c r="D80" s="34">
        <v>1</v>
      </c>
      <c r="E80" s="34">
        <v>1</v>
      </c>
      <c r="F80" s="59" t="s">
        <v>173</v>
      </c>
      <c r="G80" s="83">
        <f>(2.1+1.8)*2340000</f>
        <v>9126000</v>
      </c>
      <c r="H80" s="62"/>
      <c r="I80" s="62"/>
      <c r="J80" s="62">
        <v>1</v>
      </c>
      <c r="K80" s="62"/>
      <c r="L80" s="62"/>
      <c r="M80" s="62"/>
      <c r="N80" s="62"/>
      <c r="O80" s="62">
        <v>1</v>
      </c>
      <c r="P80" s="34">
        <v>1</v>
      </c>
    </row>
    <row r="81" spans="1:16" s="77" customFormat="1" x14ac:dyDescent="0.25">
      <c r="A81" s="82"/>
      <c r="B81" s="82" t="s">
        <v>240</v>
      </c>
      <c r="C81" s="85"/>
      <c r="D81" s="85">
        <f>SUM(D11:D80)</f>
        <v>11</v>
      </c>
      <c r="E81" s="85">
        <f>SUM(E11:E80)</f>
        <v>49</v>
      </c>
      <c r="F81" s="82"/>
      <c r="G81" s="84">
        <f>SUM(G11:G80)</f>
        <v>325260000</v>
      </c>
      <c r="H81" s="85">
        <f>SUM(H11:H80)</f>
        <v>1</v>
      </c>
      <c r="I81" s="85">
        <f t="shared" ref="I81:P81" si="1">SUM(I11:I80)</f>
        <v>8</v>
      </c>
      <c r="J81" s="85">
        <f t="shared" si="1"/>
        <v>17</v>
      </c>
      <c r="K81" s="85">
        <f t="shared" si="1"/>
        <v>23</v>
      </c>
      <c r="L81" s="85">
        <f t="shared" si="1"/>
        <v>0</v>
      </c>
      <c r="M81" s="85">
        <f t="shared" si="1"/>
        <v>4</v>
      </c>
      <c r="N81" s="85">
        <f t="shared" si="1"/>
        <v>5</v>
      </c>
      <c r="O81" s="85">
        <f t="shared" si="1"/>
        <v>40</v>
      </c>
      <c r="P81" s="85">
        <f t="shared" si="1"/>
        <v>24</v>
      </c>
    </row>
  </sheetData>
  <mergeCells count="13">
    <mergeCell ref="A1:D1"/>
    <mergeCell ref="A3:P3"/>
    <mergeCell ref="A4:P4"/>
    <mergeCell ref="A6:A8"/>
    <mergeCell ref="B6:B8"/>
    <mergeCell ref="C6:C8"/>
    <mergeCell ref="D6:D8"/>
    <mergeCell ref="F6:F8"/>
    <mergeCell ref="G6:G8"/>
    <mergeCell ref="P6:P8"/>
    <mergeCell ref="H6:K7"/>
    <mergeCell ref="L6:O7"/>
    <mergeCell ref="E6:E8"/>
  </mergeCells>
  <pageMargins left="0.15748031496062992" right="0.19685039370078741" top="7.874015748031496E-2" bottom="0.19685039370078741" header="0.31496062992125984" footer="0.51181102362204722"/>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7"/>
  <sheetViews>
    <sheetView zoomScale="115" zoomScaleNormal="115" workbookViewId="0">
      <selection activeCell="D63" sqref="D63"/>
    </sheetView>
  </sheetViews>
  <sheetFormatPr defaultColWidth="9.140625" defaultRowHeight="18.75" x14ac:dyDescent="0.3"/>
  <cols>
    <col min="1" max="1" width="4" style="77" customWidth="1"/>
    <col min="2" max="2" width="23.140625" style="19" customWidth="1"/>
    <col min="3" max="3" width="15" style="97" customWidth="1"/>
    <col min="4" max="5" width="6.85546875" style="19" customWidth="1"/>
    <col min="6" max="6" width="40.5703125" style="101" customWidth="1"/>
    <col min="7" max="7" width="16.7109375" style="19" customWidth="1"/>
    <col min="8" max="15" width="7.5703125" style="19" customWidth="1"/>
    <col min="16" max="16" width="11.140625" style="19" customWidth="1"/>
    <col min="17" max="17" width="7.7109375" style="19" customWidth="1"/>
    <col min="18" max="18" width="8.5703125" style="19" customWidth="1"/>
    <col min="19" max="19" width="5.7109375" style="19" customWidth="1"/>
    <col min="20" max="20" width="6.140625" style="19" customWidth="1"/>
    <col min="21" max="23" width="7.28515625" style="19" customWidth="1"/>
    <col min="24" max="24" width="6.140625" style="19" customWidth="1"/>
    <col min="25" max="25" width="7.28515625" style="19" customWidth="1"/>
    <col min="26" max="26" width="8" style="19" customWidth="1"/>
    <col min="27" max="27" width="7.85546875" style="19" customWidth="1"/>
    <col min="28" max="28" width="8.85546875" style="19" customWidth="1"/>
    <col min="29" max="16384" width="9.140625" style="19"/>
  </cols>
  <sheetData>
    <row r="1" spans="1:28" ht="44.25" customHeight="1" x14ac:dyDescent="0.25">
      <c r="A1" s="147" t="s">
        <v>91</v>
      </c>
      <c r="B1" s="147"/>
      <c r="C1" s="147"/>
      <c r="D1" s="147"/>
      <c r="E1" s="47"/>
      <c r="F1" s="98"/>
      <c r="G1" s="43"/>
      <c r="H1" s="72"/>
    </row>
    <row r="2" spans="1:28" s="3" customFormat="1" ht="47.25" customHeight="1" x14ac:dyDescent="0.25">
      <c r="A2" s="185" t="s">
        <v>305</v>
      </c>
      <c r="B2" s="185"/>
      <c r="C2" s="185"/>
      <c r="D2" s="185"/>
      <c r="E2" s="185"/>
      <c r="F2" s="185"/>
      <c r="G2" s="185"/>
      <c r="H2" s="185"/>
      <c r="I2" s="185"/>
      <c r="J2" s="185"/>
      <c r="K2" s="185"/>
      <c r="L2" s="185"/>
      <c r="M2" s="185"/>
      <c r="N2" s="185"/>
      <c r="O2" s="185"/>
      <c r="P2" s="185"/>
    </row>
    <row r="3" spans="1:28" s="36" customFormat="1" ht="22.5" customHeight="1" x14ac:dyDescent="0.25">
      <c r="A3" s="197" t="s">
        <v>307</v>
      </c>
      <c r="B3" s="197"/>
      <c r="C3" s="197"/>
      <c r="D3" s="197"/>
      <c r="E3" s="197"/>
      <c r="F3" s="197"/>
      <c r="G3" s="197"/>
      <c r="H3" s="197"/>
      <c r="I3" s="197"/>
      <c r="J3" s="197"/>
      <c r="K3" s="197"/>
      <c r="L3" s="197"/>
      <c r="M3" s="197"/>
      <c r="N3" s="197"/>
      <c r="O3" s="197"/>
      <c r="P3" s="197"/>
      <c r="Q3" s="35"/>
      <c r="R3" s="35"/>
      <c r="S3" s="35"/>
      <c r="T3" s="35"/>
      <c r="U3" s="35"/>
      <c r="V3" s="35"/>
      <c r="W3" s="35"/>
      <c r="X3" s="35"/>
      <c r="Y3" s="35"/>
      <c r="Z3" s="35"/>
      <c r="AA3" s="35"/>
      <c r="AB3" s="35"/>
    </row>
    <row r="4" spans="1:28" s="3" customFormat="1" ht="15" x14ac:dyDescent="0.25">
      <c r="A4" s="187" t="s">
        <v>19</v>
      </c>
      <c r="B4" s="198" t="s">
        <v>63</v>
      </c>
      <c r="C4" s="180" t="s">
        <v>64</v>
      </c>
      <c r="D4" s="160" t="s">
        <v>65</v>
      </c>
      <c r="E4" s="199" t="s">
        <v>90</v>
      </c>
      <c r="F4" s="188" t="s">
        <v>81</v>
      </c>
      <c r="G4" s="189" t="s">
        <v>79</v>
      </c>
      <c r="H4" s="192" t="s">
        <v>69</v>
      </c>
      <c r="I4" s="193"/>
      <c r="J4" s="193"/>
      <c r="K4" s="193"/>
      <c r="L4" s="188" t="s">
        <v>70</v>
      </c>
      <c r="M4" s="188"/>
      <c r="N4" s="188"/>
      <c r="O4" s="188"/>
      <c r="P4" s="189" t="s">
        <v>67</v>
      </c>
    </row>
    <row r="5" spans="1:28" s="3" customFormat="1" ht="15" x14ac:dyDescent="0.25">
      <c r="A5" s="187"/>
      <c r="B5" s="198"/>
      <c r="C5" s="180"/>
      <c r="D5" s="160"/>
      <c r="E5" s="200"/>
      <c r="F5" s="188"/>
      <c r="G5" s="190"/>
      <c r="H5" s="194"/>
      <c r="I5" s="195"/>
      <c r="J5" s="195"/>
      <c r="K5" s="195"/>
      <c r="L5" s="188"/>
      <c r="M5" s="188"/>
      <c r="N5" s="188"/>
      <c r="O5" s="188"/>
      <c r="P5" s="190"/>
    </row>
    <row r="6" spans="1:28" s="3" customFormat="1" ht="110.25" customHeight="1" x14ac:dyDescent="0.25">
      <c r="A6" s="187"/>
      <c r="B6" s="198"/>
      <c r="C6" s="180"/>
      <c r="D6" s="160"/>
      <c r="E6" s="201"/>
      <c r="F6" s="188"/>
      <c r="G6" s="191"/>
      <c r="H6" s="116" t="s">
        <v>71</v>
      </c>
      <c r="I6" s="116" t="s">
        <v>72</v>
      </c>
      <c r="J6" s="116" t="s">
        <v>73</v>
      </c>
      <c r="K6" s="116" t="s">
        <v>74</v>
      </c>
      <c r="L6" s="37" t="s">
        <v>75</v>
      </c>
      <c r="M6" s="37" t="s">
        <v>76</v>
      </c>
      <c r="N6" s="37" t="s">
        <v>77</v>
      </c>
      <c r="O6" s="37" t="s">
        <v>78</v>
      </c>
      <c r="P6" s="191"/>
    </row>
    <row r="7" spans="1:28" s="4" customFormat="1" x14ac:dyDescent="0.25">
      <c r="A7" s="38">
        <v>1</v>
      </c>
      <c r="B7" s="38">
        <v>2</v>
      </c>
      <c r="C7" s="96">
        <v>3</v>
      </c>
      <c r="D7" s="38">
        <v>4</v>
      </c>
      <c r="E7" s="38">
        <v>5</v>
      </c>
      <c r="F7" s="99">
        <v>6</v>
      </c>
      <c r="G7" s="38">
        <v>7</v>
      </c>
      <c r="H7" s="88">
        <v>8</v>
      </c>
      <c r="I7" s="88">
        <v>9</v>
      </c>
      <c r="J7" s="88">
        <v>10</v>
      </c>
      <c r="K7" s="88">
        <v>11</v>
      </c>
      <c r="L7" s="38">
        <v>12</v>
      </c>
      <c r="M7" s="38">
        <v>13</v>
      </c>
      <c r="N7" s="38">
        <v>14</v>
      </c>
      <c r="O7" s="38">
        <v>15</v>
      </c>
      <c r="P7" s="38">
        <v>16</v>
      </c>
    </row>
    <row r="8" spans="1:28" s="4" customFormat="1" ht="30" customHeight="1" x14ac:dyDescent="0.25">
      <c r="A8" s="90">
        <v>1</v>
      </c>
      <c r="B8" s="56" t="s">
        <v>142</v>
      </c>
      <c r="C8" s="90"/>
      <c r="D8" s="102"/>
      <c r="E8" s="102"/>
      <c r="F8" s="103"/>
      <c r="G8" s="102"/>
      <c r="H8" s="117"/>
      <c r="I8" s="117"/>
      <c r="J8" s="117"/>
      <c r="K8" s="117"/>
      <c r="L8" s="102"/>
      <c r="M8" s="102"/>
      <c r="N8" s="102"/>
      <c r="O8" s="102"/>
      <c r="P8" s="102"/>
    </row>
    <row r="9" spans="1:28" s="40" customFormat="1" ht="34.5" customHeight="1" x14ac:dyDescent="0.25">
      <c r="A9" s="104" t="s">
        <v>241</v>
      </c>
      <c r="B9" s="91" t="s">
        <v>242</v>
      </c>
      <c r="C9" s="105" t="s">
        <v>243</v>
      </c>
      <c r="D9" s="102"/>
      <c r="E9" s="102"/>
      <c r="F9" s="91" t="s">
        <v>244</v>
      </c>
      <c r="G9" s="106">
        <f>(1+1)*2340000</f>
        <v>4680000</v>
      </c>
      <c r="H9" s="117"/>
      <c r="I9" s="117"/>
      <c r="J9" s="117"/>
      <c r="K9" s="117">
        <v>1</v>
      </c>
      <c r="L9" s="102"/>
      <c r="M9" s="102"/>
      <c r="N9" s="102"/>
      <c r="O9" s="102">
        <v>1</v>
      </c>
      <c r="P9" s="102"/>
    </row>
    <row r="10" spans="1:28" s="40" customFormat="1" ht="23.25" customHeight="1" x14ac:dyDescent="0.25">
      <c r="A10" s="90">
        <v>2</v>
      </c>
      <c r="B10" s="56" t="s">
        <v>147</v>
      </c>
      <c r="C10" s="107"/>
      <c r="D10" s="102"/>
      <c r="E10" s="102"/>
      <c r="F10" s="100"/>
      <c r="G10" s="106"/>
      <c r="H10" s="117"/>
      <c r="I10" s="117"/>
      <c r="J10" s="117"/>
      <c r="K10" s="117"/>
      <c r="L10" s="102"/>
      <c r="M10" s="102"/>
      <c r="N10" s="102"/>
      <c r="O10" s="102"/>
      <c r="P10" s="102"/>
    </row>
    <row r="11" spans="1:28" s="40" customFormat="1" ht="32.25" customHeight="1" x14ac:dyDescent="0.25">
      <c r="A11" s="104" t="s">
        <v>241</v>
      </c>
      <c r="B11" s="92" t="s">
        <v>245</v>
      </c>
      <c r="C11" s="105" t="s">
        <v>246</v>
      </c>
      <c r="D11" s="102"/>
      <c r="E11" s="102">
        <v>1</v>
      </c>
      <c r="F11" s="92" t="s">
        <v>247</v>
      </c>
      <c r="G11" s="106">
        <f>(1+1.2)*2340000</f>
        <v>5148000</v>
      </c>
      <c r="H11" s="117"/>
      <c r="I11" s="117"/>
      <c r="J11" s="117"/>
      <c r="K11" s="117">
        <v>1</v>
      </c>
      <c r="L11" s="102"/>
      <c r="M11" s="102"/>
      <c r="N11" s="102"/>
      <c r="O11" s="102">
        <v>1</v>
      </c>
      <c r="P11" s="102"/>
    </row>
    <row r="12" spans="1:28" s="4" customFormat="1" ht="23.25" customHeight="1" x14ac:dyDescent="0.25">
      <c r="A12" s="90">
        <v>3</v>
      </c>
      <c r="B12" s="56" t="s">
        <v>152</v>
      </c>
      <c r="C12" s="107"/>
      <c r="D12" s="102"/>
      <c r="E12" s="102"/>
      <c r="F12" s="100"/>
      <c r="G12" s="106"/>
      <c r="H12" s="117"/>
      <c r="I12" s="117"/>
      <c r="J12" s="117"/>
      <c r="K12" s="117"/>
      <c r="L12" s="102"/>
      <c r="M12" s="102"/>
      <c r="N12" s="102"/>
      <c r="O12" s="102"/>
      <c r="P12" s="102"/>
    </row>
    <row r="13" spans="1:28" s="40" customFormat="1" ht="30.75" customHeight="1" x14ac:dyDescent="0.25">
      <c r="A13" s="104" t="s">
        <v>241</v>
      </c>
      <c r="B13" s="93" t="s">
        <v>248</v>
      </c>
      <c r="C13" s="105" t="s">
        <v>249</v>
      </c>
      <c r="D13" s="102"/>
      <c r="E13" s="102">
        <v>1</v>
      </c>
      <c r="F13" s="92" t="s">
        <v>250</v>
      </c>
      <c r="G13" s="106">
        <f>(1+1.2)*2340000</f>
        <v>5148000</v>
      </c>
      <c r="H13" s="117"/>
      <c r="I13" s="117"/>
      <c r="J13" s="117"/>
      <c r="K13" s="117">
        <v>1</v>
      </c>
      <c r="L13" s="102"/>
      <c r="M13" s="102"/>
      <c r="N13" s="102"/>
      <c r="O13" s="102">
        <v>1</v>
      </c>
      <c r="P13" s="102"/>
    </row>
    <row r="14" spans="1:28" s="40" customFormat="1" ht="23.25" customHeight="1" x14ac:dyDescent="0.25">
      <c r="A14" s="90">
        <v>4</v>
      </c>
      <c r="B14" s="56" t="s">
        <v>157</v>
      </c>
      <c r="C14" s="107"/>
      <c r="D14" s="102"/>
      <c r="E14" s="102"/>
      <c r="F14" s="100"/>
      <c r="G14" s="106"/>
      <c r="H14" s="117"/>
      <c r="I14" s="117"/>
      <c r="J14" s="117"/>
      <c r="K14" s="117"/>
      <c r="L14" s="102"/>
      <c r="M14" s="102"/>
      <c r="N14" s="102"/>
      <c r="O14" s="102"/>
      <c r="P14" s="102"/>
    </row>
    <row r="15" spans="1:28" s="40" customFormat="1" ht="31.5" customHeight="1" x14ac:dyDescent="0.25">
      <c r="A15" s="104" t="s">
        <v>241</v>
      </c>
      <c r="B15" s="93" t="s">
        <v>251</v>
      </c>
      <c r="C15" s="105" t="s">
        <v>252</v>
      </c>
      <c r="D15" s="102"/>
      <c r="E15" s="102">
        <v>1</v>
      </c>
      <c r="F15" s="92" t="s">
        <v>247</v>
      </c>
      <c r="G15" s="106">
        <f>(1+1.2)*2340000</f>
        <v>5148000</v>
      </c>
      <c r="H15" s="117"/>
      <c r="I15" s="117">
        <v>1</v>
      </c>
      <c r="J15" s="117"/>
      <c r="K15" s="117"/>
      <c r="L15" s="102"/>
      <c r="M15" s="102">
        <v>1</v>
      </c>
      <c r="N15" s="102"/>
      <c r="O15" s="102"/>
      <c r="P15" s="102"/>
    </row>
    <row r="16" spans="1:28" s="40" customFormat="1" ht="23.25" customHeight="1" x14ac:dyDescent="0.25">
      <c r="A16" s="90">
        <v>5</v>
      </c>
      <c r="B16" s="56" t="s">
        <v>163</v>
      </c>
      <c r="C16" s="107"/>
      <c r="D16" s="102"/>
      <c r="E16" s="102"/>
      <c r="F16" s="100"/>
      <c r="G16" s="106"/>
      <c r="H16" s="117"/>
      <c r="I16" s="117"/>
      <c r="J16" s="117"/>
      <c r="K16" s="117"/>
      <c r="L16" s="102"/>
      <c r="M16" s="102"/>
      <c r="N16" s="102"/>
      <c r="O16" s="102"/>
      <c r="P16" s="102"/>
    </row>
    <row r="17" spans="1:16" customFormat="1" ht="23.25" customHeight="1" x14ac:dyDescent="0.25">
      <c r="A17" s="104" t="s">
        <v>241</v>
      </c>
      <c r="B17" s="93" t="s">
        <v>253</v>
      </c>
      <c r="C17" s="105" t="s">
        <v>254</v>
      </c>
      <c r="D17" s="102"/>
      <c r="E17" s="102">
        <v>1</v>
      </c>
      <c r="F17" s="92" t="s">
        <v>255</v>
      </c>
      <c r="G17" s="106">
        <f>(1+1)*2340000</f>
        <v>4680000</v>
      </c>
      <c r="H17" s="117"/>
      <c r="I17" s="117"/>
      <c r="J17" s="117"/>
      <c r="K17" s="117">
        <v>1</v>
      </c>
      <c r="L17" s="102"/>
      <c r="M17" s="102"/>
      <c r="N17" s="102"/>
      <c r="O17" s="102">
        <v>1</v>
      </c>
      <c r="P17" s="102"/>
    </row>
    <row r="18" spans="1:16" s="41" customFormat="1" ht="23.25" customHeight="1" x14ac:dyDescent="0.25">
      <c r="A18" s="90">
        <v>6</v>
      </c>
      <c r="B18" s="56" t="s">
        <v>170</v>
      </c>
      <c r="C18" s="107"/>
      <c r="D18" s="102"/>
      <c r="E18" s="102"/>
      <c r="F18" s="100"/>
      <c r="G18" s="106"/>
      <c r="H18" s="117"/>
      <c r="I18" s="117"/>
      <c r="J18" s="117"/>
      <c r="K18" s="117"/>
      <c r="L18" s="102"/>
      <c r="M18" s="102"/>
      <c r="N18" s="102"/>
      <c r="O18" s="102"/>
      <c r="P18" s="102"/>
    </row>
    <row r="19" spans="1:16" ht="23.25" customHeight="1" x14ac:dyDescent="0.25">
      <c r="A19" s="104" t="s">
        <v>241</v>
      </c>
      <c r="B19" s="93" t="s">
        <v>256</v>
      </c>
      <c r="C19" s="105" t="s">
        <v>257</v>
      </c>
      <c r="D19" s="102"/>
      <c r="E19" s="102"/>
      <c r="F19" s="92" t="s">
        <v>258</v>
      </c>
      <c r="G19" s="106">
        <f>(1+1.2)*2340000</f>
        <v>5148000</v>
      </c>
      <c r="H19" s="117"/>
      <c r="I19" s="117">
        <v>1</v>
      </c>
      <c r="J19" s="117"/>
      <c r="K19" s="117"/>
      <c r="L19" s="102"/>
      <c r="M19" s="102"/>
      <c r="N19" s="102"/>
      <c r="O19" s="102">
        <v>1</v>
      </c>
      <c r="P19" s="102"/>
    </row>
    <row r="20" spans="1:16" ht="23.25" customHeight="1" x14ac:dyDescent="0.25">
      <c r="A20" s="90">
        <v>7</v>
      </c>
      <c r="B20" s="56" t="s">
        <v>174</v>
      </c>
      <c r="C20" s="107"/>
      <c r="D20" s="102"/>
      <c r="E20" s="102"/>
      <c r="F20" s="100"/>
      <c r="G20" s="106"/>
      <c r="H20" s="117"/>
      <c r="I20" s="117"/>
      <c r="J20" s="117"/>
      <c r="K20" s="117"/>
      <c r="L20" s="102"/>
      <c r="M20" s="102"/>
      <c r="N20" s="102"/>
      <c r="O20" s="102"/>
      <c r="P20" s="102"/>
    </row>
    <row r="21" spans="1:16" ht="31.5" customHeight="1" x14ac:dyDescent="0.25">
      <c r="A21" s="104" t="s">
        <v>241</v>
      </c>
      <c r="B21" s="93" t="s">
        <v>259</v>
      </c>
      <c r="C21" s="105" t="s">
        <v>260</v>
      </c>
      <c r="D21" s="102"/>
      <c r="E21" s="102">
        <v>1</v>
      </c>
      <c r="F21" s="92" t="s">
        <v>261</v>
      </c>
      <c r="G21" s="106">
        <f>(1+1.2)*2340000</f>
        <v>5148000</v>
      </c>
      <c r="H21" s="117"/>
      <c r="I21" s="117"/>
      <c r="J21" s="117">
        <v>1</v>
      </c>
      <c r="K21" s="117"/>
      <c r="L21" s="102"/>
      <c r="M21" s="102"/>
      <c r="N21" s="102"/>
      <c r="O21" s="102">
        <v>1</v>
      </c>
      <c r="P21" s="102"/>
    </row>
    <row r="22" spans="1:16" ht="23.25" customHeight="1" x14ac:dyDescent="0.25">
      <c r="A22" s="90">
        <v>8</v>
      </c>
      <c r="B22" s="56" t="s">
        <v>179</v>
      </c>
      <c r="C22" s="107"/>
      <c r="D22" s="102"/>
      <c r="E22" s="102"/>
      <c r="F22" s="100"/>
      <c r="G22" s="106"/>
      <c r="H22" s="117"/>
      <c r="I22" s="117"/>
      <c r="J22" s="117"/>
      <c r="K22" s="117"/>
      <c r="L22" s="102"/>
      <c r="M22" s="102"/>
      <c r="N22" s="102"/>
      <c r="O22" s="102"/>
      <c r="P22" s="102"/>
    </row>
    <row r="23" spans="1:16" ht="30.75" customHeight="1" x14ac:dyDescent="0.25">
      <c r="A23" s="104" t="s">
        <v>241</v>
      </c>
      <c r="B23" s="94" t="s">
        <v>262</v>
      </c>
      <c r="C23" s="105" t="s">
        <v>263</v>
      </c>
      <c r="D23" s="102"/>
      <c r="E23" s="102">
        <v>1</v>
      </c>
      <c r="F23" s="92" t="s">
        <v>264</v>
      </c>
      <c r="G23" s="106">
        <f>(1+1.2)*2340000</f>
        <v>5148000</v>
      </c>
      <c r="H23" s="117"/>
      <c r="I23" s="117"/>
      <c r="J23" s="117">
        <v>1</v>
      </c>
      <c r="K23" s="117"/>
      <c r="L23" s="102"/>
      <c r="M23" s="102"/>
      <c r="N23" s="102"/>
      <c r="O23" s="102">
        <v>1</v>
      </c>
      <c r="P23" s="102"/>
    </row>
    <row r="24" spans="1:16" ht="23.25" customHeight="1" x14ac:dyDescent="0.25">
      <c r="A24" s="90">
        <v>9</v>
      </c>
      <c r="B24" s="56" t="s">
        <v>182</v>
      </c>
      <c r="C24" s="107"/>
      <c r="D24" s="102"/>
      <c r="E24" s="102"/>
      <c r="F24" s="100"/>
      <c r="G24" s="106"/>
      <c r="H24" s="117"/>
      <c r="I24" s="117"/>
      <c r="J24" s="117"/>
      <c r="K24" s="117"/>
      <c r="L24" s="102"/>
      <c r="M24" s="102"/>
      <c r="N24" s="102"/>
      <c r="O24" s="102"/>
      <c r="P24" s="102"/>
    </row>
    <row r="25" spans="1:16" ht="42.75" customHeight="1" x14ac:dyDescent="0.25">
      <c r="A25" s="104" t="s">
        <v>241</v>
      </c>
      <c r="B25" s="93" t="s">
        <v>265</v>
      </c>
      <c r="C25" s="108" t="s">
        <v>266</v>
      </c>
      <c r="D25" s="102"/>
      <c r="E25" s="102">
        <v>1</v>
      </c>
      <c r="F25" s="92" t="s">
        <v>267</v>
      </c>
      <c r="G25" s="106">
        <f>(1+1.2+0.5)*2340000</f>
        <v>6318000</v>
      </c>
      <c r="H25" s="117"/>
      <c r="I25" s="117"/>
      <c r="J25" s="117"/>
      <c r="K25" s="117">
        <v>1</v>
      </c>
      <c r="L25" s="102"/>
      <c r="M25" s="102"/>
      <c r="N25" s="102"/>
      <c r="O25" s="102">
        <v>1</v>
      </c>
      <c r="P25" s="102"/>
    </row>
    <row r="26" spans="1:16" ht="23.25" customHeight="1" x14ac:dyDescent="0.25">
      <c r="A26" s="90">
        <v>10</v>
      </c>
      <c r="B26" s="56" t="s">
        <v>187</v>
      </c>
      <c r="C26" s="107"/>
      <c r="D26" s="102"/>
      <c r="E26" s="102"/>
      <c r="F26" s="100"/>
      <c r="G26" s="106"/>
      <c r="H26" s="117"/>
      <c r="I26" s="117"/>
      <c r="J26" s="117"/>
      <c r="K26" s="117"/>
      <c r="L26" s="102"/>
      <c r="M26" s="102"/>
      <c r="N26" s="102"/>
      <c r="O26" s="102"/>
      <c r="P26" s="102"/>
    </row>
    <row r="27" spans="1:16" ht="23.25" customHeight="1" x14ac:dyDescent="0.25">
      <c r="A27" s="104" t="s">
        <v>241</v>
      </c>
      <c r="B27" s="95" t="s">
        <v>268</v>
      </c>
      <c r="C27" s="109">
        <v>26947</v>
      </c>
      <c r="D27" s="102">
        <v>1</v>
      </c>
      <c r="E27" s="102">
        <v>1</v>
      </c>
      <c r="F27" s="92" t="s">
        <v>80</v>
      </c>
      <c r="G27" s="106">
        <f>0.5*2340000</f>
        <v>1170000</v>
      </c>
      <c r="H27" s="117"/>
      <c r="I27" s="117"/>
      <c r="J27" s="117">
        <v>1</v>
      </c>
      <c r="K27" s="117"/>
      <c r="L27" s="102"/>
      <c r="M27" s="102"/>
      <c r="N27" s="102"/>
      <c r="O27" s="102">
        <v>1</v>
      </c>
      <c r="P27" s="102"/>
    </row>
    <row r="28" spans="1:16" ht="23.25" customHeight="1" x14ac:dyDescent="0.25">
      <c r="A28" s="104" t="s">
        <v>241</v>
      </c>
      <c r="B28" s="110" t="s">
        <v>269</v>
      </c>
      <c r="C28" s="111" t="s">
        <v>270</v>
      </c>
      <c r="D28" s="102"/>
      <c r="E28" s="102">
        <v>1</v>
      </c>
      <c r="F28" s="92" t="s">
        <v>271</v>
      </c>
      <c r="G28" s="106">
        <f>1*2340000</f>
        <v>2340000</v>
      </c>
      <c r="H28" s="117"/>
      <c r="I28" s="117"/>
      <c r="J28" s="117"/>
      <c r="K28" s="117">
        <v>1</v>
      </c>
      <c r="L28" s="102"/>
      <c r="M28" s="102"/>
      <c r="N28" s="102"/>
      <c r="O28" s="102">
        <v>1</v>
      </c>
      <c r="P28" s="102"/>
    </row>
    <row r="29" spans="1:16" ht="23.25" customHeight="1" x14ac:dyDescent="0.25">
      <c r="A29" s="90">
        <v>11</v>
      </c>
      <c r="B29" s="56" t="s">
        <v>191</v>
      </c>
      <c r="C29" s="107"/>
      <c r="D29" s="102"/>
      <c r="E29" s="102"/>
      <c r="F29" s="100"/>
      <c r="G29" s="106"/>
      <c r="H29" s="117"/>
      <c r="I29" s="117"/>
      <c r="J29" s="117"/>
      <c r="K29" s="117"/>
      <c r="L29" s="102"/>
      <c r="M29" s="102"/>
      <c r="N29" s="102"/>
      <c r="O29" s="102"/>
      <c r="P29" s="102"/>
    </row>
    <row r="30" spans="1:16" ht="23.25" customHeight="1" x14ac:dyDescent="0.25">
      <c r="A30" s="104" t="s">
        <v>241</v>
      </c>
      <c r="B30" s="93" t="s">
        <v>272</v>
      </c>
      <c r="C30" s="109">
        <v>21467</v>
      </c>
      <c r="D30" s="102"/>
      <c r="E30" s="102">
        <v>1</v>
      </c>
      <c r="F30" s="92" t="s">
        <v>271</v>
      </c>
      <c r="G30" s="106">
        <f>1*2340000</f>
        <v>2340000</v>
      </c>
      <c r="H30" s="117"/>
      <c r="I30" s="117"/>
      <c r="J30" s="117"/>
      <c r="K30" s="117">
        <v>1</v>
      </c>
      <c r="L30" s="102"/>
      <c r="M30" s="102"/>
      <c r="N30" s="102"/>
      <c r="O30" s="102">
        <v>1</v>
      </c>
      <c r="P30" s="102"/>
    </row>
    <row r="31" spans="1:16" ht="23.25" customHeight="1" x14ac:dyDescent="0.25">
      <c r="A31" s="104" t="s">
        <v>241</v>
      </c>
      <c r="B31" s="93" t="s">
        <v>273</v>
      </c>
      <c r="C31" s="109">
        <v>32631</v>
      </c>
      <c r="D31" s="102"/>
      <c r="E31" s="102">
        <v>1</v>
      </c>
      <c r="F31" s="92" t="s">
        <v>80</v>
      </c>
      <c r="G31" s="106">
        <f>0.5*2340000</f>
        <v>1170000</v>
      </c>
      <c r="H31" s="117"/>
      <c r="I31" s="117">
        <v>1</v>
      </c>
      <c r="J31" s="117"/>
      <c r="K31" s="117"/>
      <c r="L31" s="102"/>
      <c r="M31" s="102"/>
      <c r="N31" s="102">
        <v>1</v>
      </c>
      <c r="O31" s="102"/>
      <c r="P31" s="102"/>
    </row>
    <row r="32" spans="1:16" ht="23.25" customHeight="1" x14ac:dyDescent="0.25">
      <c r="A32" s="90">
        <v>12</v>
      </c>
      <c r="B32" s="56" t="s">
        <v>197</v>
      </c>
      <c r="C32" s="107"/>
      <c r="D32" s="102"/>
      <c r="E32" s="102"/>
      <c r="F32" s="100"/>
      <c r="G32" s="106"/>
      <c r="H32" s="117"/>
      <c r="I32" s="117"/>
      <c r="J32" s="117"/>
      <c r="K32" s="117"/>
      <c r="L32" s="102"/>
      <c r="M32" s="102"/>
      <c r="N32" s="102"/>
      <c r="O32" s="102"/>
      <c r="P32" s="102"/>
    </row>
    <row r="33" spans="1:16" ht="23.25" customHeight="1" x14ac:dyDescent="0.25">
      <c r="A33" s="104" t="s">
        <v>241</v>
      </c>
      <c r="B33" s="93" t="s">
        <v>274</v>
      </c>
      <c r="C33" s="112" t="s">
        <v>275</v>
      </c>
      <c r="D33" s="102"/>
      <c r="E33" s="102">
        <v>1</v>
      </c>
      <c r="F33" s="92" t="s">
        <v>276</v>
      </c>
      <c r="G33" s="106">
        <f>(1+1)*2340000</f>
        <v>4680000</v>
      </c>
      <c r="H33" s="117"/>
      <c r="I33" s="117"/>
      <c r="J33" s="117">
        <v>1</v>
      </c>
      <c r="K33" s="117"/>
      <c r="L33" s="102"/>
      <c r="M33" s="102"/>
      <c r="N33" s="102">
        <v>1</v>
      </c>
      <c r="O33" s="102"/>
      <c r="P33" s="102"/>
    </row>
    <row r="34" spans="1:16" ht="23.25" customHeight="1" x14ac:dyDescent="0.25">
      <c r="A34" s="90">
        <v>13</v>
      </c>
      <c r="B34" s="56" t="s">
        <v>131</v>
      </c>
      <c r="C34" s="107"/>
      <c r="D34" s="102"/>
      <c r="E34" s="102"/>
      <c r="F34" s="100"/>
      <c r="G34" s="106"/>
      <c r="H34" s="117"/>
      <c r="I34" s="117"/>
      <c r="J34" s="117"/>
      <c r="K34" s="117"/>
      <c r="L34" s="102"/>
      <c r="M34" s="102"/>
      <c r="N34" s="102"/>
      <c r="O34" s="102"/>
      <c r="P34" s="102"/>
    </row>
    <row r="35" spans="1:16" ht="23.25" customHeight="1" x14ac:dyDescent="0.25">
      <c r="A35" s="104" t="s">
        <v>241</v>
      </c>
      <c r="B35" s="95" t="s">
        <v>277</v>
      </c>
      <c r="C35" s="109">
        <v>19760</v>
      </c>
      <c r="D35" s="102"/>
      <c r="E35" s="102">
        <v>1</v>
      </c>
      <c r="F35" s="95" t="s">
        <v>271</v>
      </c>
      <c r="G35" s="106">
        <f>1*2340000</f>
        <v>2340000</v>
      </c>
      <c r="H35" s="117"/>
      <c r="I35" s="117"/>
      <c r="J35" s="117"/>
      <c r="K35" s="117">
        <v>1</v>
      </c>
      <c r="L35" s="102"/>
      <c r="M35" s="102"/>
      <c r="N35" s="102"/>
      <c r="O35" s="102">
        <v>1</v>
      </c>
      <c r="P35" s="102"/>
    </row>
    <row r="36" spans="1:16" ht="23.25" customHeight="1" x14ac:dyDescent="0.25">
      <c r="A36" s="90">
        <v>14</v>
      </c>
      <c r="B36" s="56" t="s">
        <v>130</v>
      </c>
      <c r="C36" s="107"/>
      <c r="D36" s="102"/>
      <c r="E36" s="102"/>
      <c r="F36" s="100"/>
      <c r="G36" s="106"/>
      <c r="H36" s="117"/>
      <c r="I36" s="117"/>
      <c r="J36" s="117"/>
      <c r="K36" s="117"/>
      <c r="L36" s="102"/>
      <c r="M36" s="102"/>
      <c r="N36" s="102"/>
      <c r="O36" s="102"/>
      <c r="P36" s="102"/>
    </row>
    <row r="37" spans="1:16" ht="23.25" customHeight="1" x14ac:dyDescent="0.25">
      <c r="A37" s="104" t="s">
        <v>241</v>
      </c>
      <c r="B37" s="92" t="s">
        <v>278</v>
      </c>
      <c r="C37" s="109">
        <v>26174</v>
      </c>
      <c r="D37" s="102"/>
      <c r="E37" s="102">
        <v>1</v>
      </c>
      <c r="F37" s="92" t="s">
        <v>279</v>
      </c>
      <c r="G37" s="106">
        <f>1*2340000</f>
        <v>2340000</v>
      </c>
      <c r="H37" s="117"/>
      <c r="I37" s="117"/>
      <c r="J37" s="117">
        <v>1</v>
      </c>
      <c r="K37" s="117"/>
      <c r="L37" s="102"/>
      <c r="M37" s="102"/>
      <c r="N37" s="102"/>
      <c r="O37" s="102">
        <v>1</v>
      </c>
      <c r="P37" s="102"/>
    </row>
    <row r="38" spans="1:16" ht="23.25" customHeight="1" x14ac:dyDescent="0.25">
      <c r="A38" s="90">
        <v>15</v>
      </c>
      <c r="B38" s="66" t="s">
        <v>208</v>
      </c>
      <c r="C38" s="107"/>
      <c r="D38" s="102"/>
      <c r="E38" s="102"/>
      <c r="F38" s="100"/>
      <c r="G38" s="106"/>
      <c r="H38" s="117"/>
      <c r="I38" s="117"/>
      <c r="J38" s="117"/>
      <c r="K38" s="117"/>
      <c r="L38" s="102"/>
      <c r="M38" s="102"/>
      <c r="N38" s="102"/>
      <c r="O38" s="102"/>
      <c r="P38" s="102"/>
    </row>
    <row r="39" spans="1:16" ht="23.25" customHeight="1" x14ac:dyDescent="0.25">
      <c r="A39" s="90">
        <v>16</v>
      </c>
      <c r="B39" s="56" t="s">
        <v>216</v>
      </c>
      <c r="C39" s="107"/>
      <c r="D39" s="102"/>
      <c r="E39" s="102"/>
      <c r="F39" s="100"/>
      <c r="G39" s="106"/>
      <c r="H39" s="117"/>
      <c r="I39" s="117"/>
      <c r="J39" s="117"/>
      <c r="K39" s="117"/>
      <c r="L39" s="102"/>
      <c r="M39" s="102"/>
      <c r="N39" s="102"/>
      <c r="O39" s="102"/>
      <c r="P39" s="102"/>
    </row>
    <row r="40" spans="1:16" ht="23.25" customHeight="1" x14ac:dyDescent="0.25">
      <c r="A40" s="104" t="s">
        <v>241</v>
      </c>
      <c r="B40" s="92" t="s">
        <v>280</v>
      </c>
      <c r="C40" s="109">
        <v>25523</v>
      </c>
      <c r="D40" s="102">
        <v>1</v>
      </c>
      <c r="E40" s="102">
        <v>1</v>
      </c>
      <c r="F40" s="92" t="s">
        <v>281</v>
      </c>
      <c r="G40" s="106">
        <f>(1+0.5)*2340000</f>
        <v>3510000</v>
      </c>
      <c r="H40" s="117"/>
      <c r="I40" s="117"/>
      <c r="J40" s="117">
        <v>1</v>
      </c>
      <c r="K40" s="117"/>
      <c r="L40" s="102"/>
      <c r="M40" s="102"/>
      <c r="N40" s="102"/>
      <c r="O40" s="102">
        <v>1</v>
      </c>
      <c r="P40" s="102"/>
    </row>
    <row r="41" spans="1:16" ht="23.25" customHeight="1" x14ac:dyDescent="0.25">
      <c r="A41" s="90">
        <v>17</v>
      </c>
      <c r="B41" s="56" t="s">
        <v>221</v>
      </c>
      <c r="C41" s="107"/>
      <c r="D41" s="102"/>
      <c r="E41" s="102"/>
      <c r="F41" s="100"/>
      <c r="G41" s="106"/>
      <c r="H41" s="117"/>
      <c r="I41" s="117"/>
      <c r="J41" s="117"/>
      <c r="K41" s="117"/>
      <c r="L41" s="102"/>
      <c r="M41" s="102"/>
      <c r="N41" s="102"/>
      <c r="O41" s="102"/>
      <c r="P41" s="102"/>
    </row>
    <row r="42" spans="1:16" ht="23.25" customHeight="1" x14ac:dyDescent="0.25">
      <c r="A42" s="104" t="s">
        <v>241</v>
      </c>
      <c r="B42" s="91" t="s">
        <v>282</v>
      </c>
      <c r="C42" s="109">
        <v>27672</v>
      </c>
      <c r="D42" s="102">
        <v>1</v>
      </c>
      <c r="E42" s="102">
        <v>1</v>
      </c>
      <c r="F42" s="95" t="s">
        <v>271</v>
      </c>
      <c r="G42" s="106">
        <f>1*2340000</f>
        <v>2340000</v>
      </c>
      <c r="H42" s="117"/>
      <c r="I42" s="117"/>
      <c r="J42" s="117">
        <v>1</v>
      </c>
      <c r="K42" s="117"/>
      <c r="L42" s="102"/>
      <c r="M42" s="102"/>
      <c r="N42" s="102"/>
      <c r="O42" s="102">
        <v>1</v>
      </c>
      <c r="P42" s="102"/>
    </row>
    <row r="43" spans="1:16" ht="23.25" customHeight="1" x14ac:dyDescent="0.25">
      <c r="A43" s="104" t="s">
        <v>241</v>
      </c>
      <c r="B43" s="91" t="s">
        <v>283</v>
      </c>
      <c r="C43" s="109">
        <v>23119</v>
      </c>
      <c r="D43" s="102"/>
      <c r="E43" s="102">
        <v>1</v>
      </c>
      <c r="F43" s="95" t="s">
        <v>80</v>
      </c>
      <c r="G43" s="106">
        <f>0.5*2340000</f>
        <v>1170000</v>
      </c>
      <c r="H43" s="117"/>
      <c r="I43" s="117"/>
      <c r="J43" s="117"/>
      <c r="K43" s="117">
        <v>1</v>
      </c>
      <c r="L43" s="102"/>
      <c r="M43" s="102"/>
      <c r="N43" s="102"/>
      <c r="O43" s="102">
        <v>1</v>
      </c>
      <c r="P43" s="102"/>
    </row>
    <row r="44" spans="1:16" ht="23.25" customHeight="1" x14ac:dyDescent="0.25">
      <c r="A44" s="90">
        <v>18</v>
      </c>
      <c r="B44" s="56" t="s">
        <v>129</v>
      </c>
      <c r="C44" s="107"/>
      <c r="D44" s="102"/>
      <c r="E44" s="102"/>
      <c r="F44" s="100"/>
      <c r="G44" s="106"/>
      <c r="H44" s="117"/>
      <c r="I44" s="117"/>
      <c r="J44" s="117"/>
      <c r="K44" s="117"/>
      <c r="L44" s="102"/>
      <c r="M44" s="102"/>
      <c r="N44" s="102"/>
      <c r="O44" s="102"/>
      <c r="P44" s="102"/>
    </row>
    <row r="45" spans="1:16" ht="36.75" customHeight="1" x14ac:dyDescent="0.25">
      <c r="A45" s="104" t="s">
        <v>241</v>
      </c>
      <c r="B45" s="93" t="s">
        <v>284</v>
      </c>
      <c r="C45" s="105" t="s">
        <v>285</v>
      </c>
      <c r="D45" s="102"/>
      <c r="E45" s="102"/>
      <c r="F45" s="92" t="s">
        <v>286</v>
      </c>
      <c r="G45" s="106">
        <f>1.2*2340000</f>
        <v>2808000</v>
      </c>
      <c r="H45" s="117"/>
      <c r="I45" s="117"/>
      <c r="J45" s="117">
        <v>1</v>
      </c>
      <c r="K45" s="117"/>
      <c r="L45" s="102"/>
      <c r="M45" s="102"/>
      <c r="N45" s="102"/>
      <c r="O45" s="102">
        <v>1</v>
      </c>
      <c r="P45" s="102"/>
    </row>
    <row r="46" spans="1:16" ht="23.25" customHeight="1" x14ac:dyDescent="0.25">
      <c r="A46" s="104" t="s">
        <v>241</v>
      </c>
      <c r="B46" s="93" t="s">
        <v>287</v>
      </c>
      <c r="C46" s="109">
        <v>30290</v>
      </c>
      <c r="D46" s="102"/>
      <c r="E46" s="102">
        <v>1</v>
      </c>
      <c r="F46" s="92" t="s">
        <v>279</v>
      </c>
      <c r="G46" s="106">
        <f>1*2340000</f>
        <v>2340000</v>
      </c>
      <c r="H46" s="117"/>
      <c r="I46" s="117">
        <v>1</v>
      </c>
      <c r="J46" s="117"/>
      <c r="K46" s="117"/>
      <c r="L46" s="102"/>
      <c r="M46" s="102"/>
      <c r="N46" s="102"/>
      <c r="O46" s="102">
        <v>1</v>
      </c>
      <c r="P46" s="102"/>
    </row>
    <row r="47" spans="1:16" ht="23.25" customHeight="1" x14ac:dyDescent="0.25">
      <c r="A47" s="90">
        <v>19</v>
      </c>
      <c r="B47" s="56" t="s">
        <v>126</v>
      </c>
      <c r="C47" s="107"/>
      <c r="D47" s="102"/>
      <c r="E47" s="102"/>
      <c r="F47" s="100"/>
      <c r="G47" s="106"/>
      <c r="H47" s="117"/>
      <c r="I47" s="117"/>
      <c r="J47" s="117"/>
      <c r="K47" s="117"/>
      <c r="L47" s="102"/>
      <c r="M47" s="102"/>
      <c r="N47" s="102"/>
      <c r="O47" s="102"/>
      <c r="P47" s="102"/>
    </row>
    <row r="48" spans="1:16" ht="23.25" customHeight="1" x14ac:dyDescent="0.25">
      <c r="A48" s="104" t="s">
        <v>241</v>
      </c>
      <c r="B48" s="93" t="s">
        <v>288</v>
      </c>
      <c r="C48" s="105" t="s">
        <v>289</v>
      </c>
      <c r="D48" s="102"/>
      <c r="E48" s="102">
        <v>1</v>
      </c>
      <c r="F48" s="92" t="s">
        <v>290</v>
      </c>
      <c r="G48" s="106">
        <f>(1.2+0.5)*2340000</f>
        <v>3978000</v>
      </c>
      <c r="H48" s="117"/>
      <c r="I48" s="117">
        <v>1</v>
      </c>
      <c r="J48" s="117"/>
      <c r="K48" s="117"/>
      <c r="L48" s="102"/>
      <c r="M48" s="102"/>
      <c r="N48" s="102">
        <v>1</v>
      </c>
      <c r="O48" s="102"/>
      <c r="P48" s="102"/>
    </row>
    <row r="49" spans="1:16" ht="23.25" customHeight="1" x14ac:dyDescent="0.25">
      <c r="A49" s="104" t="s">
        <v>241</v>
      </c>
      <c r="B49" s="94" t="s">
        <v>291</v>
      </c>
      <c r="C49" s="111" t="s">
        <v>292</v>
      </c>
      <c r="D49" s="102"/>
      <c r="E49" s="102">
        <v>1</v>
      </c>
      <c r="F49" s="92" t="s">
        <v>279</v>
      </c>
      <c r="G49" s="106">
        <f>1*2340000</f>
        <v>2340000</v>
      </c>
      <c r="H49" s="117"/>
      <c r="I49" s="117"/>
      <c r="J49" s="117"/>
      <c r="K49" s="117">
        <v>1</v>
      </c>
      <c r="L49" s="102"/>
      <c r="M49" s="102"/>
      <c r="N49" s="102">
        <v>1</v>
      </c>
      <c r="O49" s="102"/>
      <c r="P49" s="102"/>
    </row>
    <row r="50" spans="1:16" ht="23.25" customHeight="1" x14ac:dyDescent="0.25">
      <c r="A50" s="90">
        <v>20</v>
      </c>
      <c r="B50" s="56" t="s">
        <v>125</v>
      </c>
      <c r="C50" s="107"/>
      <c r="D50" s="102"/>
      <c r="E50" s="102"/>
      <c r="F50" s="100"/>
      <c r="G50" s="106"/>
      <c r="H50" s="117"/>
      <c r="I50" s="117"/>
      <c r="J50" s="117"/>
      <c r="K50" s="117"/>
      <c r="L50" s="102"/>
      <c r="M50" s="102"/>
      <c r="N50" s="102"/>
      <c r="O50" s="102"/>
      <c r="P50" s="102"/>
    </row>
    <row r="51" spans="1:16" ht="23.25" customHeight="1" x14ac:dyDescent="0.25">
      <c r="A51" s="104" t="s">
        <v>241</v>
      </c>
      <c r="B51" s="93" t="s">
        <v>293</v>
      </c>
      <c r="C51" s="105" t="s">
        <v>294</v>
      </c>
      <c r="D51" s="102"/>
      <c r="E51" s="102">
        <v>1</v>
      </c>
      <c r="F51" s="92" t="s">
        <v>295</v>
      </c>
      <c r="G51" s="106">
        <f>(1.2+1)*2340000</f>
        <v>5148000</v>
      </c>
      <c r="H51" s="117"/>
      <c r="I51" s="117"/>
      <c r="J51" s="117"/>
      <c r="K51" s="117">
        <v>1</v>
      </c>
      <c r="L51" s="102"/>
      <c r="M51" s="102"/>
      <c r="N51" s="102"/>
      <c r="O51" s="102">
        <v>1</v>
      </c>
      <c r="P51" s="102"/>
    </row>
    <row r="52" spans="1:16" ht="23.25" customHeight="1" x14ac:dyDescent="0.25">
      <c r="A52" s="90">
        <v>21</v>
      </c>
      <c r="B52" s="56" t="s">
        <v>122</v>
      </c>
      <c r="C52" s="107"/>
      <c r="D52" s="102"/>
      <c r="E52" s="102"/>
      <c r="F52" s="100"/>
      <c r="G52" s="106"/>
      <c r="H52" s="117"/>
      <c r="I52" s="117"/>
      <c r="J52" s="117"/>
      <c r="K52" s="117"/>
      <c r="L52" s="102"/>
      <c r="M52" s="102"/>
      <c r="N52" s="102"/>
      <c r="O52" s="102"/>
      <c r="P52" s="102"/>
    </row>
    <row r="53" spans="1:16" ht="23.25" customHeight="1" x14ac:dyDescent="0.25">
      <c r="A53" s="104" t="s">
        <v>241</v>
      </c>
      <c r="B53" s="93" t="s">
        <v>296</v>
      </c>
      <c r="C53" s="105" t="s">
        <v>297</v>
      </c>
      <c r="D53" s="102"/>
      <c r="E53" s="102">
        <v>1</v>
      </c>
      <c r="F53" s="92" t="s">
        <v>298</v>
      </c>
      <c r="G53" s="106">
        <f>(1.2+0.5)*2340000</f>
        <v>3978000</v>
      </c>
      <c r="H53" s="117"/>
      <c r="I53" s="117"/>
      <c r="J53" s="117">
        <v>1</v>
      </c>
      <c r="K53" s="117"/>
      <c r="L53" s="102"/>
      <c r="M53" s="102"/>
      <c r="N53" s="102"/>
      <c r="O53" s="102">
        <v>1</v>
      </c>
      <c r="P53" s="102"/>
    </row>
    <row r="54" spans="1:16" ht="23.25" customHeight="1" x14ac:dyDescent="0.25">
      <c r="A54" s="90">
        <v>22</v>
      </c>
      <c r="B54" s="56" t="s">
        <v>236</v>
      </c>
      <c r="C54" s="107"/>
      <c r="D54" s="102"/>
      <c r="E54" s="102"/>
      <c r="F54" s="100"/>
      <c r="G54" s="106"/>
      <c r="H54" s="117"/>
      <c r="I54" s="117"/>
      <c r="J54" s="117"/>
      <c r="K54" s="117"/>
      <c r="L54" s="102"/>
      <c r="M54" s="102"/>
      <c r="N54" s="102"/>
      <c r="O54" s="102"/>
      <c r="P54" s="102"/>
    </row>
    <row r="55" spans="1:16" ht="23.25" customHeight="1" x14ac:dyDescent="0.25">
      <c r="A55" s="104" t="s">
        <v>241</v>
      </c>
      <c r="B55" s="93" t="s">
        <v>299</v>
      </c>
      <c r="C55" s="105" t="s">
        <v>300</v>
      </c>
      <c r="D55" s="102"/>
      <c r="E55" s="102"/>
      <c r="F55" s="92" t="s">
        <v>80</v>
      </c>
      <c r="G55" s="106">
        <f>0.5*2340000</f>
        <v>1170000</v>
      </c>
      <c r="H55" s="117"/>
      <c r="I55" s="117"/>
      <c r="J55" s="117">
        <v>1</v>
      </c>
      <c r="K55" s="117"/>
      <c r="L55" s="102"/>
      <c r="M55" s="102"/>
      <c r="N55" s="102"/>
      <c r="O55" s="102">
        <v>1</v>
      </c>
      <c r="P55" s="102"/>
    </row>
    <row r="56" spans="1:16" ht="23.25" customHeight="1" x14ac:dyDescent="0.25">
      <c r="A56" s="104" t="s">
        <v>241</v>
      </c>
      <c r="B56" s="93" t="s">
        <v>301</v>
      </c>
      <c r="C56" s="105" t="s">
        <v>302</v>
      </c>
      <c r="D56" s="102"/>
      <c r="E56" s="102">
        <v>1</v>
      </c>
      <c r="F56" s="92" t="s">
        <v>303</v>
      </c>
      <c r="G56" s="106">
        <f>(1.2+1)*2340000</f>
        <v>5148000</v>
      </c>
      <c r="H56" s="117"/>
      <c r="I56" s="117"/>
      <c r="J56" s="117"/>
      <c r="K56" s="117">
        <v>1</v>
      </c>
      <c r="L56" s="102"/>
      <c r="M56" s="102"/>
      <c r="N56" s="102"/>
      <c r="O56" s="102">
        <v>1</v>
      </c>
      <c r="P56" s="102"/>
    </row>
    <row r="57" spans="1:16" s="77" customFormat="1" ht="23.25" customHeight="1" x14ac:dyDescent="0.25">
      <c r="A57" s="82"/>
      <c r="B57" s="113" t="s">
        <v>240</v>
      </c>
      <c r="C57" s="114"/>
      <c r="D57" s="114">
        <f>SUM(D8:D56)</f>
        <v>3</v>
      </c>
      <c r="E57" s="114">
        <f>SUM(E8:E56)</f>
        <v>23</v>
      </c>
      <c r="F57" s="114"/>
      <c r="G57" s="115">
        <f t="shared" ref="G57" si="0">SUM(G8:G56)</f>
        <v>96876000</v>
      </c>
      <c r="H57" s="115"/>
      <c r="I57" s="115">
        <f t="shared" ref="I57" si="1">SUM(I8:I56)</f>
        <v>5</v>
      </c>
      <c r="J57" s="115">
        <f t="shared" ref="J57" si="2">SUM(J8:J56)</f>
        <v>10</v>
      </c>
      <c r="K57" s="115">
        <f t="shared" ref="K57" si="3">SUM(K8:K56)</f>
        <v>12</v>
      </c>
      <c r="L57" s="115"/>
      <c r="M57" s="115">
        <f t="shared" ref="M57" si="4">SUM(M8:M56)</f>
        <v>1</v>
      </c>
      <c r="N57" s="115">
        <f t="shared" ref="N57" si="5">SUM(N8:N56)</f>
        <v>4</v>
      </c>
      <c r="O57" s="115">
        <f t="shared" ref="O57" si="6">SUM(O8:O56)</f>
        <v>22</v>
      </c>
      <c r="P57" s="115">
        <f t="shared" ref="P57" si="7">SUM(P8:P56)</f>
        <v>0</v>
      </c>
    </row>
  </sheetData>
  <mergeCells count="13">
    <mergeCell ref="L4:O5"/>
    <mergeCell ref="P4:P6"/>
    <mergeCell ref="A1:D1"/>
    <mergeCell ref="A2:P2"/>
    <mergeCell ref="A3:P3"/>
    <mergeCell ref="A4:A6"/>
    <mergeCell ref="B4:B6"/>
    <mergeCell ref="C4:C6"/>
    <mergeCell ref="D4:D6"/>
    <mergeCell ref="F4:F6"/>
    <mergeCell ref="G4:G6"/>
    <mergeCell ref="H4:K5"/>
    <mergeCell ref="E4:E6"/>
  </mergeCells>
  <pageMargins left="0.39370078740157483" right="7.874015748031496E-2" top="7.874015748031496E-2" bottom="0.19685039370078741" header="0.31496062992125984" footer="0.51181102362204722"/>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756"/>
  <sheetViews>
    <sheetView topLeftCell="A6" zoomScaleNormal="100" workbookViewId="0">
      <selection activeCell="I13" sqref="I13:I14"/>
    </sheetView>
  </sheetViews>
  <sheetFormatPr defaultColWidth="9.140625" defaultRowHeight="18.75" x14ac:dyDescent="0.3"/>
  <cols>
    <col min="1" max="1" width="6.28515625" style="2" customWidth="1"/>
    <col min="2" max="2" width="22" style="2" customWidth="1"/>
    <col min="3" max="4" width="8" style="2" customWidth="1"/>
    <col min="5" max="5" width="8.85546875" style="2" customWidth="1"/>
    <col min="6" max="6" width="18.85546875" style="2" customWidth="1"/>
    <col min="7" max="7" width="7.28515625" style="2" customWidth="1"/>
    <col min="8" max="8" width="8.5703125" style="2" customWidth="1"/>
    <col min="9" max="9" width="7.28515625" style="2" customWidth="1"/>
    <col min="10" max="10" width="14.42578125" style="2" customWidth="1"/>
    <col min="11" max="11" width="30.140625" style="2" customWidth="1"/>
    <col min="12" max="12" width="16.140625" style="2" customWidth="1"/>
    <col min="13" max="15" width="9.140625" style="2"/>
    <col min="16" max="16" width="17.5703125" style="2" customWidth="1"/>
    <col min="17" max="16384" width="9.140625" style="2"/>
  </cols>
  <sheetData>
    <row r="2" spans="1:12" ht="32.25" customHeight="1" x14ac:dyDescent="0.3">
      <c r="A2" s="217" t="s">
        <v>91</v>
      </c>
      <c r="B2" s="218"/>
      <c r="C2" s="218"/>
      <c r="D2" s="218"/>
      <c r="E2" s="218"/>
      <c r="F2" s="218"/>
    </row>
    <row r="3" spans="1:12" ht="58.5" customHeight="1" x14ac:dyDescent="0.3">
      <c r="A3" s="156" t="s">
        <v>308</v>
      </c>
      <c r="B3" s="156"/>
      <c r="C3" s="156"/>
      <c r="D3" s="156"/>
      <c r="E3" s="156"/>
      <c r="F3" s="156"/>
      <c r="G3" s="156"/>
      <c r="H3" s="156"/>
      <c r="I3" s="156"/>
      <c r="J3" s="156"/>
      <c r="K3" s="156"/>
      <c r="L3" s="156"/>
    </row>
    <row r="5" spans="1:12" s="3" customFormat="1" ht="24.75" customHeight="1" x14ac:dyDescent="0.25">
      <c r="A5" s="213" t="s">
        <v>3</v>
      </c>
      <c r="B5" s="212" t="s">
        <v>134</v>
      </c>
      <c r="C5" s="214" t="s">
        <v>26</v>
      </c>
      <c r="D5" s="214" t="s">
        <v>27</v>
      </c>
      <c r="E5" s="214" t="s">
        <v>21</v>
      </c>
      <c r="F5" s="212" t="s">
        <v>38</v>
      </c>
      <c r="G5" s="212"/>
      <c r="H5" s="212"/>
      <c r="I5" s="212"/>
      <c r="J5" s="212"/>
      <c r="K5" s="212"/>
      <c r="L5" s="212" t="s">
        <v>37</v>
      </c>
    </row>
    <row r="6" spans="1:12" s="3" customFormat="1" ht="54" customHeight="1" x14ac:dyDescent="0.25">
      <c r="A6" s="213"/>
      <c r="B6" s="212"/>
      <c r="C6" s="215"/>
      <c r="D6" s="215" t="s">
        <v>20</v>
      </c>
      <c r="E6" s="215" t="s">
        <v>21</v>
      </c>
      <c r="F6" s="212" t="s">
        <v>133</v>
      </c>
      <c r="G6" s="212" t="s">
        <v>28</v>
      </c>
      <c r="H6" s="212" t="s">
        <v>29</v>
      </c>
      <c r="I6" s="212" t="s">
        <v>30</v>
      </c>
      <c r="J6" s="212" t="s">
        <v>8</v>
      </c>
      <c r="K6" s="212" t="s">
        <v>7</v>
      </c>
      <c r="L6" s="212"/>
    </row>
    <row r="7" spans="1:12" s="6" customFormat="1" ht="15" customHeight="1" x14ac:dyDescent="0.25">
      <c r="A7" s="213"/>
      <c r="B7" s="212"/>
      <c r="C7" s="216"/>
      <c r="D7" s="216" t="s">
        <v>20</v>
      </c>
      <c r="E7" s="216" t="s">
        <v>21</v>
      </c>
      <c r="F7" s="212"/>
      <c r="G7" s="212"/>
      <c r="H7" s="212"/>
      <c r="I7" s="212"/>
      <c r="J7" s="212"/>
      <c r="K7" s="212"/>
      <c r="L7" s="212"/>
    </row>
    <row r="8" spans="1:12" s="4" customFormat="1" ht="32.25" customHeight="1" x14ac:dyDescent="0.25">
      <c r="A8" s="219" t="s">
        <v>121</v>
      </c>
      <c r="B8" s="219"/>
      <c r="C8" s="219"/>
      <c r="D8" s="219"/>
      <c r="E8" s="219"/>
      <c r="F8" s="219"/>
      <c r="G8" s="219"/>
      <c r="H8" s="219"/>
      <c r="I8" s="219"/>
      <c r="J8" s="219"/>
      <c r="K8" s="219"/>
      <c r="L8" s="219"/>
    </row>
    <row r="9" spans="1:12" s="4" customFormat="1" ht="66" customHeight="1" x14ac:dyDescent="0.25">
      <c r="A9" s="208">
        <v>1</v>
      </c>
      <c r="B9" s="8" t="s">
        <v>122</v>
      </c>
      <c r="C9" s="9">
        <v>181</v>
      </c>
      <c r="D9" s="9">
        <v>694</v>
      </c>
      <c r="E9" s="10">
        <v>90</v>
      </c>
      <c r="F9" s="209" t="s">
        <v>123</v>
      </c>
      <c r="G9" s="210">
        <f>C9+C10</f>
        <v>499</v>
      </c>
      <c r="H9" s="211">
        <f>D9+D10</f>
        <v>1857</v>
      </c>
      <c r="I9" s="202">
        <f>E9+E10</f>
        <v>204.1</v>
      </c>
      <c r="J9" s="203" t="s">
        <v>36</v>
      </c>
      <c r="K9" s="203" t="s">
        <v>124</v>
      </c>
      <c r="L9" s="206">
        <f>G9/400*100</f>
        <v>124.75</v>
      </c>
    </row>
    <row r="10" spans="1:12" s="4" customFormat="1" ht="45" customHeight="1" x14ac:dyDescent="0.25">
      <c r="A10" s="208"/>
      <c r="B10" s="8" t="s">
        <v>125</v>
      </c>
      <c r="C10" s="9">
        <v>318</v>
      </c>
      <c r="D10" s="9">
        <v>1163</v>
      </c>
      <c r="E10" s="10">
        <v>114.1</v>
      </c>
      <c r="F10" s="209"/>
      <c r="G10" s="210"/>
      <c r="H10" s="211"/>
      <c r="I10" s="203"/>
      <c r="J10" s="203"/>
      <c r="K10" s="203"/>
      <c r="L10" s="207"/>
    </row>
    <row r="11" spans="1:12" s="4" customFormat="1" ht="56.25" customHeight="1" x14ac:dyDescent="0.25">
      <c r="A11" s="208">
        <v>2</v>
      </c>
      <c r="B11" s="8" t="s">
        <v>126</v>
      </c>
      <c r="C11" s="9">
        <v>321</v>
      </c>
      <c r="D11" s="9">
        <v>1154</v>
      </c>
      <c r="E11" s="10">
        <v>91</v>
      </c>
      <c r="F11" s="209" t="s">
        <v>127</v>
      </c>
      <c r="G11" s="210">
        <f>C11+C12</f>
        <v>906</v>
      </c>
      <c r="H11" s="211">
        <f>D11+D12</f>
        <v>2841</v>
      </c>
      <c r="I11" s="202">
        <f>E11+E12</f>
        <v>238.1</v>
      </c>
      <c r="J11" s="203" t="s">
        <v>36</v>
      </c>
      <c r="K11" s="204" t="s">
        <v>128</v>
      </c>
      <c r="L11" s="206">
        <f>G11/400*100</f>
        <v>226.5</v>
      </c>
    </row>
    <row r="12" spans="1:12" s="4" customFormat="1" ht="66" customHeight="1" x14ac:dyDescent="0.25">
      <c r="A12" s="208"/>
      <c r="B12" s="8" t="s">
        <v>129</v>
      </c>
      <c r="C12" s="9">
        <v>585</v>
      </c>
      <c r="D12" s="9">
        <v>1687</v>
      </c>
      <c r="E12" s="10">
        <v>147.1</v>
      </c>
      <c r="F12" s="209"/>
      <c r="G12" s="210"/>
      <c r="H12" s="211"/>
      <c r="I12" s="203"/>
      <c r="J12" s="203"/>
      <c r="K12" s="205"/>
      <c r="L12" s="207"/>
    </row>
    <row r="13" spans="1:12" s="4" customFormat="1" ht="69" customHeight="1" x14ac:dyDescent="0.25">
      <c r="A13" s="208">
        <v>3</v>
      </c>
      <c r="B13" s="8" t="s">
        <v>130</v>
      </c>
      <c r="C13" s="9">
        <v>296</v>
      </c>
      <c r="D13" s="9">
        <v>1184</v>
      </c>
      <c r="E13" s="10">
        <v>103.64</v>
      </c>
      <c r="F13" s="209" t="s">
        <v>137</v>
      </c>
      <c r="G13" s="210">
        <f>C13+C14</f>
        <v>768</v>
      </c>
      <c r="H13" s="211">
        <f>D13+D14</f>
        <v>2856</v>
      </c>
      <c r="I13" s="202">
        <f>E13+E14</f>
        <v>213.05</v>
      </c>
      <c r="J13" s="203" t="s">
        <v>36</v>
      </c>
      <c r="K13" s="204" t="s">
        <v>128</v>
      </c>
      <c r="L13" s="206">
        <f>G13/400*100</f>
        <v>192</v>
      </c>
    </row>
    <row r="14" spans="1:12" s="4" customFormat="1" ht="56.25" customHeight="1" x14ac:dyDescent="0.25">
      <c r="A14" s="208"/>
      <c r="B14" s="8" t="s">
        <v>131</v>
      </c>
      <c r="C14" s="9">
        <v>472</v>
      </c>
      <c r="D14" s="9">
        <v>1672</v>
      </c>
      <c r="E14" s="10">
        <v>109.41</v>
      </c>
      <c r="F14" s="209"/>
      <c r="G14" s="210"/>
      <c r="H14" s="211"/>
      <c r="I14" s="203"/>
      <c r="J14" s="203"/>
      <c r="K14" s="205"/>
      <c r="L14" s="207"/>
    </row>
    <row r="15" spans="1:12" ht="45" customHeight="1" x14ac:dyDescent="0.3"/>
    <row r="16" spans="1:12" ht="45" customHeight="1" x14ac:dyDescent="0.3"/>
    <row r="17" ht="45" customHeight="1" x14ac:dyDescent="0.3"/>
    <row r="18" ht="45" customHeight="1" x14ac:dyDescent="0.3"/>
    <row r="19" ht="45" customHeight="1" x14ac:dyDescent="0.3"/>
    <row r="20" ht="45" customHeight="1" x14ac:dyDescent="0.3"/>
    <row r="21" ht="45" customHeight="1" x14ac:dyDescent="0.3"/>
    <row r="22" ht="45" customHeight="1" x14ac:dyDescent="0.3"/>
    <row r="23" ht="45" customHeight="1" x14ac:dyDescent="0.3"/>
    <row r="24" ht="45" customHeight="1" x14ac:dyDescent="0.3"/>
    <row r="25" ht="45" customHeight="1" x14ac:dyDescent="0.3"/>
    <row r="26" ht="45" customHeight="1" x14ac:dyDescent="0.3"/>
    <row r="27" ht="45" customHeight="1" x14ac:dyDescent="0.3"/>
    <row r="28" ht="45" customHeight="1" x14ac:dyDescent="0.3"/>
    <row r="29" ht="45" customHeight="1" x14ac:dyDescent="0.3"/>
    <row r="30" ht="45" customHeight="1" x14ac:dyDescent="0.3"/>
    <row r="31" ht="45" customHeight="1" x14ac:dyDescent="0.3"/>
    <row r="32" ht="45" customHeight="1" x14ac:dyDescent="0.3"/>
    <row r="33" ht="45" customHeight="1" x14ac:dyDescent="0.3"/>
    <row r="34" ht="45" customHeight="1" x14ac:dyDescent="0.3"/>
    <row r="35" ht="45" customHeight="1" x14ac:dyDescent="0.3"/>
    <row r="36" ht="45" customHeight="1" x14ac:dyDescent="0.3"/>
    <row r="37" ht="45" customHeight="1" x14ac:dyDescent="0.3"/>
    <row r="38" ht="45" customHeight="1" x14ac:dyDescent="0.3"/>
    <row r="39" ht="45" customHeight="1" x14ac:dyDescent="0.3"/>
    <row r="40" ht="45" customHeight="1" x14ac:dyDescent="0.3"/>
    <row r="41" ht="45" customHeight="1" x14ac:dyDescent="0.3"/>
    <row r="42" ht="45" customHeight="1" x14ac:dyDescent="0.3"/>
    <row r="43" ht="45" customHeight="1" x14ac:dyDescent="0.3"/>
    <row r="44" ht="45" customHeight="1" x14ac:dyDescent="0.3"/>
    <row r="45" ht="45" customHeight="1" x14ac:dyDescent="0.3"/>
    <row r="46" ht="45" customHeight="1" x14ac:dyDescent="0.3"/>
    <row r="47" ht="45" customHeight="1" x14ac:dyDescent="0.3"/>
    <row r="48" ht="45" customHeight="1" x14ac:dyDescent="0.3"/>
    <row r="49" ht="45" customHeight="1" x14ac:dyDescent="0.3"/>
    <row r="50" ht="45" customHeight="1" x14ac:dyDescent="0.3"/>
    <row r="51" ht="45" customHeight="1" x14ac:dyDescent="0.3"/>
    <row r="52" ht="45" customHeight="1" x14ac:dyDescent="0.3"/>
    <row r="53" ht="45" customHeight="1" x14ac:dyDescent="0.3"/>
    <row r="54" ht="45" customHeight="1" x14ac:dyDescent="0.3"/>
    <row r="55" ht="45" customHeight="1" x14ac:dyDescent="0.3"/>
    <row r="56" ht="45" customHeight="1" x14ac:dyDescent="0.3"/>
    <row r="57" ht="45" customHeight="1" x14ac:dyDescent="0.3"/>
    <row r="58" ht="45" customHeight="1" x14ac:dyDescent="0.3"/>
    <row r="59" ht="45" customHeight="1" x14ac:dyDescent="0.3"/>
    <row r="60" ht="45" customHeight="1" x14ac:dyDescent="0.3"/>
    <row r="61" ht="45" customHeight="1" x14ac:dyDescent="0.3"/>
    <row r="62" ht="45" customHeight="1" x14ac:dyDescent="0.3"/>
    <row r="63" ht="45" customHeight="1" x14ac:dyDescent="0.3"/>
    <row r="64" ht="45" customHeight="1" x14ac:dyDescent="0.3"/>
    <row r="65" ht="45" customHeight="1" x14ac:dyDescent="0.3"/>
    <row r="66" ht="45" customHeight="1" x14ac:dyDescent="0.3"/>
    <row r="67" ht="45" customHeight="1" x14ac:dyDescent="0.3"/>
    <row r="68" ht="45" customHeight="1" x14ac:dyDescent="0.3"/>
    <row r="69" ht="45" customHeight="1" x14ac:dyDescent="0.3"/>
    <row r="70" ht="45" customHeight="1" x14ac:dyDescent="0.3"/>
    <row r="71" ht="45" customHeight="1" x14ac:dyDescent="0.3"/>
    <row r="72" ht="45" customHeight="1" x14ac:dyDescent="0.3"/>
    <row r="73" ht="45" customHeight="1" x14ac:dyDescent="0.3"/>
    <row r="74" ht="45" customHeight="1" x14ac:dyDescent="0.3"/>
    <row r="75" ht="45" customHeight="1" x14ac:dyDescent="0.3"/>
    <row r="76" ht="45" customHeight="1" x14ac:dyDescent="0.3"/>
    <row r="77" ht="45" customHeight="1" x14ac:dyDescent="0.3"/>
    <row r="78" ht="45" customHeight="1" x14ac:dyDescent="0.3"/>
    <row r="79" ht="45" customHeight="1" x14ac:dyDescent="0.3"/>
    <row r="80" ht="45" customHeight="1" x14ac:dyDescent="0.3"/>
    <row r="81" ht="45" customHeight="1" x14ac:dyDescent="0.3"/>
    <row r="82" ht="45" customHeight="1" x14ac:dyDescent="0.3"/>
    <row r="83" ht="45" customHeight="1" x14ac:dyDescent="0.3"/>
    <row r="84" ht="45" customHeight="1" x14ac:dyDescent="0.3"/>
    <row r="85" ht="45" customHeight="1" x14ac:dyDescent="0.3"/>
    <row r="86" ht="45" customHeight="1" x14ac:dyDescent="0.3"/>
    <row r="87" ht="45" customHeight="1" x14ac:dyDescent="0.3"/>
    <row r="88" ht="45" customHeight="1" x14ac:dyDescent="0.3"/>
    <row r="89" ht="45" customHeight="1" x14ac:dyDescent="0.3"/>
    <row r="90" ht="45" customHeight="1" x14ac:dyDescent="0.3"/>
    <row r="91" ht="45" customHeight="1" x14ac:dyDescent="0.3"/>
    <row r="92" ht="45" customHeight="1" x14ac:dyDescent="0.3"/>
    <row r="93" ht="45" customHeight="1" x14ac:dyDescent="0.3"/>
    <row r="94" ht="45" customHeight="1" x14ac:dyDescent="0.3"/>
    <row r="95" ht="45" customHeight="1" x14ac:dyDescent="0.3"/>
    <row r="96" ht="45" customHeight="1" x14ac:dyDescent="0.3"/>
    <row r="97" ht="45" customHeight="1" x14ac:dyDescent="0.3"/>
    <row r="98" ht="45" customHeight="1" x14ac:dyDescent="0.3"/>
    <row r="99" ht="45" customHeight="1" x14ac:dyDescent="0.3"/>
    <row r="100" ht="45" customHeight="1" x14ac:dyDescent="0.3"/>
    <row r="101" ht="45" customHeight="1" x14ac:dyDescent="0.3"/>
    <row r="102" ht="45" customHeight="1" x14ac:dyDescent="0.3"/>
    <row r="103" ht="45" customHeight="1" x14ac:dyDescent="0.3"/>
    <row r="104" ht="45" customHeight="1" x14ac:dyDescent="0.3"/>
    <row r="105" ht="45" customHeight="1" x14ac:dyDescent="0.3"/>
    <row r="106" ht="45" customHeight="1" x14ac:dyDescent="0.3"/>
    <row r="107" ht="45" customHeight="1" x14ac:dyDescent="0.3"/>
    <row r="108" ht="45" customHeight="1" x14ac:dyDescent="0.3"/>
    <row r="109" ht="45" customHeight="1" x14ac:dyDescent="0.3"/>
    <row r="110" ht="45" customHeight="1" x14ac:dyDescent="0.3"/>
    <row r="111" ht="45" customHeight="1" x14ac:dyDescent="0.3"/>
    <row r="112" ht="45" customHeight="1" x14ac:dyDescent="0.3"/>
    <row r="113" ht="45" customHeight="1" x14ac:dyDescent="0.3"/>
    <row r="114" ht="45" customHeight="1" x14ac:dyDescent="0.3"/>
    <row r="115" ht="45" customHeight="1" x14ac:dyDescent="0.3"/>
    <row r="116" ht="45" customHeight="1" x14ac:dyDescent="0.3"/>
    <row r="117" ht="45" customHeight="1" x14ac:dyDescent="0.3"/>
    <row r="118" ht="45" customHeight="1" x14ac:dyDescent="0.3"/>
    <row r="119" ht="45" customHeight="1" x14ac:dyDescent="0.3"/>
    <row r="120" ht="45" customHeight="1" x14ac:dyDescent="0.3"/>
    <row r="121" ht="45" customHeight="1" x14ac:dyDescent="0.3"/>
    <row r="122" ht="45" customHeight="1" x14ac:dyDescent="0.3"/>
    <row r="123" ht="45" customHeight="1" x14ac:dyDescent="0.3"/>
    <row r="124" ht="45" customHeight="1" x14ac:dyDescent="0.3"/>
    <row r="125" ht="45" customHeight="1" x14ac:dyDescent="0.3"/>
    <row r="126" ht="45" customHeight="1" x14ac:dyDescent="0.3"/>
    <row r="127" ht="45" customHeight="1" x14ac:dyDescent="0.3"/>
    <row r="128" ht="45" customHeight="1" x14ac:dyDescent="0.3"/>
    <row r="129" ht="45" customHeight="1" x14ac:dyDescent="0.3"/>
    <row r="130" ht="45" customHeight="1" x14ac:dyDescent="0.3"/>
    <row r="131" ht="45" customHeight="1" x14ac:dyDescent="0.3"/>
    <row r="132" ht="45" customHeight="1" x14ac:dyDescent="0.3"/>
    <row r="133" ht="45" customHeight="1" x14ac:dyDescent="0.3"/>
    <row r="134" ht="45" customHeight="1" x14ac:dyDescent="0.3"/>
    <row r="135" ht="45" customHeight="1" x14ac:dyDescent="0.3"/>
    <row r="136" ht="45" customHeight="1" x14ac:dyDescent="0.3"/>
    <row r="137" ht="45" customHeight="1" x14ac:dyDescent="0.3"/>
    <row r="138" ht="45" customHeight="1" x14ac:dyDescent="0.3"/>
    <row r="139" ht="45" customHeight="1" x14ac:dyDescent="0.3"/>
    <row r="140" ht="45" customHeight="1" x14ac:dyDescent="0.3"/>
    <row r="141" ht="45" customHeight="1" x14ac:dyDescent="0.3"/>
    <row r="142" ht="45" customHeight="1" x14ac:dyDescent="0.3"/>
    <row r="143" ht="45" customHeight="1" x14ac:dyDescent="0.3"/>
    <row r="144" ht="45" customHeight="1" x14ac:dyDescent="0.3"/>
    <row r="145" ht="45" customHeight="1" x14ac:dyDescent="0.3"/>
    <row r="146" ht="45" customHeight="1" x14ac:dyDescent="0.3"/>
    <row r="147" ht="45" customHeight="1" x14ac:dyDescent="0.3"/>
    <row r="148" ht="45" customHeight="1" x14ac:dyDescent="0.3"/>
    <row r="149" ht="45" customHeight="1" x14ac:dyDescent="0.3"/>
    <row r="150" ht="45" customHeight="1" x14ac:dyDescent="0.3"/>
    <row r="151" ht="45" customHeight="1" x14ac:dyDescent="0.3"/>
    <row r="152" ht="45" customHeight="1" x14ac:dyDescent="0.3"/>
    <row r="153" ht="45" customHeight="1" x14ac:dyDescent="0.3"/>
    <row r="154" ht="45" customHeight="1" x14ac:dyDescent="0.3"/>
    <row r="155" ht="45" customHeight="1" x14ac:dyDescent="0.3"/>
    <row r="156" ht="45" customHeight="1" x14ac:dyDescent="0.3"/>
    <row r="157" ht="45" customHeight="1" x14ac:dyDescent="0.3"/>
    <row r="158" ht="45" customHeight="1" x14ac:dyDescent="0.3"/>
    <row r="159" ht="45" customHeight="1" x14ac:dyDescent="0.3"/>
    <row r="160" ht="45" customHeight="1" x14ac:dyDescent="0.3"/>
    <row r="161" ht="45" customHeight="1" x14ac:dyDescent="0.3"/>
    <row r="162" ht="45" customHeight="1" x14ac:dyDescent="0.3"/>
    <row r="163" ht="45" customHeight="1" x14ac:dyDescent="0.3"/>
    <row r="164" ht="45" customHeight="1" x14ac:dyDescent="0.3"/>
    <row r="165" ht="45" customHeight="1" x14ac:dyDescent="0.3"/>
    <row r="166" ht="45" customHeight="1" x14ac:dyDescent="0.3"/>
    <row r="167" ht="45" customHeight="1" x14ac:dyDescent="0.3"/>
    <row r="168" ht="45" customHeight="1" x14ac:dyDescent="0.3"/>
    <row r="169" ht="45" customHeight="1" x14ac:dyDescent="0.3"/>
    <row r="170" ht="45" customHeight="1" x14ac:dyDescent="0.3"/>
    <row r="171" ht="45" customHeight="1" x14ac:dyDescent="0.3"/>
    <row r="172" ht="45" customHeight="1" x14ac:dyDescent="0.3"/>
    <row r="173" ht="45" customHeight="1" x14ac:dyDescent="0.3"/>
    <row r="174" ht="45" customHeight="1" x14ac:dyDescent="0.3"/>
    <row r="175" ht="45" customHeight="1" x14ac:dyDescent="0.3"/>
    <row r="176" ht="45" customHeight="1" x14ac:dyDescent="0.3"/>
    <row r="177" ht="45" customHeight="1" x14ac:dyDescent="0.3"/>
    <row r="178" ht="45" customHeight="1" x14ac:dyDescent="0.3"/>
    <row r="179" ht="45" customHeight="1" x14ac:dyDescent="0.3"/>
    <row r="180" ht="45" customHeight="1" x14ac:dyDescent="0.3"/>
    <row r="181" ht="45" customHeight="1" x14ac:dyDescent="0.3"/>
    <row r="182" ht="45" customHeight="1" x14ac:dyDescent="0.3"/>
    <row r="183" ht="45" customHeight="1" x14ac:dyDescent="0.3"/>
    <row r="184" ht="45" customHeight="1" x14ac:dyDescent="0.3"/>
    <row r="185" ht="45" customHeight="1" x14ac:dyDescent="0.3"/>
    <row r="186" ht="45" customHeight="1" x14ac:dyDescent="0.3"/>
    <row r="187" ht="45" customHeight="1" x14ac:dyDescent="0.3"/>
    <row r="188" ht="45" customHeight="1" x14ac:dyDescent="0.3"/>
    <row r="189" ht="45" customHeight="1" x14ac:dyDescent="0.3"/>
    <row r="190" ht="45" customHeight="1" x14ac:dyDescent="0.3"/>
    <row r="191" ht="45" customHeight="1" x14ac:dyDescent="0.3"/>
    <row r="192" ht="45" customHeight="1" x14ac:dyDescent="0.3"/>
    <row r="193" ht="45" customHeight="1" x14ac:dyDescent="0.3"/>
    <row r="194" ht="45" customHeight="1" x14ac:dyDescent="0.3"/>
    <row r="195" ht="45" customHeight="1" x14ac:dyDescent="0.3"/>
    <row r="196" ht="45" customHeight="1" x14ac:dyDescent="0.3"/>
    <row r="197" ht="45" customHeight="1" x14ac:dyDescent="0.3"/>
    <row r="198" ht="45" customHeight="1" x14ac:dyDescent="0.3"/>
    <row r="199" ht="45" customHeight="1" x14ac:dyDescent="0.3"/>
    <row r="200" ht="45" customHeight="1" x14ac:dyDescent="0.3"/>
    <row r="201" ht="45" customHeight="1" x14ac:dyDescent="0.3"/>
    <row r="202" ht="45" customHeight="1" x14ac:dyDescent="0.3"/>
    <row r="203" ht="45" customHeight="1" x14ac:dyDescent="0.3"/>
    <row r="204" ht="45" customHeight="1" x14ac:dyDescent="0.3"/>
    <row r="205" ht="45" customHeight="1" x14ac:dyDescent="0.3"/>
    <row r="206" ht="45" customHeight="1" x14ac:dyDescent="0.3"/>
    <row r="207" ht="45" customHeight="1" x14ac:dyDescent="0.3"/>
    <row r="208" ht="45" customHeight="1" x14ac:dyDescent="0.3"/>
    <row r="209" ht="45" customHeight="1" x14ac:dyDescent="0.3"/>
    <row r="210" ht="45" customHeight="1" x14ac:dyDescent="0.3"/>
    <row r="211" ht="45" customHeight="1" x14ac:dyDescent="0.3"/>
    <row r="212" ht="45" customHeight="1" x14ac:dyDescent="0.3"/>
    <row r="213" ht="45" customHeight="1" x14ac:dyDescent="0.3"/>
    <row r="214" ht="45" customHeight="1" x14ac:dyDescent="0.3"/>
    <row r="215" ht="45" customHeight="1" x14ac:dyDescent="0.3"/>
    <row r="216" ht="45" customHeight="1" x14ac:dyDescent="0.3"/>
    <row r="217" ht="45" customHeight="1" x14ac:dyDescent="0.3"/>
    <row r="218" ht="45" customHeight="1" x14ac:dyDescent="0.3"/>
    <row r="219" ht="45" customHeight="1" x14ac:dyDescent="0.3"/>
    <row r="220" ht="45" customHeight="1" x14ac:dyDescent="0.3"/>
    <row r="221" ht="45" customHeight="1" x14ac:dyDescent="0.3"/>
    <row r="222" ht="45" customHeight="1" x14ac:dyDescent="0.3"/>
    <row r="223" ht="45" customHeight="1" x14ac:dyDescent="0.3"/>
    <row r="224" ht="45" customHeight="1" x14ac:dyDescent="0.3"/>
    <row r="225" ht="45" customHeight="1" x14ac:dyDescent="0.3"/>
    <row r="226" ht="45" customHeight="1" x14ac:dyDescent="0.3"/>
    <row r="227" ht="45" customHeight="1" x14ac:dyDescent="0.3"/>
    <row r="228" ht="45" customHeight="1" x14ac:dyDescent="0.3"/>
    <row r="229" ht="45" customHeight="1" x14ac:dyDescent="0.3"/>
    <row r="230" ht="45" customHeight="1" x14ac:dyDescent="0.3"/>
    <row r="231" ht="45" customHeight="1" x14ac:dyDescent="0.3"/>
    <row r="232" ht="45" customHeight="1" x14ac:dyDescent="0.3"/>
    <row r="233" ht="45" customHeight="1" x14ac:dyDescent="0.3"/>
    <row r="234" ht="45" customHeight="1" x14ac:dyDescent="0.3"/>
    <row r="235" ht="45" customHeight="1" x14ac:dyDescent="0.3"/>
    <row r="236" ht="45" customHeight="1" x14ac:dyDescent="0.3"/>
    <row r="237" ht="45" customHeight="1" x14ac:dyDescent="0.3"/>
    <row r="238" ht="45" customHeight="1" x14ac:dyDescent="0.3"/>
    <row r="239" ht="45" customHeight="1" x14ac:dyDescent="0.3"/>
    <row r="240" ht="45" customHeight="1" x14ac:dyDescent="0.3"/>
    <row r="241" ht="45" customHeight="1" x14ac:dyDescent="0.3"/>
    <row r="242" ht="45" customHeight="1" x14ac:dyDescent="0.3"/>
    <row r="243" ht="45" customHeight="1" x14ac:dyDescent="0.3"/>
    <row r="244" ht="45" customHeight="1" x14ac:dyDescent="0.3"/>
    <row r="245" ht="45" customHeight="1" x14ac:dyDescent="0.3"/>
    <row r="246" ht="45" customHeight="1" x14ac:dyDescent="0.3"/>
    <row r="247" ht="45" customHeight="1" x14ac:dyDescent="0.3"/>
    <row r="248" ht="45" customHeight="1" x14ac:dyDescent="0.3"/>
    <row r="249" ht="45" customHeight="1" x14ac:dyDescent="0.3"/>
    <row r="250" ht="45" customHeight="1" x14ac:dyDescent="0.3"/>
    <row r="251" ht="45" customHeight="1" x14ac:dyDescent="0.3"/>
    <row r="252" ht="45" customHeight="1" x14ac:dyDescent="0.3"/>
    <row r="253" ht="45" customHeight="1" x14ac:dyDescent="0.3"/>
    <row r="254" ht="45" customHeight="1" x14ac:dyDescent="0.3"/>
    <row r="255" ht="45" customHeight="1" x14ac:dyDescent="0.3"/>
    <row r="256" ht="45" customHeight="1" x14ac:dyDescent="0.3"/>
    <row r="257" ht="45" customHeight="1" x14ac:dyDescent="0.3"/>
    <row r="258" ht="45" customHeight="1" x14ac:dyDescent="0.3"/>
    <row r="259" ht="45" customHeight="1" x14ac:dyDescent="0.3"/>
    <row r="260" ht="45" customHeight="1" x14ac:dyDescent="0.3"/>
    <row r="261" ht="45" customHeight="1" x14ac:dyDescent="0.3"/>
    <row r="262" ht="45" customHeight="1" x14ac:dyDescent="0.3"/>
    <row r="263" ht="45" customHeight="1" x14ac:dyDescent="0.3"/>
    <row r="264" ht="45" customHeight="1" x14ac:dyDescent="0.3"/>
    <row r="265" ht="45" customHeight="1" x14ac:dyDescent="0.3"/>
    <row r="266" ht="45" customHeight="1" x14ac:dyDescent="0.3"/>
    <row r="267" ht="45" customHeight="1" x14ac:dyDescent="0.3"/>
    <row r="268" ht="45" customHeight="1" x14ac:dyDescent="0.3"/>
    <row r="269" ht="45" customHeight="1" x14ac:dyDescent="0.3"/>
    <row r="270" ht="45" customHeight="1" x14ac:dyDescent="0.3"/>
    <row r="271" ht="45" customHeight="1" x14ac:dyDescent="0.3"/>
    <row r="272" ht="45" customHeight="1" x14ac:dyDescent="0.3"/>
    <row r="273" ht="45" customHeight="1" x14ac:dyDescent="0.3"/>
    <row r="274" ht="45" customHeight="1" x14ac:dyDescent="0.3"/>
    <row r="275" ht="45" customHeight="1" x14ac:dyDescent="0.3"/>
    <row r="276" ht="45" customHeight="1" x14ac:dyDescent="0.3"/>
    <row r="277" ht="45" customHeight="1" x14ac:dyDescent="0.3"/>
    <row r="278" ht="45" customHeight="1" x14ac:dyDescent="0.3"/>
    <row r="279" ht="45" customHeight="1" x14ac:dyDescent="0.3"/>
    <row r="280" ht="45" customHeight="1" x14ac:dyDescent="0.3"/>
    <row r="281" ht="45" customHeight="1" x14ac:dyDescent="0.3"/>
    <row r="282" ht="45" customHeight="1" x14ac:dyDescent="0.3"/>
    <row r="283" ht="45" customHeight="1" x14ac:dyDescent="0.3"/>
    <row r="284" ht="45" customHeight="1" x14ac:dyDescent="0.3"/>
    <row r="285" ht="45" customHeight="1" x14ac:dyDescent="0.3"/>
    <row r="286" ht="45" customHeight="1" x14ac:dyDescent="0.3"/>
    <row r="287" ht="45" customHeight="1" x14ac:dyDescent="0.3"/>
    <row r="288" ht="45" customHeight="1" x14ac:dyDescent="0.3"/>
    <row r="289" ht="45" customHeight="1" x14ac:dyDescent="0.3"/>
    <row r="290" ht="45" customHeight="1" x14ac:dyDescent="0.3"/>
    <row r="291" ht="45" customHeight="1" x14ac:dyDescent="0.3"/>
    <row r="292" ht="45" customHeight="1" x14ac:dyDescent="0.3"/>
    <row r="293" ht="45" customHeight="1" x14ac:dyDescent="0.3"/>
    <row r="294" ht="45" customHeight="1" x14ac:dyDescent="0.3"/>
    <row r="295" ht="45" customHeight="1" x14ac:dyDescent="0.3"/>
    <row r="296" ht="45" customHeight="1" x14ac:dyDescent="0.3"/>
    <row r="297" ht="45" customHeight="1" x14ac:dyDescent="0.3"/>
    <row r="298" ht="45" customHeight="1" x14ac:dyDescent="0.3"/>
    <row r="299" ht="45" customHeight="1" x14ac:dyDescent="0.3"/>
    <row r="300" ht="45" customHeight="1" x14ac:dyDescent="0.3"/>
    <row r="301" ht="45" customHeight="1" x14ac:dyDescent="0.3"/>
    <row r="302" ht="45" customHeight="1" x14ac:dyDescent="0.3"/>
    <row r="303" ht="45" customHeight="1" x14ac:dyDescent="0.3"/>
    <row r="304" ht="45" customHeight="1" x14ac:dyDescent="0.3"/>
    <row r="305" ht="45" customHeight="1" x14ac:dyDescent="0.3"/>
    <row r="306" ht="45" customHeight="1" x14ac:dyDescent="0.3"/>
    <row r="307" ht="45" customHeight="1" x14ac:dyDescent="0.3"/>
    <row r="308" ht="45" customHeight="1" x14ac:dyDescent="0.3"/>
    <row r="309" ht="45" customHeight="1" x14ac:dyDescent="0.3"/>
    <row r="310" ht="45" customHeight="1" x14ac:dyDescent="0.3"/>
    <row r="311" ht="45" customHeight="1" x14ac:dyDescent="0.3"/>
    <row r="312" ht="45" customHeight="1" x14ac:dyDescent="0.3"/>
    <row r="313" ht="45" customHeight="1" x14ac:dyDescent="0.3"/>
    <row r="314" ht="45" customHeight="1" x14ac:dyDescent="0.3"/>
    <row r="315" ht="45" customHeight="1" x14ac:dyDescent="0.3"/>
    <row r="316" ht="45" customHeight="1" x14ac:dyDescent="0.3"/>
    <row r="317" ht="45" customHeight="1" x14ac:dyDescent="0.3"/>
    <row r="318" ht="45" customHeight="1" x14ac:dyDescent="0.3"/>
    <row r="319" ht="45" customHeight="1" x14ac:dyDescent="0.3"/>
    <row r="320" ht="45" customHeight="1" x14ac:dyDescent="0.3"/>
    <row r="321" ht="45" customHeight="1" x14ac:dyDescent="0.3"/>
    <row r="322" ht="45" customHeight="1" x14ac:dyDescent="0.3"/>
    <row r="323" ht="45" customHeight="1" x14ac:dyDescent="0.3"/>
    <row r="324" ht="45" customHeight="1" x14ac:dyDescent="0.3"/>
    <row r="325" ht="45" customHeight="1" x14ac:dyDescent="0.3"/>
    <row r="326" ht="45" customHeight="1" x14ac:dyDescent="0.3"/>
    <row r="327" ht="45" customHeight="1" x14ac:dyDescent="0.3"/>
    <row r="328" ht="45" customHeight="1" x14ac:dyDescent="0.3"/>
    <row r="329" ht="45" customHeight="1" x14ac:dyDescent="0.3"/>
    <row r="330" ht="45" customHeight="1" x14ac:dyDescent="0.3"/>
    <row r="331" ht="45" customHeight="1" x14ac:dyDescent="0.3"/>
    <row r="332" ht="45" customHeight="1" x14ac:dyDescent="0.3"/>
    <row r="333" ht="45" customHeight="1" x14ac:dyDescent="0.3"/>
    <row r="334" ht="45" customHeight="1" x14ac:dyDescent="0.3"/>
    <row r="335" ht="45" customHeight="1" x14ac:dyDescent="0.3"/>
    <row r="336" ht="45" customHeight="1" x14ac:dyDescent="0.3"/>
    <row r="337" ht="45" customHeight="1" x14ac:dyDescent="0.3"/>
    <row r="338" ht="45" customHeight="1" x14ac:dyDescent="0.3"/>
    <row r="339" ht="45" customHeight="1" x14ac:dyDescent="0.3"/>
    <row r="340" ht="45" customHeight="1" x14ac:dyDescent="0.3"/>
    <row r="341" ht="45" customHeight="1" x14ac:dyDescent="0.3"/>
    <row r="342" ht="45" customHeight="1" x14ac:dyDescent="0.3"/>
    <row r="343" ht="45" customHeight="1" x14ac:dyDescent="0.3"/>
    <row r="344" ht="45" customHeight="1" x14ac:dyDescent="0.3"/>
    <row r="345" ht="45" customHeight="1" x14ac:dyDescent="0.3"/>
    <row r="346" ht="45" customHeight="1" x14ac:dyDescent="0.3"/>
    <row r="347" ht="45" customHeight="1" x14ac:dyDescent="0.3"/>
    <row r="348" ht="45" customHeight="1" x14ac:dyDescent="0.3"/>
    <row r="349" ht="45" customHeight="1" x14ac:dyDescent="0.3"/>
    <row r="350" ht="45" customHeight="1" x14ac:dyDescent="0.3"/>
    <row r="351" ht="45" customHeight="1" x14ac:dyDescent="0.3"/>
    <row r="352" ht="45" customHeight="1" x14ac:dyDescent="0.3"/>
    <row r="353" ht="45" customHeight="1" x14ac:dyDescent="0.3"/>
    <row r="354" ht="45" customHeight="1" x14ac:dyDescent="0.3"/>
    <row r="355" ht="45" customHeight="1" x14ac:dyDescent="0.3"/>
    <row r="356" ht="45" customHeight="1" x14ac:dyDescent="0.3"/>
    <row r="357" ht="45" customHeight="1" x14ac:dyDescent="0.3"/>
    <row r="358" ht="45" customHeight="1" x14ac:dyDescent="0.3"/>
    <row r="359" ht="45" customHeight="1" x14ac:dyDescent="0.3"/>
    <row r="360" ht="45" customHeight="1" x14ac:dyDescent="0.3"/>
    <row r="361" ht="45" customHeight="1" x14ac:dyDescent="0.3"/>
    <row r="362" ht="45" customHeight="1" x14ac:dyDescent="0.3"/>
    <row r="363" ht="45" customHeight="1" x14ac:dyDescent="0.3"/>
    <row r="364" ht="45" customHeight="1" x14ac:dyDescent="0.3"/>
    <row r="365" ht="45" customHeight="1" x14ac:dyDescent="0.3"/>
    <row r="366" ht="45" customHeight="1" x14ac:dyDescent="0.3"/>
    <row r="367" ht="45" customHeight="1" x14ac:dyDescent="0.3"/>
    <row r="368" ht="45" customHeight="1" x14ac:dyDescent="0.3"/>
    <row r="369" ht="45" customHeight="1" x14ac:dyDescent="0.3"/>
    <row r="370" ht="45" customHeight="1" x14ac:dyDescent="0.3"/>
    <row r="371" ht="45" customHeight="1" x14ac:dyDescent="0.3"/>
    <row r="372" ht="45" customHeight="1" x14ac:dyDescent="0.3"/>
    <row r="373" ht="45" customHeight="1" x14ac:dyDescent="0.3"/>
    <row r="374" ht="45" customHeight="1" x14ac:dyDescent="0.3"/>
    <row r="375" ht="45" customHeight="1" x14ac:dyDescent="0.3"/>
    <row r="376" ht="45" customHeight="1" x14ac:dyDescent="0.3"/>
    <row r="377" ht="45" customHeight="1" x14ac:dyDescent="0.3"/>
    <row r="378" ht="45" customHeight="1" x14ac:dyDescent="0.3"/>
    <row r="379" ht="45" customHeight="1" x14ac:dyDescent="0.3"/>
    <row r="380" ht="45" customHeight="1" x14ac:dyDescent="0.3"/>
    <row r="381" ht="45" customHeight="1" x14ac:dyDescent="0.3"/>
    <row r="382" ht="45" customHeight="1" x14ac:dyDescent="0.3"/>
    <row r="383" ht="45" customHeight="1" x14ac:dyDescent="0.3"/>
    <row r="384" ht="45" customHeight="1" x14ac:dyDescent="0.3"/>
    <row r="385" ht="45" customHeight="1" x14ac:dyDescent="0.3"/>
    <row r="386" ht="45" customHeight="1" x14ac:dyDescent="0.3"/>
    <row r="387" ht="45" customHeight="1" x14ac:dyDescent="0.3"/>
    <row r="388" ht="45" customHeight="1" x14ac:dyDescent="0.3"/>
    <row r="389" ht="45" customHeight="1" x14ac:dyDescent="0.3"/>
    <row r="390" ht="45" customHeight="1" x14ac:dyDescent="0.3"/>
    <row r="391" ht="45" customHeight="1" x14ac:dyDescent="0.3"/>
    <row r="392" ht="45" customHeight="1" x14ac:dyDescent="0.3"/>
    <row r="393" ht="45" customHeight="1" x14ac:dyDescent="0.3"/>
    <row r="394" ht="45" customHeight="1" x14ac:dyDescent="0.3"/>
    <row r="395" ht="45" customHeight="1" x14ac:dyDescent="0.3"/>
    <row r="396" ht="45" customHeight="1" x14ac:dyDescent="0.3"/>
    <row r="397" ht="45" customHeight="1" x14ac:dyDescent="0.3"/>
    <row r="398" ht="45" customHeight="1" x14ac:dyDescent="0.3"/>
    <row r="399" ht="45" customHeight="1" x14ac:dyDescent="0.3"/>
    <row r="400" ht="45" customHeight="1" x14ac:dyDescent="0.3"/>
    <row r="401" ht="45" customHeight="1" x14ac:dyDescent="0.3"/>
    <row r="402" ht="45" customHeight="1" x14ac:dyDescent="0.3"/>
    <row r="403" ht="45" customHeight="1" x14ac:dyDescent="0.3"/>
    <row r="404" ht="45" customHeight="1" x14ac:dyDescent="0.3"/>
    <row r="405" ht="45" customHeight="1" x14ac:dyDescent="0.3"/>
    <row r="406" ht="45" customHeight="1" x14ac:dyDescent="0.3"/>
    <row r="407" ht="45" customHeight="1" x14ac:dyDescent="0.3"/>
    <row r="408" ht="45" customHeight="1" x14ac:dyDescent="0.3"/>
    <row r="409" ht="45" customHeight="1" x14ac:dyDescent="0.3"/>
    <row r="410" ht="45" customHeight="1" x14ac:dyDescent="0.3"/>
    <row r="411" ht="45" customHeight="1" x14ac:dyDescent="0.3"/>
    <row r="412" ht="45" customHeight="1" x14ac:dyDescent="0.3"/>
    <row r="413" ht="45" customHeight="1" x14ac:dyDescent="0.3"/>
    <row r="414" ht="45" customHeight="1" x14ac:dyDescent="0.3"/>
    <row r="415" ht="45" customHeight="1" x14ac:dyDescent="0.3"/>
    <row r="416" ht="45" customHeight="1" x14ac:dyDescent="0.3"/>
    <row r="417" ht="45" customHeight="1" x14ac:dyDescent="0.3"/>
    <row r="418" ht="45" customHeight="1" x14ac:dyDescent="0.3"/>
    <row r="419" ht="45" customHeight="1" x14ac:dyDescent="0.3"/>
    <row r="420" ht="45" customHeight="1" x14ac:dyDescent="0.3"/>
    <row r="421" ht="45" customHeight="1" x14ac:dyDescent="0.3"/>
    <row r="422" ht="45" customHeight="1" x14ac:dyDescent="0.3"/>
    <row r="423" ht="45" customHeight="1" x14ac:dyDescent="0.3"/>
    <row r="424" ht="45" customHeight="1" x14ac:dyDescent="0.3"/>
    <row r="425" ht="45" customHeight="1" x14ac:dyDescent="0.3"/>
    <row r="426" ht="45" customHeight="1" x14ac:dyDescent="0.3"/>
    <row r="427" ht="45" customHeight="1" x14ac:dyDescent="0.3"/>
    <row r="428" ht="45" customHeight="1" x14ac:dyDescent="0.3"/>
    <row r="429" ht="45" customHeight="1" x14ac:dyDescent="0.3"/>
    <row r="430" ht="45" customHeight="1" x14ac:dyDescent="0.3"/>
    <row r="431" ht="45" customHeight="1" x14ac:dyDescent="0.3"/>
    <row r="432" ht="45" customHeight="1" x14ac:dyDescent="0.3"/>
    <row r="433" ht="45" customHeight="1" x14ac:dyDescent="0.3"/>
    <row r="434" ht="45" customHeight="1" x14ac:dyDescent="0.3"/>
    <row r="435" ht="45" customHeight="1" x14ac:dyDescent="0.3"/>
    <row r="436" ht="45" customHeight="1" x14ac:dyDescent="0.3"/>
    <row r="437" ht="45" customHeight="1" x14ac:dyDescent="0.3"/>
    <row r="438" ht="45" customHeight="1" x14ac:dyDescent="0.3"/>
    <row r="439" ht="45" customHeight="1" x14ac:dyDescent="0.3"/>
    <row r="440" ht="45" customHeight="1" x14ac:dyDescent="0.3"/>
    <row r="441" ht="45" customHeight="1" x14ac:dyDescent="0.3"/>
    <row r="442" ht="45" customHeight="1" x14ac:dyDescent="0.3"/>
    <row r="443" ht="45" customHeight="1" x14ac:dyDescent="0.3"/>
    <row r="444" ht="45" customHeight="1" x14ac:dyDescent="0.3"/>
    <row r="445" ht="45" customHeight="1" x14ac:dyDescent="0.3"/>
    <row r="446" ht="45" customHeight="1" x14ac:dyDescent="0.3"/>
    <row r="447" ht="45" customHeight="1" x14ac:dyDescent="0.3"/>
    <row r="448" ht="45" customHeight="1" x14ac:dyDescent="0.3"/>
    <row r="449" ht="45" customHeight="1" x14ac:dyDescent="0.3"/>
    <row r="450" ht="45" customHeight="1" x14ac:dyDescent="0.3"/>
    <row r="451" ht="45" customHeight="1" x14ac:dyDescent="0.3"/>
    <row r="452" ht="45" customHeight="1" x14ac:dyDescent="0.3"/>
    <row r="453" ht="45" customHeight="1" x14ac:dyDescent="0.3"/>
    <row r="454" ht="45" customHeight="1" x14ac:dyDescent="0.3"/>
    <row r="455" ht="45" customHeight="1" x14ac:dyDescent="0.3"/>
    <row r="456" ht="45" customHeight="1" x14ac:dyDescent="0.3"/>
    <row r="457" ht="45" customHeight="1" x14ac:dyDescent="0.3"/>
    <row r="458" ht="45" customHeight="1" x14ac:dyDescent="0.3"/>
    <row r="459" ht="45" customHeight="1" x14ac:dyDescent="0.3"/>
    <row r="460" ht="45" customHeight="1" x14ac:dyDescent="0.3"/>
    <row r="461" ht="45" customHeight="1" x14ac:dyDescent="0.3"/>
    <row r="462" ht="45" customHeight="1" x14ac:dyDescent="0.3"/>
    <row r="463" ht="45" customHeight="1" x14ac:dyDescent="0.3"/>
    <row r="464" ht="45" customHeight="1" x14ac:dyDescent="0.3"/>
    <row r="465" ht="45" customHeight="1" x14ac:dyDescent="0.3"/>
    <row r="466" ht="45" customHeight="1" x14ac:dyDescent="0.3"/>
    <row r="467" ht="45" customHeight="1" x14ac:dyDescent="0.3"/>
    <row r="468" ht="45" customHeight="1" x14ac:dyDescent="0.3"/>
    <row r="469" ht="45" customHeight="1" x14ac:dyDescent="0.3"/>
    <row r="470" ht="45" customHeight="1" x14ac:dyDescent="0.3"/>
    <row r="471" ht="45" customHeight="1" x14ac:dyDescent="0.3"/>
    <row r="472" ht="45" customHeight="1" x14ac:dyDescent="0.3"/>
    <row r="473" ht="45" customHeight="1" x14ac:dyDescent="0.3"/>
    <row r="474" ht="45" customHeight="1" x14ac:dyDescent="0.3"/>
    <row r="475" ht="45" customHeight="1" x14ac:dyDescent="0.3"/>
    <row r="476" ht="45" customHeight="1" x14ac:dyDescent="0.3"/>
    <row r="477" ht="45" customHeight="1" x14ac:dyDescent="0.3"/>
    <row r="478" ht="45" customHeight="1" x14ac:dyDescent="0.3"/>
    <row r="479" ht="45" customHeight="1" x14ac:dyDescent="0.3"/>
    <row r="480" ht="45" customHeight="1" x14ac:dyDescent="0.3"/>
    <row r="481" ht="45" customHeight="1" x14ac:dyDescent="0.3"/>
    <row r="482" ht="45" customHeight="1" x14ac:dyDescent="0.3"/>
    <row r="483" ht="45" customHeight="1" x14ac:dyDescent="0.3"/>
    <row r="484" ht="45" customHeight="1" x14ac:dyDescent="0.3"/>
    <row r="485" ht="45" customHeight="1" x14ac:dyDescent="0.3"/>
    <row r="486" ht="45" customHeight="1" x14ac:dyDescent="0.3"/>
    <row r="487" ht="45" customHeight="1" x14ac:dyDescent="0.3"/>
    <row r="488" ht="45" customHeight="1" x14ac:dyDescent="0.3"/>
    <row r="489" ht="45" customHeight="1" x14ac:dyDescent="0.3"/>
    <row r="490" ht="45" customHeight="1" x14ac:dyDescent="0.3"/>
    <row r="491" ht="45" customHeight="1" x14ac:dyDescent="0.3"/>
    <row r="492" ht="45" customHeight="1" x14ac:dyDescent="0.3"/>
    <row r="493" ht="45" customHeight="1" x14ac:dyDescent="0.3"/>
    <row r="494" ht="45" customHeight="1" x14ac:dyDescent="0.3"/>
    <row r="495" ht="45" customHeight="1" x14ac:dyDescent="0.3"/>
    <row r="496" ht="45" customHeight="1" x14ac:dyDescent="0.3"/>
    <row r="497" ht="45" customHeight="1" x14ac:dyDescent="0.3"/>
    <row r="498" ht="45" customHeight="1" x14ac:dyDescent="0.3"/>
    <row r="499" ht="45" customHeight="1" x14ac:dyDescent="0.3"/>
    <row r="500" ht="45" customHeight="1" x14ac:dyDescent="0.3"/>
    <row r="501" ht="45" customHeight="1" x14ac:dyDescent="0.3"/>
    <row r="502" ht="45" customHeight="1" x14ac:dyDescent="0.3"/>
    <row r="503" ht="45" customHeight="1" x14ac:dyDescent="0.3"/>
    <row r="504" ht="45" customHeight="1" x14ac:dyDescent="0.3"/>
    <row r="505" ht="45" customHeight="1" x14ac:dyDescent="0.3"/>
    <row r="506" ht="45" customHeight="1" x14ac:dyDescent="0.3"/>
    <row r="507" ht="45" customHeight="1" x14ac:dyDescent="0.3"/>
    <row r="508" ht="45" customHeight="1" x14ac:dyDescent="0.3"/>
    <row r="509" ht="45" customHeight="1" x14ac:dyDescent="0.3"/>
    <row r="510" ht="45" customHeight="1" x14ac:dyDescent="0.3"/>
    <row r="511" ht="45" customHeight="1" x14ac:dyDescent="0.3"/>
    <row r="512" ht="45" customHeight="1" x14ac:dyDescent="0.3"/>
    <row r="513" ht="45" customHeight="1" x14ac:dyDescent="0.3"/>
    <row r="514" ht="45" customHeight="1" x14ac:dyDescent="0.3"/>
    <row r="515" ht="45" customHeight="1" x14ac:dyDescent="0.3"/>
    <row r="516" ht="45" customHeight="1" x14ac:dyDescent="0.3"/>
    <row r="517" ht="45" customHeight="1" x14ac:dyDescent="0.3"/>
    <row r="518" ht="45" customHeight="1" x14ac:dyDescent="0.3"/>
    <row r="519" ht="45" customHeight="1" x14ac:dyDescent="0.3"/>
    <row r="520" ht="45" customHeight="1" x14ac:dyDescent="0.3"/>
    <row r="521" ht="45" customHeight="1" x14ac:dyDescent="0.3"/>
    <row r="522" ht="45" customHeight="1" x14ac:dyDescent="0.3"/>
    <row r="523" ht="45" customHeight="1" x14ac:dyDescent="0.3"/>
    <row r="524" ht="45" customHeight="1" x14ac:dyDescent="0.3"/>
    <row r="525" ht="45" customHeight="1" x14ac:dyDescent="0.3"/>
    <row r="526" ht="45" customHeight="1" x14ac:dyDescent="0.3"/>
    <row r="527" ht="45" customHeight="1" x14ac:dyDescent="0.3"/>
    <row r="528" ht="45" customHeight="1" x14ac:dyDescent="0.3"/>
    <row r="529" ht="45" customHeight="1" x14ac:dyDescent="0.3"/>
    <row r="530" ht="45" customHeight="1" x14ac:dyDescent="0.3"/>
    <row r="531" ht="45" customHeight="1" x14ac:dyDescent="0.3"/>
    <row r="532" ht="45" customHeight="1" x14ac:dyDescent="0.3"/>
    <row r="533" ht="45" customHeight="1" x14ac:dyDescent="0.3"/>
    <row r="534" ht="45" customHeight="1" x14ac:dyDescent="0.3"/>
    <row r="535" ht="45" customHeight="1" x14ac:dyDescent="0.3"/>
    <row r="536" ht="45" customHeight="1" x14ac:dyDescent="0.3"/>
    <row r="537" ht="45" customHeight="1" x14ac:dyDescent="0.3"/>
    <row r="538" ht="45" customHeight="1" x14ac:dyDescent="0.3"/>
    <row r="539" ht="45" customHeight="1" x14ac:dyDescent="0.3"/>
    <row r="540" ht="45" customHeight="1" x14ac:dyDescent="0.3"/>
    <row r="541" ht="45" customHeight="1" x14ac:dyDescent="0.3"/>
    <row r="542" ht="45" customHeight="1" x14ac:dyDescent="0.3"/>
    <row r="543" ht="45" customHeight="1" x14ac:dyDescent="0.3"/>
    <row r="544" ht="45" customHeight="1" x14ac:dyDescent="0.3"/>
    <row r="545" ht="45" customHeight="1" x14ac:dyDescent="0.3"/>
    <row r="546" ht="45" customHeight="1" x14ac:dyDescent="0.3"/>
    <row r="547" ht="45" customHeight="1" x14ac:dyDescent="0.3"/>
    <row r="548" ht="45" customHeight="1" x14ac:dyDescent="0.3"/>
    <row r="549" ht="45" customHeight="1" x14ac:dyDescent="0.3"/>
    <row r="550" ht="45" customHeight="1" x14ac:dyDescent="0.3"/>
    <row r="551" ht="45" customHeight="1" x14ac:dyDescent="0.3"/>
    <row r="552" ht="45" customHeight="1" x14ac:dyDescent="0.3"/>
    <row r="553" ht="45" customHeight="1" x14ac:dyDescent="0.3"/>
    <row r="554" ht="45" customHeight="1" x14ac:dyDescent="0.3"/>
    <row r="555" ht="45" customHeight="1" x14ac:dyDescent="0.3"/>
    <row r="556" ht="45" customHeight="1" x14ac:dyDescent="0.3"/>
    <row r="557" ht="45" customHeight="1" x14ac:dyDescent="0.3"/>
    <row r="558" ht="45" customHeight="1" x14ac:dyDescent="0.3"/>
    <row r="559" ht="45" customHeight="1" x14ac:dyDescent="0.3"/>
    <row r="560" ht="45" customHeight="1" x14ac:dyDescent="0.3"/>
    <row r="561" ht="45" customHeight="1" x14ac:dyDescent="0.3"/>
    <row r="562" ht="45" customHeight="1" x14ac:dyDescent="0.3"/>
    <row r="563" ht="45" customHeight="1" x14ac:dyDescent="0.3"/>
    <row r="564" ht="45" customHeight="1" x14ac:dyDescent="0.3"/>
    <row r="565" ht="45" customHeight="1" x14ac:dyDescent="0.3"/>
    <row r="566" ht="45" customHeight="1" x14ac:dyDescent="0.3"/>
    <row r="567" ht="45" customHeight="1" x14ac:dyDescent="0.3"/>
    <row r="568" ht="45" customHeight="1" x14ac:dyDescent="0.3"/>
    <row r="569" ht="45" customHeight="1" x14ac:dyDescent="0.3"/>
    <row r="570" ht="45" customHeight="1" x14ac:dyDescent="0.3"/>
    <row r="571" ht="45" customHeight="1" x14ac:dyDescent="0.3"/>
    <row r="572" ht="45" customHeight="1" x14ac:dyDescent="0.3"/>
    <row r="573" ht="45" customHeight="1" x14ac:dyDescent="0.3"/>
    <row r="574" ht="45" customHeight="1" x14ac:dyDescent="0.3"/>
    <row r="575" ht="45" customHeight="1" x14ac:dyDescent="0.3"/>
    <row r="576" ht="45" customHeight="1" x14ac:dyDescent="0.3"/>
    <row r="577" ht="45" customHeight="1" x14ac:dyDescent="0.3"/>
    <row r="578" ht="45" customHeight="1" x14ac:dyDescent="0.3"/>
    <row r="579" ht="45" customHeight="1" x14ac:dyDescent="0.3"/>
    <row r="580" ht="45" customHeight="1" x14ac:dyDescent="0.3"/>
    <row r="581" ht="45" customHeight="1" x14ac:dyDescent="0.3"/>
    <row r="582" ht="45" customHeight="1" x14ac:dyDescent="0.3"/>
    <row r="583" ht="45" customHeight="1" x14ac:dyDescent="0.3"/>
    <row r="584" ht="45" customHeight="1" x14ac:dyDescent="0.3"/>
    <row r="585" ht="45" customHeight="1" x14ac:dyDescent="0.3"/>
    <row r="586" ht="45" customHeight="1" x14ac:dyDescent="0.3"/>
    <row r="587" ht="45" customHeight="1" x14ac:dyDescent="0.3"/>
    <row r="588" ht="45" customHeight="1" x14ac:dyDescent="0.3"/>
    <row r="589" ht="45" customHeight="1" x14ac:dyDescent="0.3"/>
    <row r="590" ht="45" customHeight="1" x14ac:dyDescent="0.3"/>
    <row r="591" ht="45" customHeight="1" x14ac:dyDescent="0.3"/>
    <row r="592" ht="45" customHeight="1" x14ac:dyDescent="0.3"/>
    <row r="593" ht="45" customHeight="1" x14ac:dyDescent="0.3"/>
    <row r="594" ht="45" customHeight="1" x14ac:dyDescent="0.3"/>
    <row r="595" ht="45" customHeight="1" x14ac:dyDescent="0.3"/>
    <row r="596" ht="45" customHeight="1" x14ac:dyDescent="0.3"/>
    <row r="597" ht="45" customHeight="1" x14ac:dyDescent="0.3"/>
    <row r="598" ht="45" customHeight="1" x14ac:dyDescent="0.3"/>
    <row r="599" ht="45" customHeight="1" x14ac:dyDescent="0.3"/>
    <row r="600" ht="45" customHeight="1" x14ac:dyDescent="0.3"/>
    <row r="601" ht="45" customHeight="1" x14ac:dyDescent="0.3"/>
    <row r="602" ht="45" customHeight="1" x14ac:dyDescent="0.3"/>
    <row r="603" ht="45" customHeight="1" x14ac:dyDescent="0.3"/>
    <row r="604" ht="45" customHeight="1" x14ac:dyDescent="0.3"/>
    <row r="605" ht="45" customHeight="1" x14ac:dyDescent="0.3"/>
    <row r="606" ht="45" customHeight="1" x14ac:dyDescent="0.3"/>
    <row r="607" ht="45" customHeight="1" x14ac:dyDescent="0.3"/>
    <row r="608" ht="45" customHeight="1" x14ac:dyDescent="0.3"/>
    <row r="609" ht="45" customHeight="1" x14ac:dyDescent="0.3"/>
    <row r="610" ht="45" customHeight="1" x14ac:dyDescent="0.3"/>
    <row r="611" ht="45" customHeight="1" x14ac:dyDescent="0.3"/>
    <row r="612" ht="45" customHeight="1" x14ac:dyDescent="0.3"/>
    <row r="613" ht="45" customHeight="1" x14ac:dyDescent="0.3"/>
    <row r="614" ht="45" customHeight="1" x14ac:dyDescent="0.3"/>
    <row r="615" ht="45" customHeight="1" x14ac:dyDescent="0.3"/>
    <row r="616" ht="45" customHeight="1" x14ac:dyDescent="0.3"/>
    <row r="617" ht="45" customHeight="1" x14ac:dyDescent="0.3"/>
    <row r="618" ht="45" customHeight="1" x14ac:dyDescent="0.3"/>
    <row r="619" ht="45" customHeight="1" x14ac:dyDescent="0.3"/>
    <row r="620" ht="45" customHeight="1" x14ac:dyDescent="0.3"/>
    <row r="621" ht="45" customHeight="1" x14ac:dyDescent="0.3"/>
    <row r="622" ht="45" customHeight="1" x14ac:dyDescent="0.3"/>
    <row r="623" ht="45" customHeight="1" x14ac:dyDescent="0.3"/>
    <row r="624" ht="45" customHeight="1" x14ac:dyDescent="0.3"/>
    <row r="625" ht="45" customHeight="1" x14ac:dyDescent="0.3"/>
    <row r="626" ht="45" customHeight="1" x14ac:dyDescent="0.3"/>
    <row r="627" ht="45" customHeight="1" x14ac:dyDescent="0.3"/>
    <row r="628" ht="45" customHeight="1" x14ac:dyDescent="0.3"/>
    <row r="629" ht="45" customHeight="1" x14ac:dyDescent="0.3"/>
    <row r="630" ht="45" customHeight="1" x14ac:dyDescent="0.3"/>
    <row r="631" ht="45" customHeight="1" x14ac:dyDescent="0.3"/>
    <row r="632" ht="45" customHeight="1" x14ac:dyDescent="0.3"/>
    <row r="633" ht="45" customHeight="1" x14ac:dyDescent="0.3"/>
    <row r="634" ht="45" customHeight="1" x14ac:dyDescent="0.3"/>
    <row r="635" ht="45" customHeight="1" x14ac:dyDescent="0.3"/>
    <row r="636" ht="45" customHeight="1" x14ac:dyDescent="0.3"/>
    <row r="637" ht="45" customHeight="1" x14ac:dyDescent="0.3"/>
    <row r="638" ht="45" customHeight="1" x14ac:dyDescent="0.3"/>
    <row r="639" ht="45" customHeight="1" x14ac:dyDescent="0.3"/>
    <row r="640" ht="45" customHeight="1" x14ac:dyDescent="0.3"/>
    <row r="641" ht="45" customHeight="1" x14ac:dyDescent="0.3"/>
    <row r="642" ht="45" customHeight="1" x14ac:dyDescent="0.3"/>
    <row r="643" ht="45" customHeight="1" x14ac:dyDescent="0.3"/>
    <row r="644" ht="45" customHeight="1" x14ac:dyDescent="0.3"/>
    <row r="645" ht="45" customHeight="1" x14ac:dyDescent="0.3"/>
    <row r="646" ht="45" customHeight="1" x14ac:dyDescent="0.3"/>
    <row r="647" ht="45" customHeight="1" x14ac:dyDescent="0.3"/>
    <row r="648" ht="45" customHeight="1" x14ac:dyDescent="0.3"/>
    <row r="649" ht="45" customHeight="1" x14ac:dyDescent="0.3"/>
    <row r="650" ht="45" customHeight="1" x14ac:dyDescent="0.3"/>
    <row r="651" ht="45" customHeight="1" x14ac:dyDescent="0.3"/>
    <row r="652" ht="45" customHeight="1" x14ac:dyDescent="0.3"/>
    <row r="653" ht="45" customHeight="1" x14ac:dyDescent="0.3"/>
    <row r="654" ht="45" customHeight="1" x14ac:dyDescent="0.3"/>
    <row r="655" ht="45" customHeight="1" x14ac:dyDescent="0.3"/>
    <row r="656" ht="45" customHeight="1" x14ac:dyDescent="0.3"/>
    <row r="657" ht="45" customHeight="1" x14ac:dyDescent="0.3"/>
    <row r="658" ht="45" customHeight="1" x14ac:dyDescent="0.3"/>
    <row r="659" ht="45" customHeight="1" x14ac:dyDescent="0.3"/>
    <row r="660" ht="45" customHeight="1" x14ac:dyDescent="0.3"/>
    <row r="661" ht="45" customHeight="1" x14ac:dyDescent="0.3"/>
    <row r="662" ht="45" customHeight="1" x14ac:dyDescent="0.3"/>
    <row r="663" ht="45" customHeight="1" x14ac:dyDescent="0.3"/>
    <row r="664" ht="45" customHeight="1" x14ac:dyDescent="0.3"/>
    <row r="665" ht="45" customHeight="1" x14ac:dyDescent="0.3"/>
    <row r="666" ht="45" customHeight="1" x14ac:dyDescent="0.3"/>
    <row r="667" ht="45" customHeight="1" x14ac:dyDescent="0.3"/>
    <row r="668" ht="45" customHeight="1" x14ac:dyDescent="0.3"/>
    <row r="669" ht="45" customHeight="1" x14ac:dyDescent="0.3"/>
    <row r="670" ht="45" customHeight="1" x14ac:dyDescent="0.3"/>
    <row r="671" ht="45" customHeight="1" x14ac:dyDescent="0.3"/>
    <row r="672" ht="45" customHeight="1" x14ac:dyDescent="0.3"/>
    <row r="673" ht="45" customHeight="1" x14ac:dyDescent="0.3"/>
    <row r="674" ht="45" customHeight="1" x14ac:dyDescent="0.3"/>
    <row r="675" ht="45" customHeight="1" x14ac:dyDescent="0.3"/>
    <row r="676" ht="45" customHeight="1" x14ac:dyDescent="0.3"/>
    <row r="677" ht="45" customHeight="1" x14ac:dyDescent="0.3"/>
    <row r="678" ht="45" customHeight="1" x14ac:dyDescent="0.3"/>
    <row r="679" ht="45" customHeight="1" x14ac:dyDescent="0.3"/>
    <row r="680" ht="45" customHeight="1" x14ac:dyDescent="0.3"/>
    <row r="681" ht="45" customHeight="1" x14ac:dyDescent="0.3"/>
    <row r="682" ht="45" customHeight="1" x14ac:dyDescent="0.3"/>
    <row r="683" ht="45" customHeight="1" x14ac:dyDescent="0.3"/>
    <row r="684" ht="45" customHeight="1" x14ac:dyDescent="0.3"/>
    <row r="685" ht="45" customHeight="1" x14ac:dyDescent="0.3"/>
    <row r="686" ht="45" customHeight="1" x14ac:dyDescent="0.3"/>
    <row r="687" ht="45" customHeight="1" x14ac:dyDescent="0.3"/>
    <row r="688" ht="45" customHeight="1" x14ac:dyDescent="0.3"/>
    <row r="689" ht="45" customHeight="1" x14ac:dyDescent="0.3"/>
    <row r="690" ht="45" customHeight="1" x14ac:dyDescent="0.3"/>
    <row r="691" ht="45" customHeight="1" x14ac:dyDescent="0.3"/>
    <row r="692" ht="45" customHeight="1" x14ac:dyDescent="0.3"/>
    <row r="693" ht="45" customHeight="1" x14ac:dyDescent="0.3"/>
    <row r="694" ht="45" customHeight="1" x14ac:dyDescent="0.3"/>
    <row r="695" ht="45" customHeight="1" x14ac:dyDescent="0.3"/>
    <row r="696" ht="45" customHeight="1" x14ac:dyDescent="0.3"/>
    <row r="697" ht="45" customHeight="1" x14ac:dyDescent="0.3"/>
    <row r="698" ht="45" customHeight="1" x14ac:dyDescent="0.3"/>
    <row r="699" ht="45" customHeight="1" x14ac:dyDescent="0.3"/>
    <row r="700" ht="45" customHeight="1" x14ac:dyDescent="0.3"/>
    <row r="701" ht="45" customHeight="1" x14ac:dyDescent="0.3"/>
    <row r="702" ht="45" customHeight="1" x14ac:dyDescent="0.3"/>
    <row r="703" ht="45" customHeight="1" x14ac:dyDescent="0.3"/>
    <row r="704" ht="45" customHeight="1" x14ac:dyDescent="0.3"/>
    <row r="705" ht="45" customHeight="1" x14ac:dyDescent="0.3"/>
    <row r="706" ht="45" customHeight="1" x14ac:dyDescent="0.3"/>
    <row r="707" ht="45" customHeight="1" x14ac:dyDescent="0.3"/>
    <row r="708" ht="45" customHeight="1" x14ac:dyDescent="0.3"/>
    <row r="709" ht="45" customHeight="1" x14ac:dyDescent="0.3"/>
    <row r="710" ht="45" customHeight="1" x14ac:dyDescent="0.3"/>
    <row r="711" ht="45" customHeight="1" x14ac:dyDescent="0.3"/>
    <row r="712" ht="45" customHeight="1" x14ac:dyDescent="0.3"/>
    <row r="713" ht="45" customHeight="1" x14ac:dyDescent="0.3"/>
    <row r="714" ht="45" customHeight="1" x14ac:dyDescent="0.3"/>
    <row r="715" ht="45" customHeight="1" x14ac:dyDescent="0.3"/>
    <row r="716" ht="45" customHeight="1" x14ac:dyDescent="0.3"/>
    <row r="717" ht="45" customHeight="1" x14ac:dyDescent="0.3"/>
    <row r="718" ht="45" customHeight="1" x14ac:dyDescent="0.3"/>
    <row r="719" ht="45" customHeight="1" x14ac:dyDescent="0.3"/>
    <row r="720" ht="45" customHeight="1" x14ac:dyDescent="0.3"/>
    <row r="721" ht="45" customHeight="1" x14ac:dyDescent="0.3"/>
    <row r="722" ht="45" customHeight="1" x14ac:dyDescent="0.3"/>
    <row r="723" ht="45" customHeight="1" x14ac:dyDescent="0.3"/>
    <row r="724" ht="45" customHeight="1" x14ac:dyDescent="0.3"/>
    <row r="725" ht="45" customHeight="1" x14ac:dyDescent="0.3"/>
    <row r="726" ht="45" customHeight="1" x14ac:dyDescent="0.3"/>
    <row r="727" ht="45" customHeight="1" x14ac:dyDescent="0.3"/>
    <row r="728" ht="45" customHeight="1" x14ac:dyDescent="0.3"/>
    <row r="729" ht="45" customHeight="1" x14ac:dyDescent="0.3"/>
    <row r="730" ht="45" customHeight="1" x14ac:dyDescent="0.3"/>
    <row r="731" ht="45" customHeight="1" x14ac:dyDescent="0.3"/>
    <row r="732" ht="45" customHeight="1" x14ac:dyDescent="0.3"/>
    <row r="733" ht="45" customHeight="1" x14ac:dyDescent="0.3"/>
    <row r="734" ht="45" customHeight="1" x14ac:dyDescent="0.3"/>
    <row r="735" ht="45" customHeight="1" x14ac:dyDescent="0.3"/>
    <row r="736" ht="45" customHeight="1" x14ac:dyDescent="0.3"/>
    <row r="737" ht="45" customHeight="1" x14ac:dyDescent="0.3"/>
    <row r="738" ht="45" customHeight="1" x14ac:dyDescent="0.3"/>
    <row r="739" ht="45" customHeight="1" x14ac:dyDescent="0.3"/>
    <row r="740" ht="45" customHeight="1" x14ac:dyDescent="0.3"/>
    <row r="741" ht="45" customHeight="1" x14ac:dyDescent="0.3"/>
    <row r="742" ht="45" customHeight="1" x14ac:dyDescent="0.3"/>
    <row r="743" ht="45" customHeight="1" x14ac:dyDescent="0.3"/>
    <row r="744" ht="45" customHeight="1" x14ac:dyDescent="0.3"/>
    <row r="745" ht="45" customHeight="1" x14ac:dyDescent="0.3"/>
    <row r="746" ht="45" customHeight="1" x14ac:dyDescent="0.3"/>
    <row r="747" s="5" customFormat="1" ht="45" customHeight="1" x14ac:dyDescent="0.3"/>
    <row r="748" ht="45" customHeight="1" x14ac:dyDescent="0.3"/>
    <row r="749" ht="45" customHeight="1" x14ac:dyDescent="0.3"/>
    <row r="750" ht="45" customHeight="1" x14ac:dyDescent="0.3"/>
    <row r="751" ht="45" customHeight="1" x14ac:dyDescent="0.3"/>
    <row r="752" ht="45" customHeight="1" x14ac:dyDescent="0.3"/>
    <row r="753" ht="45" customHeight="1" x14ac:dyDescent="0.3"/>
    <row r="754" ht="45" customHeight="1" x14ac:dyDescent="0.3"/>
    <row r="755" ht="45" customHeight="1" x14ac:dyDescent="0.3"/>
    <row r="756" ht="45" customHeight="1" x14ac:dyDescent="0.3"/>
  </sheetData>
  <mergeCells count="40">
    <mergeCell ref="A3:L3"/>
    <mergeCell ref="A2:F2"/>
    <mergeCell ref="A8:L8"/>
    <mergeCell ref="A9:A10"/>
    <mergeCell ref="F9:F10"/>
    <mergeCell ref="G9:G10"/>
    <mergeCell ref="H9:H10"/>
    <mergeCell ref="I9:I10"/>
    <mergeCell ref="J9:J10"/>
    <mergeCell ref="K9:K10"/>
    <mergeCell ref="L9:L10"/>
    <mergeCell ref="F5:K5"/>
    <mergeCell ref="L5:L7"/>
    <mergeCell ref="F6:F7"/>
    <mergeCell ref="G6:G7"/>
    <mergeCell ref="H6:H7"/>
    <mergeCell ref="I6:I7"/>
    <mergeCell ref="J6:J7"/>
    <mergeCell ref="K6:K7"/>
    <mergeCell ref="A5:A7"/>
    <mergeCell ref="B5:B7"/>
    <mergeCell ref="C5:C7"/>
    <mergeCell ref="D5:D7"/>
    <mergeCell ref="E5:E7"/>
    <mergeCell ref="I11:I12"/>
    <mergeCell ref="J11:J12"/>
    <mergeCell ref="K11:K12"/>
    <mergeCell ref="L11:L12"/>
    <mergeCell ref="A13:A14"/>
    <mergeCell ref="F13:F14"/>
    <mergeCell ref="G13:G14"/>
    <mergeCell ref="H13:H14"/>
    <mergeCell ref="I13:I14"/>
    <mergeCell ref="J13:J14"/>
    <mergeCell ref="K13:K14"/>
    <mergeCell ref="L13:L14"/>
    <mergeCell ref="A11:A12"/>
    <mergeCell ref="F11:F12"/>
    <mergeCell ref="G11:G12"/>
    <mergeCell ref="H11:H12"/>
  </mergeCells>
  <phoneticPr fontId="19" type="noConversion"/>
  <printOptions horizontalCentered="1"/>
  <pageMargins left="0" right="0" top="0.35433070866141703" bottom="0.15748031496063" header="0.31496062992126" footer="0.31496062992126"/>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8"/>
  <sheetViews>
    <sheetView zoomScaleNormal="100" workbookViewId="0">
      <selection activeCell="N8" sqref="N8"/>
    </sheetView>
  </sheetViews>
  <sheetFormatPr defaultRowHeight="15" x14ac:dyDescent="0.25"/>
  <cols>
    <col min="1" max="1" width="4.85546875" customWidth="1"/>
    <col min="2" max="2" width="14.7109375" customWidth="1"/>
    <col min="3" max="3" width="7.28515625" style="16" customWidth="1"/>
    <col min="4" max="4" width="6.7109375" customWidth="1"/>
    <col min="5" max="5" width="6.5703125" customWidth="1"/>
    <col min="6" max="6" width="6.42578125" customWidth="1"/>
    <col min="7" max="7" width="6.7109375" customWidth="1"/>
    <col min="8" max="8" width="6.140625" customWidth="1"/>
    <col min="9" max="10" width="6.5703125" customWidth="1"/>
    <col min="11" max="11" width="7.140625" customWidth="1"/>
    <col min="12" max="12" width="6.5703125" customWidth="1"/>
    <col min="13" max="13" width="5.7109375" customWidth="1"/>
    <col min="14" max="14" width="8" customWidth="1"/>
    <col min="15" max="15" width="8.42578125" customWidth="1"/>
    <col min="16" max="16" width="10" customWidth="1"/>
    <col min="17" max="17" width="11.42578125" customWidth="1"/>
    <col min="21" max="21" width="9.5703125" customWidth="1"/>
    <col min="22" max="22" width="10.28515625" customWidth="1"/>
  </cols>
  <sheetData>
    <row r="1" spans="1:22" ht="31.5" customHeight="1" x14ac:dyDescent="0.25">
      <c r="A1" s="224" t="s">
        <v>91</v>
      </c>
      <c r="B1" s="225"/>
      <c r="C1" s="225"/>
      <c r="D1" s="225"/>
      <c r="E1" s="225"/>
      <c r="F1" s="225"/>
    </row>
    <row r="2" spans="1:22" ht="47.45" customHeight="1" x14ac:dyDescent="0.25">
      <c r="A2" s="232" t="s">
        <v>309</v>
      </c>
      <c r="B2" s="232"/>
      <c r="C2" s="232"/>
      <c r="D2" s="232"/>
      <c r="E2" s="232"/>
      <c r="F2" s="232"/>
      <c r="G2" s="232"/>
      <c r="H2" s="232"/>
      <c r="I2" s="232"/>
      <c r="J2" s="232"/>
      <c r="K2" s="232"/>
      <c r="L2" s="232"/>
      <c r="M2" s="232"/>
      <c r="N2" s="232"/>
      <c r="O2" s="232"/>
      <c r="P2" s="232"/>
      <c r="Q2" s="232"/>
      <c r="R2" s="232"/>
      <c r="S2" s="232"/>
      <c r="T2" s="232"/>
      <c r="U2" s="232"/>
      <c r="V2" s="232"/>
    </row>
    <row r="3" spans="1:22" ht="18.75" x14ac:dyDescent="0.25">
      <c r="A3" s="1"/>
      <c r="B3" s="1"/>
      <c r="C3" s="14"/>
      <c r="D3" s="1"/>
      <c r="E3" s="1"/>
      <c r="F3" s="1"/>
      <c r="G3" s="1"/>
      <c r="H3" s="1"/>
      <c r="I3" s="1"/>
      <c r="J3" s="1"/>
      <c r="K3" s="1"/>
      <c r="L3" s="1"/>
      <c r="M3" s="1"/>
      <c r="N3" s="1"/>
      <c r="O3" s="1"/>
      <c r="P3" s="1"/>
      <c r="Q3" s="1"/>
      <c r="R3" s="1"/>
      <c r="S3" s="1"/>
      <c r="T3" s="1"/>
      <c r="U3" s="1"/>
      <c r="V3" s="1"/>
    </row>
    <row r="4" spans="1:22" ht="24.6" customHeight="1" x14ac:dyDescent="0.25">
      <c r="A4" s="233" t="s">
        <v>3</v>
      </c>
      <c r="B4" s="220" t="s">
        <v>31</v>
      </c>
      <c r="C4" s="221" t="s">
        <v>138</v>
      </c>
      <c r="D4" s="234" t="s">
        <v>139</v>
      </c>
      <c r="E4" s="235"/>
      <c r="F4" s="235"/>
      <c r="G4" s="235"/>
      <c r="H4" s="236"/>
      <c r="I4" s="233" t="s">
        <v>140</v>
      </c>
      <c r="J4" s="233"/>
      <c r="K4" s="233"/>
      <c r="L4" s="233"/>
      <c r="M4" s="233"/>
      <c r="N4" s="226" t="s">
        <v>40</v>
      </c>
      <c r="O4" s="227"/>
      <c r="P4" s="228"/>
      <c r="Q4" s="221" t="s">
        <v>141</v>
      </c>
      <c r="R4" s="220" t="s">
        <v>18</v>
      </c>
      <c r="S4" s="220" t="s">
        <v>10</v>
      </c>
      <c r="T4" s="221" t="s">
        <v>35</v>
      </c>
      <c r="U4" s="221" t="s">
        <v>39</v>
      </c>
      <c r="V4" s="233" t="s">
        <v>0</v>
      </c>
    </row>
    <row r="5" spans="1:22" ht="21" customHeight="1" x14ac:dyDescent="0.25">
      <c r="A5" s="233"/>
      <c r="B5" s="233"/>
      <c r="C5" s="222"/>
      <c r="D5" s="221" t="s">
        <v>2</v>
      </c>
      <c r="E5" s="220" t="s">
        <v>9</v>
      </c>
      <c r="F5" s="220"/>
      <c r="G5" s="220"/>
      <c r="H5" s="220"/>
      <c r="I5" s="220" t="s">
        <v>1</v>
      </c>
      <c r="J5" s="220" t="s">
        <v>9</v>
      </c>
      <c r="K5" s="220"/>
      <c r="L5" s="220"/>
      <c r="M5" s="220"/>
      <c r="N5" s="229"/>
      <c r="O5" s="230"/>
      <c r="P5" s="231"/>
      <c r="Q5" s="222"/>
      <c r="R5" s="220"/>
      <c r="S5" s="220"/>
      <c r="T5" s="222"/>
      <c r="U5" s="222"/>
      <c r="V5" s="233"/>
    </row>
    <row r="6" spans="1:22" ht="82.5" customHeight="1" x14ac:dyDescent="0.25">
      <c r="A6" s="233"/>
      <c r="B6" s="233"/>
      <c r="C6" s="223"/>
      <c r="D6" s="223"/>
      <c r="E6" s="15" t="s">
        <v>11</v>
      </c>
      <c r="F6" s="15" t="s">
        <v>12</v>
      </c>
      <c r="G6" s="15" t="s">
        <v>13</v>
      </c>
      <c r="H6" s="15" t="s">
        <v>14</v>
      </c>
      <c r="I6" s="233"/>
      <c r="J6" s="15" t="s">
        <v>15</v>
      </c>
      <c r="K6" s="15" t="s">
        <v>16</v>
      </c>
      <c r="L6" s="15" t="s">
        <v>17</v>
      </c>
      <c r="M6" s="15" t="s">
        <v>44</v>
      </c>
      <c r="N6" s="15" t="s">
        <v>41</v>
      </c>
      <c r="O6" s="15" t="s">
        <v>42</v>
      </c>
      <c r="P6" s="15" t="s">
        <v>43</v>
      </c>
      <c r="Q6" s="223"/>
      <c r="R6" s="220"/>
      <c r="S6" s="220"/>
      <c r="T6" s="223"/>
      <c r="U6" s="223"/>
      <c r="V6" s="233"/>
    </row>
    <row r="7" spans="1:22" x14ac:dyDescent="0.25">
      <c r="A7" s="7" t="s">
        <v>4</v>
      </c>
      <c r="B7" s="7" t="s">
        <v>5</v>
      </c>
      <c r="C7" s="15">
        <v>1</v>
      </c>
      <c r="D7" s="7">
        <v>2</v>
      </c>
      <c r="E7" s="7">
        <v>3</v>
      </c>
      <c r="F7" s="7">
        <v>4</v>
      </c>
      <c r="G7" s="7">
        <v>5</v>
      </c>
      <c r="H7" s="7">
        <v>6</v>
      </c>
      <c r="I7" s="7">
        <v>7</v>
      </c>
      <c r="J7" s="7">
        <v>8</v>
      </c>
      <c r="K7" s="7">
        <v>9</v>
      </c>
      <c r="L7" s="7">
        <v>10</v>
      </c>
      <c r="M7" s="7">
        <v>11</v>
      </c>
      <c r="N7" s="7">
        <v>12</v>
      </c>
      <c r="O7" s="7">
        <v>13</v>
      </c>
      <c r="P7" s="7">
        <v>14</v>
      </c>
      <c r="Q7" s="7">
        <v>15</v>
      </c>
      <c r="R7" s="7">
        <v>16</v>
      </c>
      <c r="S7" s="7">
        <v>17</v>
      </c>
      <c r="T7" s="7">
        <v>18</v>
      </c>
      <c r="U7" s="7">
        <v>19</v>
      </c>
      <c r="V7" s="7">
        <v>20</v>
      </c>
    </row>
    <row r="8" spans="1:22" ht="90" customHeight="1" x14ac:dyDescent="0.25">
      <c r="A8" s="49">
        <v>1</v>
      </c>
      <c r="B8" s="12" t="s">
        <v>132</v>
      </c>
      <c r="C8" s="52">
        <v>19</v>
      </c>
      <c r="D8" s="17">
        <f>E8+F8+G8+H8</f>
        <v>6</v>
      </c>
      <c r="E8" s="13">
        <v>1</v>
      </c>
      <c r="F8" s="13">
        <v>0</v>
      </c>
      <c r="G8" s="13">
        <v>3</v>
      </c>
      <c r="H8" s="13">
        <v>2</v>
      </c>
      <c r="I8" s="51">
        <v>19</v>
      </c>
      <c r="J8" s="49">
        <v>0</v>
      </c>
      <c r="K8" s="49">
        <v>0</v>
      </c>
      <c r="L8" s="49">
        <v>0</v>
      </c>
      <c r="M8" s="49">
        <v>19</v>
      </c>
      <c r="N8" s="49">
        <v>3</v>
      </c>
      <c r="O8" s="49">
        <v>0</v>
      </c>
      <c r="P8" s="49">
        <v>0</v>
      </c>
      <c r="Q8" s="49">
        <v>0</v>
      </c>
      <c r="R8" s="13">
        <v>3</v>
      </c>
      <c r="S8" s="13">
        <v>3</v>
      </c>
      <c r="T8" s="13">
        <v>2</v>
      </c>
      <c r="U8" s="50"/>
      <c r="V8" s="11"/>
    </row>
  </sheetData>
  <mergeCells count="18">
    <mergeCell ref="U4:U6"/>
    <mergeCell ref="A1:F1"/>
    <mergeCell ref="N4:P5"/>
    <mergeCell ref="A2:V2"/>
    <mergeCell ref="A4:A6"/>
    <mergeCell ref="B4:B6"/>
    <mergeCell ref="C4:C6"/>
    <mergeCell ref="D4:H4"/>
    <mergeCell ref="I4:M4"/>
    <mergeCell ref="V4:V6"/>
    <mergeCell ref="D5:D6"/>
    <mergeCell ref="E5:H5"/>
    <mergeCell ref="I5:I6"/>
    <mergeCell ref="J5:M5"/>
    <mergeCell ref="R4:R6"/>
    <mergeCell ref="S4:S6"/>
    <mergeCell ref="T4:T6"/>
    <mergeCell ref="Q4:Q6"/>
  </mergeCells>
  <printOptions horizontalCentered="1"/>
  <pageMargins left="0" right="0" top="0.5" bottom="0.5" header="0.3" footer="0.3"/>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2"/>
  <sheetViews>
    <sheetView tabSelected="1" zoomScaleNormal="100" workbookViewId="0">
      <selection activeCell="S9" sqref="S9"/>
    </sheetView>
  </sheetViews>
  <sheetFormatPr defaultRowHeight="15" x14ac:dyDescent="0.25"/>
  <cols>
    <col min="1" max="1" width="4.85546875" customWidth="1"/>
    <col min="2" max="2" width="17.28515625" customWidth="1"/>
    <col min="3" max="3" width="17.140625" customWidth="1"/>
    <col min="4" max="4" width="8.28515625" customWidth="1"/>
    <col min="5" max="6" width="9.42578125" customWidth="1"/>
    <col min="7" max="7" width="7.28515625" customWidth="1"/>
    <col min="8" max="9" width="9.28515625" customWidth="1"/>
    <col min="10" max="10" width="8" customWidth="1"/>
    <col min="11" max="11" width="11.5703125" customWidth="1"/>
    <col min="12" max="12" width="8.7109375" customWidth="1"/>
    <col min="13" max="13" width="19.85546875" customWidth="1"/>
    <col min="14" max="14" width="10.28515625" customWidth="1"/>
  </cols>
  <sheetData>
    <row r="1" spans="1:14" ht="31.5" customHeight="1" x14ac:dyDescent="0.25">
      <c r="A1" s="224" t="s">
        <v>91</v>
      </c>
      <c r="B1" s="224"/>
      <c r="C1" s="225"/>
      <c r="D1" s="225"/>
      <c r="E1" s="225"/>
    </row>
    <row r="2" spans="1:14" ht="47.45" customHeight="1" x14ac:dyDescent="0.25">
      <c r="A2" s="232" t="s">
        <v>310</v>
      </c>
      <c r="B2" s="232"/>
      <c r="C2" s="232"/>
      <c r="D2" s="232"/>
      <c r="E2" s="232"/>
      <c r="F2" s="232"/>
      <c r="G2" s="232"/>
      <c r="H2" s="232"/>
      <c r="I2" s="232"/>
      <c r="J2" s="232"/>
      <c r="K2" s="232"/>
      <c r="L2" s="232"/>
      <c r="M2" s="232"/>
      <c r="N2" s="232"/>
    </row>
    <row r="3" spans="1:14" ht="18.75" x14ac:dyDescent="0.25">
      <c r="A3" s="1"/>
      <c r="B3" s="1"/>
      <c r="C3" s="1"/>
      <c r="D3" s="1"/>
      <c r="E3" s="1"/>
      <c r="F3" s="1"/>
      <c r="G3" s="1"/>
      <c r="H3" s="1"/>
      <c r="I3" s="1"/>
      <c r="J3" s="1"/>
      <c r="K3" s="1"/>
      <c r="L3" s="1"/>
      <c r="M3" s="1"/>
      <c r="N3" s="1"/>
    </row>
    <row r="4" spans="1:14" ht="36" customHeight="1" x14ac:dyDescent="0.25">
      <c r="A4" s="233" t="s">
        <v>3</v>
      </c>
      <c r="B4" s="221" t="s">
        <v>135</v>
      </c>
      <c r="C4" s="220" t="s">
        <v>136</v>
      </c>
      <c r="D4" s="220" t="s">
        <v>87</v>
      </c>
      <c r="E4" s="220"/>
      <c r="F4" s="220"/>
      <c r="G4" s="220" t="s">
        <v>86</v>
      </c>
      <c r="H4" s="220"/>
      <c r="I4" s="220"/>
      <c r="J4" s="220" t="s">
        <v>82</v>
      </c>
      <c r="K4" s="220"/>
      <c r="L4" s="220"/>
      <c r="M4" s="221" t="s">
        <v>89</v>
      </c>
      <c r="N4" s="233" t="s">
        <v>0</v>
      </c>
    </row>
    <row r="5" spans="1:14" ht="81" customHeight="1" x14ac:dyDescent="0.25">
      <c r="A5" s="233"/>
      <c r="B5" s="222"/>
      <c r="C5" s="233"/>
      <c r="D5" s="45" t="s">
        <v>2</v>
      </c>
      <c r="E5" s="46" t="s">
        <v>83</v>
      </c>
      <c r="F5" s="46" t="s">
        <v>312</v>
      </c>
      <c r="G5" s="45" t="s">
        <v>2</v>
      </c>
      <c r="H5" s="46" t="s">
        <v>83</v>
      </c>
      <c r="I5" s="46" t="s">
        <v>312</v>
      </c>
      <c r="J5" s="44" t="s">
        <v>85</v>
      </c>
      <c r="K5" s="44" t="s">
        <v>88</v>
      </c>
      <c r="L5" s="44" t="s">
        <v>84</v>
      </c>
      <c r="M5" s="222"/>
      <c r="N5" s="233"/>
    </row>
    <row r="6" spans="1:14" x14ac:dyDescent="0.25">
      <c r="A6" s="7" t="s">
        <v>4</v>
      </c>
      <c r="B6" s="7"/>
      <c r="C6" s="7" t="s">
        <v>5</v>
      </c>
      <c r="D6" s="7">
        <v>2</v>
      </c>
      <c r="E6" s="7">
        <v>3</v>
      </c>
      <c r="F6" s="7">
        <v>5</v>
      </c>
      <c r="G6" s="7">
        <v>2</v>
      </c>
      <c r="H6" s="7"/>
      <c r="I6" s="7"/>
      <c r="J6" s="7">
        <v>12</v>
      </c>
      <c r="K6" s="7">
        <v>13</v>
      </c>
      <c r="L6" s="7">
        <v>14</v>
      </c>
      <c r="M6" s="7">
        <v>19</v>
      </c>
      <c r="N6" s="7">
        <v>20</v>
      </c>
    </row>
    <row r="7" spans="1:14" ht="55.5" customHeight="1" x14ac:dyDescent="0.25">
      <c r="A7" s="208">
        <v>1</v>
      </c>
      <c r="B7" s="8" t="s">
        <v>122</v>
      </c>
      <c r="C7" s="209" t="s">
        <v>123</v>
      </c>
      <c r="D7" s="239">
        <f>SUM(E7:F8)</f>
        <v>4</v>
      </c>
      <c r="E7" s="237">
        <v>2</v>
      </c>
      <c r="F7" s="237">
        <v>2</v>
      </c>
      <c r="G7" s="239">
        <f>SUM(H7:I8)</f>
        <v>0</v>
      </c>
      <c r="H7" s="237">
        <v>0</v>
      </c>
      <c r="I7" s="237">
        <v>0</v>
      </c>
      <c r="J7" s="237" t="s">
        <v>313</v>
      </c>
      <c r="K7" s="237"/>
      <c r="L7" s="237"/>
      <c r="M7" s="237" t="s">
        <v>304</v>
      </c>
      <c r="N7" s="237"/>
    </row>
    <row r="8" spans="1:14" ht="55.5" customHeight="1" x14ac:dyDescent="0.25">
      <c r="A8" s="208"/>
      <c r="B8" s="8" t="s">
        <v>125</v>
      </c>
      <c r="C8" s="209"/>
      <c r="D8" s="240"/>
      <c r="E8" s="238"/>
      <c r="F8" s="238"/>
      <c r="G8" s="240"/>
      <c r="H8" s="238"/>
      <c r="I8" s="238"/>
      <c r="J8" s="238"/>
      <c r="K8" s="238"/>
      <c r="L8" s="238"/>
      <c r="M8" s="238"/>
      <c r="N8" s="238"/>
    </row>
    <row r="9" spans="1:14" ht="55.5" customHeight="1" x14ac:dyDescent="0.25">
      <c r="A9" s="208">
        <v>2</v>
      </c>
      <c r="B9" s="8" t="s">
        <v>126</v>
      </c>
      <c r="C9" s="209" t="s">
        <v>127</v>
      </c>
      <c r="D9" s="239">
        <f>SUM(E9:F10)</f>
        <v>4</v>
      </c>
      <c r="E9" s="237">
        <v>2</v>
      </c>
      <c r="F9" s="237">
        <v>2</v>
      </c>
      <c r="G9" s="239">
        <f>SUM(H9:I10)</f>
        <v>0</v>
      </c>
      <c r="H9" s="237">
        <v>0</v>
      </c>
      <c r="I9" s="237">
        <v>0</v>
      </c>
      <c r="J9" s="237" t="s">
        <v>313</v>
      </c>
      <c r="K9" s="237"/>
      <c r="L9" s="237"/>
      <c r="M9" s="237" t="s">
        <v>304</v>
      </c>
      <c r="N9" s="237"/>
    </row>
    <row r="10" spans="1:14" ht="55.5" customHeight="1" x14ac:dyDescent="0.25">
      <c r="A10" s="208"/>
      <c r="B10" s="8" t="s">
        <v>129</v>
      </c>
      <c r="C10" s="209"/>
      <c r="D10" s="240"/>
      <c r="E10" s="238"/>
      <c r="F10" s="238"/>
      <c r="G10" s="240"/>
      <c r="H10" s="238"/>
      <c r="I10" s="238"/>
      <c r="J10" s="238"/>
      <c r="K10" s="238"/>
      <c r="L10" s="238"/>
      <c r="M10" s="238"/>
      <c r="N10" s="238"/>
    </row>
    <row r="11" spans="1:14" ht="55.5" customHeight="1" x14ac:dyDescent="0.25">
      <c r="A11" s="208">
        <v>3</v>
      </c>
      <c r="B11" s="8" t="s">
        <v>130</v>
      </c>
      <c r="C11" s="209" t="s">
        <v>137</v>
      </c>
      <c r="D11" s="239">
        <f>SUM(E11:F12)</f>
        <v>4</v>
      </c>
      <c r="E11" s="237">
        <v>2</v>
      </c>
      <c r="F11" s="237">
        <v>2</v>
      </c>
      <c r="G11" s="239">
        <f>SUM(H11:I12)</f>
        <v>0</v>
      </c>
      <c r="H11" s="237">
        <v>0</v>
      </c>
      <c r="I11" s="237">
        <v>0</v>
      </c>
      <c r="J11" s="237" t="s">
        <v>313</v>
      </c>
      <c r="K11" s="237"/>
      <c r="L11" s="237"/>
      <c r="M11" s="237" t="s">
        <v>304</v>
      </c>
      <c r="N11" s="237"/>
    </row>
    <row r="12" spans="1:14" ht="55.5" customHeight="1" x14ac:dyDescent="0.25">
      <c r="A12" s="208"/>
      <c r="B12" s="8" t="s">
        <v>131</v>
      </c>
      <c r="C12" s="209"/>
      <c r="D12" s="240"/>
      <c r="E12" s="238"/>
      <c r="F12" s="238"/>
      <c r="G12" s="240"/>
      <c r="H12" s="238"/>
      <c r="I12" s="238"/>
      <c r="J12" s="238"/>
      <c r="K12" s="238"/>
      <c r="L12" s="238"/>
      <c r="M12" s="238"/>
      <c r="N12" s="238"/>
    </row>
  </sheetData>
  <mergeCells count="49">
    <mergeCell ref="N7:N8"/>
    <mergeCell ref="H7:H8"/>
    <mergeCell ref="I7:I8"/>
    <mergeCell ref="J7:J8"/>
    <mergeCell ref="K7:K8"/>
    <mergeCell ref="L7:L8"/>
    <mergeCell ref="G7:G8"/>
    <mergeCell ref="M4:M5"/>
    <mergeCell ref="N4:N5"/>
    <mergeCell ref="J4:L4"/>
    <mergeCell ref="A1:E1"/>
    <mergeCell ref="A2:N2"/>
    <mergeCell ref="A4:A5"/>
    <mergeCell ref="C4:C5"/>
    <mergeCell ref="D4:F4"/>
    <mergeCell ref="G4:I4"/>
    <mergeCell ref="C7:C8"/>
    <mergeCell ref="B4:B5"/>
    <mergeCell ref="D7:D8"/>
    <mergeCell ref="E7:E8"/>
    <mergeCell ref="F7:F8"/>
    <mergeCell ref="M7:M8"/>
    <mergeCell ref="A7:A8"/>
    <mergeCell ref="A9:A10"/>
    <mergeCell ref="A11:A12"/>
    <mergeCell ref="C9:C10"/>
    <mergeCell ref="C11:C12"/>
    <mergeCell ref="I9:I10"/>
    <mergeCell ref="J9:J10"/>
    <mergeCell ref="D11:D12"/>
    <mergeCell ref="E11:E12"/>
    <mergeCell ref="F11:F12"/>
    <mergeCell ref="G11:G12"/>
    <mergeCell ref="H11:H12"/>
    <mergeCell ref="I11:I12"/>
    <mergeCell ref="J11:J12"/>
    <mergeCell ref="D9:D10"/>
    <mergeCell ref="E9:E10"/>
    <mergeCell ref="F9:F10"/>
    <mergeCell ref="G9:G10"/>
    <mergeCell ref="H9:H10"/>
    <mergeCell ref="N9:N10"/>
    <mergeCell ref="N11:N12"/>
    <mergeCell ref="K9:K10"/>
    <mergeCell ref="L9:L10"/>
    <mergeCell ref="K11:K12"/>
    <mergeCell ref="L11:L12"/>
    <mergeCell ref="M9:M10"/>
    <mergeCell ref="M11:M12"/>
  </mergeCells>
  <printOptions horizontalCentered="1"/>
  <pageMargins left="0" right="0" top="0.51181102362204722" bottom="0.51181102362204722"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8</vt:i4>
      </vt:variant>
      <vt:variant>
        <vt:lpstr>Phạm vi Có tên</vt:lpstr>
      </vt:variant>
      <vt:variant>
        <vt:i4>5</vt:i4>
      </vt:variant>
    </vt:vector>
  </HeadingPairs>
  <TitlesOfParts>
    <vt:vector size="13" baseType="lpstr">
      <vt:lpstr>1a</vt:lpstr>
      <vt:lpstr>1b</vt:lpstr>
      <vt:lpstr>2</vt:lpstr>
      <vt:lpstr>3A</vt:lpstr>
      <vt:lpstr>3B</vt:lpstr>
      <vt:lpstr>4</vt:lpstr>
      <vt:lpstr>6A</vt:lpstr>
      <vt:lpstr>7</vt:lpstr>
      <vt:lpstr>'1a'!Print_Titles</vt:lpstr>
      <vt:lpstr>'1b'!Print_Titles</vt:lpstr>
      <vt:lpstr>'3A'!Print_Titles</vt:lpstr>
      <vt:lpstr>'4'!Print_Titles</vt:lpstr>
      <vt:lpstr>'7'!Print_Titles</vt:lpstr>
    </vt:vector>
  </TitlesOfParts>
  <Company>QuangNam IT Forum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Vu Chang</cp:lastModifiedBy>
  <cp:lastPrinted>2026-05-28T02:10:58Z</cp:lastPrinted>
  <dcterms:created xsi:type="dcterms:W3CDTF">2010-09-10T02:37:28Z</dcterms:created>
  <dcterms:modified xsi:type="dcterms:W3CDTF">2026-05-31T09:35:19Z</dcterms:modified>
</cp:coreProperties>
</file>