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activeTab="1"/>
  </bookViews>
  <sheets>
    <sheet name="vốn 2026-2030" sheetId="4" r:id="rId1"/>
    <sheet name="26-30-2" sheetId="10" r:id="rId2"/>
  </sheets>
  <externalReferences>
    <externalReference r:id="rId3"/>
  </externalReferences>
  <definedNames>
    <definedName name="_xlnm.Print_Titles" localSheetId="1">'26-30-2'!$5:$9</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87" i="10" l="1"/>
  <c r="C11" i="4" l="1"/>
  <c r="G76" i="10"/>
  <c r="H76" i="10"/>
  <c r="J76" i="10"/>
  <c r="K76" i="10"/>
  <c r="L76" i="10"/>
  <c r="F62" i="10"/>
  <c r="F61" i="10" s="1"/>
  <c r="J62" i="10"/>
  <c r="L62" i="10"/>
  <c r="M71" i="10"/>
  <c r="N84" i="10" l="1"/>
  <c r="N76" i="10" s="1"/>
  <c r="D10" i="4"/>
  <c r="F10" i="4"/>
  <c r="G10" i="4"/>
  <c r="C12" i="4"/>
  <c r="C10" i="4" s="1"/>
  <c r="L74" i="10"/>
  <c r="L61" i="10" s="1"/>
  <c r="L12" i="10"/>
  <c r="M12" i="10"/>
  <c r="N70" i="10"/>
  <c r="N62" i="10" s="1"/>
  <c r="M70" i="10"/>
  <c r="H74" i="10"/>
  <c r="J74" i="10"/>
  <c r="J61" i="10" s="1"/>
  <c r="N74" i="10"/>
  <c r="G74" i="10"/>
  <c r="K74" i="10"/>
  <c r="N61" i="10" l="1"/>
  <c r="E10" i="4"/>
  <c r="L11" i="10"/>
  <c r="J11" i="10" l="1"/>
  <c r="K64" i="10"/>
  <c r="I64" i="10" s="1"/>
  <c r="K63" i="10"/>
  <c r="K53" i="10"/>
  <c r="I53" i="10" s="1"/>
  <c r="I15" i="10"/>
  <c r="I16" i="10"/>
  <c r="I17" i="10"/>
  <c r="I18" i="10"/>
  <c r="I19" i="10"/>
  <c r="I20" i="10"/>
  <c r="I21" i="10"/>
  <c r="I22" i="10"/>
  <c r="I23" i="10"/>
  <c r="I24" i="10"/>
  <c r="I25" i="10"/>
  <c r="I26" i="10"/>
  <c r="I27" i="10"/>
  <c r="I28" i="10"/>
  <c r="I29" i="10"/>
  <c r="I30" i="10"/>
  <c r="I31" i="10"/>
  <c r="I32" i="10"/>
  <c r="I33" i="10"/>
  <c r="I34" i="10"/>
  <c r="I35" i="10"/>
  <c r="I36" i="10"/>
  <c r="I38" i="10"/>
  <c r="I40" i="10"/>
  <c r="I41" i="10"/>
  <c r="I42" i="10"/>
  <c r="I44" i="10"/>
  <c r="I45" i="10"/>
  <c r="I46" i="10"/>
  <c r="I47" i="10"/>
  <c r="I49" i="10"/>
  <c r="I50" i="10"/>
  <c r="I52" i="10"/>
  <c r="I57" i="10"/>
  <c r="I58" i="10"/>
  <c r="I60" i="10"/>
  <c r="I14" i="10"/>
  <c r="I65" i="10"/>
  <c r="I67" i="10"/>
  <c r="I71" i="10"/>
  <c r="I72" i="10"/>
  <c r="I73" i="10"/>
  <c r="I82" i="10"/>
  <c r="I85" i="10"/>
  <c r="I86" i="10"/>
  <c r="M69" i="10"/>
  <c r="I69" i="10" s="1"/>
  <c r="M81" i="10"/>
  <c r="I81" i="10" s="1"/>
  <c r="M80" i="10"/>
  <c r="I80" i="10" s="1"/>
  <c r="M79" i="10"/>
  <c r="I79" i="10" s="1"/>
  <c r="M78" i="10"/>
  <c r="I78" i="10" s="1"/>
  <c r="M77" i="10"/>
  <c r="M75" i="10"/>
  <c r="K55" i="10"/>
  <c r="I55" i="10" s="1"/>
  <c r="I63" i="10" l="1"/>
  <c r="I77" i="10"/>
  <c r="I75" i="10"/>
  <c r="I74" i="10" s="1"/>
  <c r="M74" i="10"/>
  <c r="M83" i="10" l="1"/>
  <c r="M76" i="10" s="1"/>
  <c r="I70" i="10"/>
  <c r="M68" i="10"/>
  <c r="I68" i="10" s="1"/>
  <c r="M66" i="10"/>
  <c r="K66" i="10"/>
  <c r="K62" i="10" s="1"/>
  <c r="K61" i="10" s="1"/>
  <c r="N12" i="10"/>
  <c r="H12" i="10"/>
  <c r="D77" i="10"/>
  <c r="K39" i="10"/>
  <c r="K43" i="10"/>
  <c r="I43" i="10" s="1"/>
  <c r="E83" i="10"/>
  <c r="E76" i="10" s="1"/>
  <c r="D83" i="10"/>
  <c r="E74" i="10"/>
  <c r="D74" i="10"/>
  <c r="H73" i="10"/>
  <c r="G73" i="10"/>
  <c r="E73" i="10"/>
  <c r="D73" i="10"/>
  <c r="H72" i="10"/>
  <c r="G72" i="10"/>
  <c r="E72" i="10"/>
  <c r="D72" i="10"/>
  <c r="H71" i="10"/>
  <c r="G71" i="10"/>
  <c r="E71" i="10"/>
  <c r="D71" i="10"/>
  <c r="H70" i="10"/>
  <c r="G70" i="10"/>
  <c r="E70" i="10"/>
  <c r="D70" i="10"/>
  <c r="H68" i="10"/>
  <c r="G68" i="10"/>
  <c r="E68" i="10"/>
  <c r="D68" i="10"/>
  <c r="H67" i="10"/>
  <c r="G67" i="10"/>
  <c r="E67" i="10"/>
  <c r="D67" i="10"/>
  <c r="H66" i="10"/>
  <c r="G66" i="10"/>
  <c r="E66" i="10"/>
  <c r="D66" i="10"/>
  <c r="H65" i="10"/>
  <c r="G65" i="10"/>
  <c r="E65" i="10"/>
  <c r="D65" i="10"/>
  <c r="H64" i="10"/>
  <c r="G64" i="10"/>
  <c r="E64" i="10"/>
  <c r="D64" i="10"/>
  <c r="H63" i="10"/>
  <c r="H62" i="10" s="1"/>
  <c r="H61" i="10" s="1"/>
  <c r="G63" i="10"/>
  <c r="G62" i="10" s="1"/>
  <c r="G61" i="10" s="1"/>
  <c r="E63" i="10"/>
  <c r="E62" i="10" s="1"/>
  <c r="D63" i="10"/>
  <c r="D62" i="10" s="1"/>
  <c r="G12" i="10"/>
  <c r="D76" i="10" l="1"/>
  <c r="D61" i="10" s="1"/>
  <c r="M62" i="10"/>
  <c r="E61" i="10"/>
  <c r="M61" i="10"/>
  <c r="K12" i="10"/>
  <c r="K11" i="10" s="1"/>
  <c r="I39" i="10"/>
  <c r="I12" i="10" s="1"/>
  <c r="I66" i="10"/>
  <c r="I62" i="10" s="1"/>
  <c r="I83" i="10"/>
  <c r="I76" i="10" s="1"/>
  <c r="G11" i="10"/>
  <c r="H11" i="10"/>
  <c r="N11" i="10"/>
  <c r="I61" i="10" l="1"/>
  <c r="I11" i="10" s="1"/>
  <c r="M11" i="10"/>
  <c r="K13" i="4" l="1"/>
  <c r="I13" i="4"/>
  <c r="K11" i="4"/>
  <c r="J11" i="4"/>
  <c r="J8" i="4"/>
  <c r="K8" i="4" s="1"/>
  <c r="K7" i="4"/>
  <c r="L5" i="4"/>
  <c r="L6" i="4" s="1"/>
  <c r="J4" i="4"/>
  <c r="K4" i="4" s="1"/>
</calcChain>
</file>

<file path=xl/sharedStrings.xml><?xml version="1.0" encoding="utf-8"?>
<sst xmlns="http://schemas.openxmlformats.org/spreadsheetml/2006/main" count="227" uniqueCount="221">
  <si>
    <t>Đơn vị tính: Triệu đồng</t>
  </si>
  <si>
    <t>TT</t>
  </si>
  <si>
    <t>Danh mục chương trình, dự án</t>
  </si>
  <si>
    <t>Quyết định đầu tư (lần đầu và các lần điều chỉnh, bổ sung nếu có)</t>
  </si>
  <si>
    <t>Ghi chú</t>
  </si>
  <si>
    <t>Số quyết định; ngày, tháng, năm</t>
  </si>
  <si>
    <t xml:space="preserve">TMĐT (lần cuối) </t>
  </si>
  <si>
    <t>Tổng số (tất cả các nguồn vốn)</t>
  </si>
  <si>
    <t>Trong đó: vốn NSĐP</t>
  </si>
  <si>
    <t xml:space="preserve">Tổng số </t>
  </si>
  <si>
    <t>Trong đó, thanh toán nợ đọng XDCB</t>
  </si>
  <si>
    <t>Trong đó</t>
  </si>
  <si>
    <t>Tổng số</t>
  </si>
  <si>
    <t>TỔNG SỐ</t>
  </si>
  <si>
    <t>I</t>
  </si>
  <si>
    <t>II</t>
  </si>
  <si>
    <t>1</t>
  </si>
  <si>
    <t>4</t>
  </si>
  <si>
    <t>Hạ tầng kỹ thuật khu dân cư để phục vụ đấu giá quyền sử dụng đất và tái định cư</t>
  </si>
  <si>
    <t>1.1</t>
  </si>
  <si>
    <t>1.2</t>
  </si>
  <si>
    <t>1.3</t>
  </si>
  <si>
    <t>1.4</t>
  </si>
  <si>
    <t xml:space="preserve">Xây dựng khu dân cư mới xã Kim Anh ven đường tránh cầu An Thành  </t>
  </si>
  <si>
    <t>1.5</t>
  </si>
  <si>
    <t>Xây dựng khu dân cư mới xã Kim Anh (vị trí giáp cây xăng - vòng xuyến Quốc lộ 17B)</t>
  </si>
  <si>
    <t>1.6</t>
  </si>
  <si>
    <t>1.7</t>
  </si>
  <si>
    <t>1.8</t>
  </si>
  <si>
    <t>Khu dân cư tái định cư và đấu giá quyền sử dụng đất ven Nút Giao lập thể xã Kim Xuyên.</t>
  </si>
  <si>
    <t>Giáo dục, đào tạo và giáo dục nghề nghiệp</t>
  </si>
  <si>
    <t>2.1</t>
  </si>
  <si>
    <t>Giao thông</t>
  </si>
  <si>
    <t>3.1</t>
  </si>
  <si>
    <t>3.2</t>
  </si>
  <si>
    <t>3.3</t>
  </si>
  <si>
    <t>3.4</t>
  </si>
  <si>
    <t>3.5</t>
  </si>
  <si>
    <t>3.6</t>
  </si>
  <si>
    <t>Xây dựng khu dân cư mới xã Phúc Thành giai đoạn 2</t>
  </si>
  <si>
    <t>Dự án dự kiến khởi công mới giai đoạn 2026-2030</t>
  </si>
  <si>
    <t>STT</t>
  </si>
  <si>
    <t>Cải tạo, nâng cấp đường giao thông thôn Lương Xá Nam, xã Phú Thái (đoạn từ nhà ông Lê Văn Phiêm đến cầu Đông Mỹ)</t>
  </si>
  <si>
    <t>Cải tạo, nâng cấp đường giao thông thôn Cống Khê, xã Phú Thái (đoạn từ nhà Bà Mắc - Nhà văn hóa thôn - nhà ông Thỉnh)</t>
  </si>
  <si>
    <t>Cải tạo, nâng cấp phố Đồng Tâm đoạn từ đường Trân Hưng Đạo đến đường 20-9, xã Phú Thái</t>
  </si>
  <si>
    <t>Cải tạo, nâng cấp đường giao thông thôn Vân Dương, xã Phú Thái thành phố Hải Phòng (đoạn từ nhà ông Nguyễn Xuân Kích đến Cống Gạch)</t>
  </si>
  <si>
    <t>3.7</t>
  </si>
  <si>
    <t>Từ nguồn bổ sung có mục tiêu (theo tiêu chí)</t>
  </si>
  <si>
    <t>Từ nguồn thu tiền sử dụng đất</t>
  </si>
  <si>
    <t>Chỉ tiêu</t>
  </si>
  <si>
    <t>Bao gồm</t>
  </si>
  <si>
    <t>Vốn trong nước</t>
  </si>
  <si>
    <t>Tổng cộng</t>
  </si>
  <si>
    <t>Vốn cấp xã</t>
  </si>
  <si>
    <t>Vốn ngân sách thành phố bổ sung có mục tiêu</t>
  </si>
  <si>
    <t>Thu sử dụng đất xã hưởng</t>
  </si>
  <si>
    <t>Đvt: triệu đồng</t>
  </si>
  <si>
    <t>Kế hoạch vốn năm 2026-2030</t>
  </si>
  <si>
    <t>Thanh toán cho các dự án đã hoàn thành và bàn giao đưa vào sử dụng từ năm 2025 trở về trước</t>
  </si>
  <si>
    <t>Cải tạo đường thôn Thiện Đáp, xã
 Kim Xuyên (Đoạn từ NVH thôn Thiện Đáp đến ngã 3 ông Điếc)</t>
  </si>
  <si>
    <t>226
06/12/2024</t>
  </si>
  <si>
    <t>Nhà làm việc 2 tầng Trạm y tế xã Kim Xuyên, huyện Kim Thành</t>
  </si>
  <si>
    <t>48; 09/5/2025</t>
  </si>
  <si>
    <t>Nâng cấp, mở rộng đường giao thông nội đồng thôn Quỳnh Khê 1 (Đoạn từ nhà bà Bím đến nhà bà Thời) xã Kim Xuyên, huyện Kim Thành</t>
  </si>
  <si>
    <t>179
22/10/2024</t>
  </si>
  <si>
    <t>Nâng cấp đường giao thông nông thôn thôn Phương Duệ, xã Kim Xuyên (Đoạn từ cổng làng đến ngã ba Giang Lộc)</t>
  </si>
  <si>
    <t>203; 20/11/2024</t>
  </si>
  <si>
    <t>Công trình: Nhà hiệu bộ trường tiểu
 học Kim Xuyên, điểm trường thôn Phương Duệ</t>
  </si>
  <si>
    <t>09; 08/3/2022</t>
  </si>
  <si>
    <t>Nhà mái che bao trường mầm non Phú Thái</t>
  </si>
  <si>
    <t>255; 22/10/2019</t>
  </si>
  <si>
    <t>Nhà văn hóa thôn An Thái</t>
  </si>
  <si>
    <t>315; 15/10/2019</t>
  </si>
  <si>
    <t>Công trình: Các hạng mục phụ trợ hội trường văn hóa UBND thị trấn Phú Thái</t>
  </si>
  <si>
    <t>18/11/2022</t>
  </si>
  <si>
    <t xml:space="preserve">Cải tạo sửa chữa trụ sở làm việc và các công trình phụ trợ Đảng ủy- HĐND-UBND thị trấn </t>
  </si>
  <si>
    <t>44a; 30/01/2024</t>
  </si>
  <si>
    <t xml:space="preserve">Cải tạo mái nhà lớp học 1 tầng trường Mầm non Trung tâm Phúc Thành, huyện Kim Thành (Nay là TT Phú Thái ) </t>
  </si>
  <si>
    <t>52a; 05/02/2024</t>
  </si>
  <si>
    <t>Đường giao thông nông thôn xã Phúc Thành, huyện Kim Thành. Đoạn nối từ Khu dân cư mới ra cổng Nhà văn hóa thôn Dưỡng Thái Trung.</t>
  </si>
  <si>
    <t>330a; 01/11/2023</t>
  </si>
  <si>
    <t xml:space="preserve">Mở rộng trường Mầm non Phúc Thành - Điểm trường trung tâm xã Phúc Thành, huyện Kim Thành (Hạng mục: San lấp, cổng tường rào) </t>
  </si>
  <si>
    <t>102, 11/4/2023</t>
  </si>
  <si>
    <t xml:space="preserve">Trường Tiểu học xã Phúc Thành, huyện Kim Thành (HM: Kè đá, san lấp) </t>
  </si>
  <si>
    <t>103 11/4/2023</t>
  </si>
  <si>
    <t>Nhà Đa năng trường THCS Phú Thái</t>
  </si>
  <si>
    <t xml:space="preserve">Công trình Xây dựng nhà hiệu bộ kết hợp nhà lớp học 3 tầng trường THCS Phú thái </t>
  </si>
  <si>
    <t>84; 20/6/2024</t>
  </si>
  <si>
    <t>Đường GTNT thôn Cống Khế, 
xã Kim Khê</t>
  </si>
  <si>
    <t>Cải tạo sân vườn trường Tiểu học 
Kim Liên - Cơ sở 2</t>
  </si>
  <si>
    <t>( 296, 14/6/2021)</t>
  </si>
  <si>
    <t xml:space="preserve">Nâng cấp, cải tạo đường GTNĐ xã 
Kim Liên Đoạn từ nghĩa trang nhân dân khu Cổ Ngựa đến bờ sông An Kim Hải </t>
  </si>
  <si>
    <t xml:space="preserve">Cải tạo, nâng cấp nhà vệ sinh giáo 
viên Trường THCS Kim Liên - Cơ sở 1 </t>
  </si>
  <si>
    <t>6/11/2023</t>
  </si>
  <si>
    <t>Bãi tập kết rác xã Kim Liên</t>
  </si>
  <si>
    <t xml:space="preserve">Cải tạo nghĩa trang liệt sỹ xã Kim Liên </t>
  </si>
  <si>
    <t>Nâng cấp đường giao thông nông thôn xã Kim Anh. Đoạn từ nhà Ông An đến nhà ông Dương thôn Tân Thành</t>
  </si>
  <si>
    <t>73; 19/03/2025</t>
  </si>
  <si>
    <t>Nâng cấp đường giao thông nông thôn xã Kim Anh. Đoạn từ nhà bà Liên đến nhà ông Rằng thôn Quyết Thắng</t>
  </si>
  <si>
    <t>75; 19/03/2025</t>
  </si>
  <si>
    <t>Nâng cấp đường giao thông nông thôn xã Kim Anh. Đoạn từ ông Hoan đến nhà bà Hòa thôn Quyết Thắng</t>
  </si>
  <si>
    <t>76; 19/03/2025</t>
  </si>
  <si>
    <t>Nâng cấp đường giao thông nông thôn xã Kim Anh. Đoạn từ nhà văn hóa thôn Văn Minh đến nhà Bà Lâm</t>
  </si>
  <si>
    <t>77; 9/03/2025</t>
  </si>
  <si>
    <t>Nâng cấp đường giao thông nông thôn xã Kim Anh. Đoạn từ đường thôn đến nhà bà Bột thôn Phan Chi</t>
  </si>
  <si>
    <t>83; 20/03/2025</t>
  </si>
  <si>
    <t>Nâng cấp đường giao thông nông thôn xã Kim Anh. Đoạn từ ông Hiếu đến nhà ông Định thôn Phan Chi</t>
  </si>
  <si>
    <t>84; 20/03/2025</t>
  </si>
  <si>
    <t>Nâng cấp đường giao thông nông thôn xã Kim Anh. Đoạn từ chùa Đồng Mỹ đến đường Liên xã</t>
  </si>
  <si>
    <t>111; 03/04/2025</t>
  </si>
  <si>
    <t>Cải tạo, nâng cấp đường giao thông nông thôn Văn Minh, xã Kim Anh, huyện Kim Thành. Đoạn từ cổng chùa đến nhà ông Hà và từ TBA đến đường Liên xã</t>
  </si>
  <si>
    <t>76a; 19/03/2025</t>
  </si>
  <si>
    <t>Cải tạo, nâng cấp đường giao thông nông thôn Lễ Độ, xã Kim Anh, huyện Kim Thành. Đoạn từ nhà Bà Dân đến nhà ông Át</t>
  </si>
  <si>
    <t>121b; 14/04/2025</t>
  </si>
  <si>
    <t>Cải tạo, nâng cấp đường giao thông nông thôn xã Kim Anh, huyện Kim Thành. Đoạn từ nhà ông Triệu đến nhà bà Phúc)</t>
  </si>
  <si>
    <t>121c; 14/04/2025</t>
  </si>
  <si>
    <t>Cải tạo, nâng cấp đường giao thông nông thôn xã Kim Anh, huyện Kim Thành. Đoạn từ nhà ông Phước đến nhà ông Giới và từ đường liên xã đến đầu cầu Đồng Mỹ)</t>
  </si>
  <si>
    <t>121a; 14/04/2025</t>
  </si>
  <si>
    <t>Nâng cấp đường giao thông nông thôn xã Kim Anh. Đoạn từ nhà văn hóa  thôn Quang Khải đến nhà ông Lâm và từ nhà ông Chanh đến đường xóm thôn Quang Khải</t>
  </si>
  <si>
    <t>101d; 25/03/2025</t>
  </si>
  <si>
    <t>Nâng cấp đường giao thông nông thôn xã Kim Anh. Đoạn từ nhà bà Hòa đến nhà ông Út thôn Quyết Thắng</t>
  </si>
  <si>
    <t>101c; 25/03/2025</t>
  </si>
  <si>
    <t>Nâng cấp đường giao thông nông thôn xã Kim Anh. Đoạn từ nhà ông Tráng đến nhà ông Du thôn Quyết Thắng</t>
  </si>
  <si>
    <t xml:space="preserve"> 101e; 25/03/2025</t>
  </si>
  <si>
    <t>Cải tạo, nâng cấp đường giao thông nông thôn xã Kim Anh. Đoạn từ nhà ông Thìn đến nhà ông Kiểm thôn Phan Chi</t>
  </si>
  <si>
    <t>101f ; 25/03/2025)</t>
  </si>
  <si>
    <t>Cải tạo, nâng cấp đường giao thông nông thôn xã Kim Anh. Đoạn từ nhà bà Duyên đến nhà ông Doanh thôn Lễ Độ</t>
  </si>
  <si>
    <t>101g/QĐ-UBND(25/03/2025)</t>
  </si>
  <si>
    <t>Nâng cấp đường giao thông nông thôn xã Kim Anh. Đoàn từ SVĐ đến nhà ông Trù, ông Nền thôn Tân Thành; Đoạn từ nhà ông Toan đến nhà ông Hoài, Đoạn từ nhà ông Trường đến nhà bà Mai thôn Đồng Mỹ</t>
  </si>
  <si>
    <t>101k; 25/03/2025</t>
  </si>
  <si>
    <t>Sửa chữa, xây lại tường rào trường Tiểu học Kim Anh, huyện Kim Thành, tỉnh Hải Dương</t>
  </si>
  <si>
    <t>47a; 04/03/2025</t>
  </si>
  <si>
    <t>Cải tạo Nghĩa trang Liệt sĩ xã Kim Anh, huyện Kim Thành, tỉnh Hải Dương</t>
  </si>
  <si>
    <t>15; 03/02/2025</t>
  </si>
  <si>
    <t xml:space="preserve">Đắp đất màu bồn cây và trồng cỏ sân thể thao Dưỡng Thái Bắc, xã Phúc Thành, huyện Kim Thành (Nay là TT Phú Thái) </t>
  </si>
  <si>
    <t>13 (25/01/2024)</t>
  </si>
  <si>
    <t>Đường giao thông</t>
  </si>
  <si>
    <t>Giáo dục</t>
  </si>
  <si>
    <t>Nhà văn hóa</t>
  </si>
  <si>
    <t>QLHC</t>
  </si>
  <si>
    <t>Trạm y tế</t>
  </si>
  <si>
    <t>Nghĩa trang liệt sỹ</t>
  </si>
  <si>
    <t>Công trình khác</t>
  </si>
  <si>
    <t>Nâng cấp sửa chữa hệ thống phòng học và các phòng chức năng thuộc các trường Mầm non, Tiểu học, Trung học cơ sở</t>
  </si>
  <si>
    <t>Cải tạo, nâng cấp đường giao thông Tân Xuân thôn Lương Xá Bắc, xã Kim Liên, huyện Kim Thành (nay là thôn Lương Xá Bắc, xã Phú Thái, thành phố Hải Phòng)</t>
  </si>
  <si>
    <t xml:space="preserve">Cải tạo, nâng cấp đường Nguyễn Khuyến, xã Phú Thái </t>
  </si>
  <si>
    <t>BIẾU SỐ 01 - TỔNG NHU CẦU VỐN ĐẦU TƯ 5 NĂM 2026 -2030</t>
  </si>
  <si>
    <t xml:space="preserve">Dự kiến kế hoạch vốn NSĐP 5 năm 2026-2030 </t>
  </si>
  <si>
    <t xml:space="preserve">BIỂU 02 - DANH MỤC CÁC DỰ ÁN 5 NĂM 2026-2030 </t>
  </si>
  <si>
    <t>Xây dựng hạ tầng kỹ thuật điểm dân cư thôn Quỳnh Khê 2 (khu Má thá cửa ông Ngừng)</t>
  </si>
  <si>
    <t xml:space="preserve">Xây dựng hạ tầng kỹ thuật điểm dân cư mới thôn Quỳnh Khê 1, xã Kim Xuyên, huyện Kim Thành (0,57 ha); </t>
  </si>
  <si>
    <t>Xây dựng hạ tầng kỹ thuật điểm dân cư mới thôn Quỳnh Khê 2, xã Kim Xuyên, huyện Kim Thành (1,72 ha);</t>
  </si>
  <si>
    <t>Xây dựng hạ tầng kỹ thuật điểm dân cư thôn Cống Khê khu Đống cao (trước cửa UBND xã Kim Khê cũ )</t>
  </si>
  <si>
    <t>Xây dựng hạ tầng kỹ thuật điểm dân cư mới thôn Tân Thành, xã Kim Anh (0,69 ha)</t>
  </si>
  <si>
    <t>Xây dựng hạ tầng kỹ thuật điểm dân cư mới thôn Văn Minh, xã Kim Anh (0,47 ha)</t>
  </si>
  <si>
    <t>1.9</t>
  </si>
  <si>
    <t>1.10</t>
  </si>
  <si>
    <t>1.11</t>
  </si>
  <si>
    <t>Quyết định chủ trương (lần đầu và các lần điều chỉnh, bổ sung nếu có)</t>
  </si>
  <si>
    <t>1317; 28/11/2025</t>
  </si>
  <si>
    <t>1321; 28/11/2025</t>
  </si>
  <si>
    <t>1328; 01/12/2025</t>
  </si>
  <si>
    <t>1353; 03/12/2025</t>
  </si>
  <si>
    <t>1354; 03/12/2025</t>
  </si>
  <si>
    <t>1364; 05/12/2025</t>
  </si>
  <si>
    <t>1318; 28/11/2025</t>
  </si>
  <si>
    <t>1320; 28/11/2025</t>
  </si>
  <si>
    <t>1387; 16/12/2025</t>
  </si>
  <si>
    <t>1388; 16/12/2025</t>
  </si>
  <si>
    <t>1389; 16/12/2025</t>
  </si>
  <si>
    <t>1391; 16/12/2025</t>
  </si>
  <si>
    <t>1393; 16/12/2025</t>
  </si>
  <si>
    <t>1394; 16/12/2025</t>
  </si>
  <si>
    <t>1395; 16/12/2025</t>
  </si>
  <si>
    <t>Xây dựng điểm dân cư mới thôn Thiện Đáp + Phương Duệ  giai đoạn 2 (1,32 ha), thôn Phương Duệ (0,79 ha)</t>
  </si>
  <si>
    <t>1401; 17/12/2025</t>
  </si>
  <si>
    <t>1402; 17/12/2025</t>
  </si>
  <si>
    <t>1403; 17/12/2025</t>
  </si>
  <si>
    <t>1404; 17/12/2025</t>
  </si>
  <si>
    <t>1405; 17/12/2025</t>
  </si>
  <si>
    <t>1406; 17/12/2025</t>
  </si>
  <si>
    <t>1407; 17/12/2025</t>
  </si>
  <si>
    <t>1396; 16/12/2025</t>
  </si>
  <si>
    <t>1374, 10/12/2025</t>
  </si>
  <si>
    <t>1408; 17/12/2025</t>
  </si>
  <si>
    <t>Nguồn khác</t>
  </si>
  <si>
    <t>854, 22/4/2026</t>
  </si>
  <si>
    <t>855, 22/4/2026</t>
  </si>
  <si>
    <t>1353, 05/12/2025; 856, 22/4/2026</t>
  </si>
  <si>
    <t>1319, 28/11/2025; 857, 22/4/2026</t>
  </si>
  <si>
    <t>860, 23/4/2026</t>
  </si>
  <si>
    <t>1392 16/12/2025; 862, 23/4/2026</t>
  </si>
  <si>
    <t>1390, 16/12/2025; 863, 23/4/2026</t>
  </si>
  <si>
    <t>160, 23/10/2024; 861, 23/4/2026</t>
  </si>
  <si>
    <t>Dự án: Cải tạo, nâng cấp đường Bình Minh, thôn Đồng Văn, xã Phú Thái, thành phố Hải Phòng</t>
  </si>
  <si>
    <t>Dự án: Cải tạo, nâng cấp đường giao thông thôn Cổ Phục Bắc, xã Phú Thái (đoạn từ QL5 cổng làng đến đê sông Kinh Môn).</t>
  </si>
  <si>
    <t>Cải tạo, nâng cấp đường giao thông thôn Cổ Phục Nam, xã Phú Thái (đoạn từ QL5 nhà bà Ngọc đến nhà ông Thắng).</t>
  </si>
  <si>
    <t>Dự án: Cải tạo, nâng cấp đường giao thông xã Phú Thái, đọan từ đường gom đường sắt đi thôn Quỳnh Khê</t>
  </si>
  <si>
    <t>3.8</t>
  </si>
  <si>
    <t>3.9</t>
  </si>
  <si>
    <t>3.10</t>
  </si>
  <si>
    <t>3.11</t>
  </si>
  <si>
    <t>Dự án Cải tạo, nâng cấp đường liên thôn Tân Thành - Lễ Độ</t>
  </si>
  <si>
    <t>3.12</t>
  </si>
  <si>
    <r>
      <t>Cải tạo, nâng cấp đường</t>
    </r>
    <r>
      <rPr>
        <b/>
        <sz val="12"/>
        <color theme="1"/>
        <rFont val="Times New Roman"/>
        <family val="1"/>
      </rPr>
      <t xml:space="preserve"> </t>
    </r>
    <r>
      <rPr>
        <sz val="12"/>
        <color theme="1"/>
        <rFont val="Times New Roman"/>
        <family val="1"/>
      </rPr>
      <t>giao thông thôn Lương Xá Bắc, xã Phú Thái (đoạn từ QL5 đến nhà ông Nguyễn Văn Tuyến và nhà Hứa Văn Bình)</t>
    </r>
  </si>
  <si>
    <t>Dự án: Chuyển đổi số</t>
  </si>
  <si>
    <t>NSTP</t>
  </si>
  <si>
    <t>UBND XÃ PHÚ THÁI</t>
  </si>
  <si>
    <t>Ngân sách thành phố bổ sung mục tiêu cho ngân sách xã</t>
  </si>
  <si>
    <t>990; 19/5/2026</t>
  </si>
  <si>
    <t>1445;29/6/2026</t>
  </si>
  <si>
    <t>1267; 12/6/2026</t>
  </si>
  <si>
    <t>1447, 29/6/2026</t>
  </si>
  <si>
    <t>1270; 15/6/2026</t>
  </si>
  <si>
    <t>1446; 29/6/2026</t>
  </si>
  <si>
    <t>991; 19/5/2026</t>
  </si>
  <si>
    <t>1516; 29/6/2026</t>
  </si>
  <si>
    <t>1949; 22/8/2026</t>
  </si>
  <si>
    <t>1964; 25/8/2026</t>
  </si>
  <si>
    <t>(Kèm theo Nghị quyết số  22 /NQ-HĐND ngày 26/8/2026 của HĐND xã Phú Thái)</t>
  </si>
  <si>
    <t>(Kèm theo Nghị quyết số  22  /NQ-HĐND ngày 26/8/2026 của HĐND xã Phú Thái)</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</si>
</sst>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0.0"/>
    <numFmt numFmtId="166" formatCode="_(* #,##0_);_(* \(#,##0\);_(* &quot;-&quot;??_);_(@_)"/>
    <numFmt numFmtId="167" formatCode="_(* #,##0.0_);_(* \(#,##0.0\);_(* &quot;-&quot;??_);_(@_)"/>
    <numFmt numFmtId="168" formatCode="_(* #,##0.0_);_(* \(#,##0.0\);_(* &quot;-&quot;?_);_(@_)"/>
    <numFmt numFmtId="169" formatCode="#,##0.000"/>
    <numFmt numFmtId="170" formatCode="_(* #,##0.000_);_(* \(#,##0.000\);_(* &quot;-&quot;??_);_(@_)"/>
    <numFmt numFmtId="171" formatCode="0.000"/>
  </numFmts>
  <fonts count="16" x14ac:knownFonts="1">
    <font>
      <sz val="13"/>
      <color theme="1"/>
      <name val="Times New Roman"/>
      <family val="2"/>
    </font>
    <font>
      <sz val="13"/>
      <color theme="1"/>
      <name val="Times New Roman"/>
      <family val="2"/>
    </font>
    <font>
      <sz val="10"/>
      <name val="Arial"/>
      <family val="2"/>
    </font>
    <font>
      <b/>
      <sz val="16"/>
      <color theme="1"/>
      <name val="Times New Roman"/>
      <family val="1"/>
    </font>
    <font>
      <sz val="16"/>
      <color theme="1"/>
      <name val="Times New Roman"/>
      <family val="1"/>
    </font>
    <font>
      <sz val="13"/>
      <color theme="1"/>
      <name val="Times New Roman"/>
      <family val="1"/>
    </font>
    <font>
      <i/>
      <sz val="13"/>
      <color theme="1"/>
      <name val="Times New Roman"/>
      <family val="1"/>
    </font>
    <font>
      <sz val="14"/>
      <color theme="1"/>
      <name val="Times New Roman"/>
      <family val="1"/>
    </font>
    <font>
      <b/>
      <sz val="14"/>
      <color theme="1"/>
      <name val="Times New Roman"/>
      <family val="1"/>
    </font>
    <font>
      <sz val="12"/>
      <color theme="1"/>
      <name val="Times New Roman"/>
      <family val="1"/>
    </font>
    <font>
      <b/>
      <sz val="12"/>
      <color theme="1"/>
      <name val="Times New Roman"/>
      <family val="1"/>
    </font>
    <font>
      <sz val="8"/>
      <name val="Times New Roman"/>
      <family val="2"/>
    </font>
    <font>
      <i/>
      <sz val="14"/>
      <color theme="1"/>
      <name val="Times New Roman"/>
      <family val="1"/>
    </font>
    <font>
      <sz val="15"/>
      <color theme="1"/>
      <name val="Times New Roman"/>
      <family val="1"/>
    </font>
    <font>
      <sz val="12"/>
      <name val=".VnTime"/>
      <family val="2"/>
    </font>
    <font>
      <i/>
      <sz val="16"/>
      <color theme="1"/>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bottom style="dotted">
        <color indexed="64"/>
      </bottom>
      <diagonal/>
    </border>
    <border>
      <left style="thin">
        <color auto="1"/>
      </left>
      <right style="thin">
        <color auto="1"/>
      </right>
      <top style="dotted">
        <color auto="1"/>
      </top>
      <bottom/>
      <diagonal/>
    </border>
    <border>
      <left style="thin">
        <color auto="1"/>
      </left>
      <right/>
      <top style="thin">
        <color auto="1"/>
      </top>
      <bottom/>
      <diagonal/>
    </border>
    <border>
      <left/>
      <right style="thin">
        <color auto="1"/>
      </right>
      <top style="thin">
        <color auto="1"/>
      </top>
      <bottom/>
      <diagonal/>
    </border>
  </borders>
  <cellStyleXfs count="8">
    <xf numFmtId="0" fontId="0" fillId="0" borderId="0"/>
    <xf numFmtId="164" fontId="1" fillId="0" borderId="0" applyFont="0" applyFill="0" applyBorder="0" applyAlignment="0" applyProtection="0"/>
    <xf numFmtId="0" fontId="2" fillId="0" borderId="0"/>
    <xf numFmtId="164" fontId="2" fillId="0" borderId="0" applyFont="0" applyFill="0" applyBorder="0" applyAlignment="0" applyProtection="0"/>
    <xf numFmtId="0" fontId="14" fillId="0" borderId="0"/>
    <xf numFmtId="0" fontId="2" fillId="0" borderId="0"/>
    <xf numFmtId="0" fontId="14" fillId="0" borderId="0"/>
    <xf numFmtId="9" fontId="1" fillId="0" borderId="0" applyFont="0" applyFill="0" applyBorder="0" applyAlignment="0" applyProtection="0"/>
  </cellStyleXfs>
  <cellXfs count="143">
    <xf numFmtId="0" fontId="0" fillId="0" borderId="0" xfId="0"/>
    <xf numFmtId="0" fontId="8" fillId="0" borderId="0" xfId="0" applyFont="1" applyAlignment="1">
      <alignment vertical="center" wrapText="1"/>
    </xf>
    <xf numFmtId="0" fontId="12" fillId="0" borderId="0" xfId="0" applyFont="1" applyAlignment="1">
      <alignment vertical="center" wrapText="1"/>
    </xf>
    <xf numFmtId="167" fontId="7" fillId="0" borderId="0" xfId="1" applyNumberFormat="1" applyFont="1" applyFill="1" applyAlignment="1">
      <alignment horizontal="right" vertical="center" wrapText="1"/>
    </xf>
    <xf numFmtId="168" fontId="7" fillId="0" borderId="0" xfId="0" applyNumberFormat="1" applyFont="1" applyAlignment="1">
      <alignment vertical="center" wrapText="1"/>
    </xf>
    <xf numFmtId="4" fontId="7" fillId="0" borderId="0" xfId="0" applyNumberFormat="1" applyFont="1" applyAlignment="1">
      <alignment vertical="center" wrapText="1"/>
    </xf>
    <xf numFmtId="165" fontId="8" fillId="0" borderId="0" xfId="0" applyNumberFormat="1" applyFont="1" applyAlignment="1">
      <alignment vertical="center" wrapText="1"/>
    </xf>
    <xf numFmtId="3" fontId="12" fillId="0" borderId="0" xfId="0" applyNumberFormat="1" applyFont="1" applyAlignment="1">
      <alignment vertical="center" wrapText="1"/>
    </xf>
    <xf numFmtId="0" fontId="8" fillId="0" borderId="12" xfId="0" applyFont="1" applyBorder="1" applyAlignment="1">
      <alignment horizontal="center" wrapText="1"/>
    </xf>
    <xf numFmtId="0" fontId="8" fillId="0" borderId="12" xfId="0" applyFont="1" applyBorder="1" applyAlignment="1">
      <alignment horizontal="justify" wrapText="1"/>
    </xf>
    <xf numFmtId="3" fontId="8" fillId="0" borderId="12" xfId="0" applyNumberFormat="1" applyFont="1" applyBorder="1" applyAlignment="1">
      <alignment horizontal="right" wrapText="1"/>
    </xf>
    <xf numFmtId="3" fontId="7" fillId="0" borderId="7" xfId="0" applyNumberFormat="1" applyFont="1" applyBorder="1" applyAlignment="1">
      <alignment horizontal="right" wrapText="1"/>
    </xf>
    <xf numFmtId="3" fontId="7" fillId="0" borderId="8" xfId="0" applyNumberFormat="1" applyFont="1" applyBorder="1" applyAlignment="1">
      <alignment horizontal="right" wrapText="1"/>
    </xf>
    <xf numFmtId="166" fontId="9" fillId="0" borderId="7" xfId="1" applyNumberFormat="1" applyFont="1" applyFill="1" applyBorder="1" applyAlignment="1">
      <alignment horizontal="right"/>
    </xf>
    <xf numFmtId="166" fontId="9" fillId="0" borderId="7" xfId="1" applyNumberFormat="1" applyFont="1" applyFill="1" applyBorder="1" applyAlignment="1"/>
    <xf numFmtId="170" fontId="9" fillId="0" borderId="7" xfId="1" applyNumberFormat="1" applyFont="1" applyFill="1" applyBorder="1" applyAlignment="1"/>
    <xf numFmtId="166" fontId="9" fillId="0" borderId="7" xfId="1" applyNumberFormat="1" applyFont="1" applyFill="1" applyBorder="1" applyAlignment="1">
      <alignment horizontal="justify" wrapText="1"/>
    </xf>
    <xf numFmtId="166" fontId="9" fillId="0" borderId="7" xfId="1" applyNumberFormat="1" applyFont="1" applyFill="1" applyBorder="1" applyAlignment="1">
      <alignment horizontal="right" wrapText="1"/>
    </xf>
    <xf numFmtId="170" fontId="9" fillId="0" borderId="7" xfId="1" applyNumberFormat="1" applyFont="1" applyFill="1" applyBorder="1" applyAlignment="1">
      <alignment horizontal="right" wrapText="1"/>
    </xf>
    <xf numFmtId="170" fontId="7" fillId="0" borderId="0" xfId="1" applyNumberFormat="1" applyFont="1" applyFill="1" applyAlignment="1">
      <alignment vertical="center" wrapText="1"/>
    </xf>
    <xf numFmtId="1" fontId="7" fillId="2" borderId="0" xfId="2" applyNumberFormat="1" applyFont="1" applyFill="1" applyAlignment="1">
      <alignment vertical="center" wrapText="1"/>
    </xf>
    <xf numFmtId="1" fontId="9" fillId="2" borderId="7" xfId="2" quotePrefix="1" applyNumberFormat="1" applyFont="1" applyFill="1" applyBorder="1" applyAlignment="1">
      <alignment horizontal="center" wrapText="1"/>
    </xf>
    <xf numFmtId="1" fontId="9" fillId="2" borderId="13" xfId="2" applyNumberFormat="1" applyFont="1" applyFill="1" applyBorder="1" applyAlignment="1">
      <alignment horizontal="right" wrapText="1"/>
    </xf>
    <xf numFmtId="1" fontId="9" fillId="2" borderId="13" xfId="2" quotePrefix="1" applyNumberFormat="1" applyFont="1" applyFill="1" applyBorder="1" applyAlignment="1">
      <alignment horizontal="right" wrapText="1"/>
    </xf>
    <xf numFmtId="1" fontId="3" fillId="0" borderId="0" xfId="2" applyNumberFormat="1" applyFont="1" applyFill="1" applyAlignment="1">
      <alignment vertical="center" wrapText="1"/>
    </xf>
    <xf numFmtId="1" fontId="4" fillId="0" borderId="0" xfId="2" applyNumberFormat="1" applyFont="1" applyFill="1" applyAlignment="1">
      <alignment vertical="center" wrapText="1"/>
    </xf>
    <xf numFmtId="1" fontId="4" fillId="0" borderId="1" xfId="2" applyNumberFormat="1" applyFont="1" applyFill="1" applyBorder="1" applyAlignment="1">
      <alignment vertical="center" wrapText="1"/>
    </xf>
    <xf numFmtId="3" fontId="5" fillId="0" borderId="0" xfId="2" applyNumberFormat="1" applyFont="1" applyFill="1" applyAlignment="1">
      <alignment horizontal="center" vertical="center" wrapText="1"/>
    </xf>
    <xf numFmtId="49" fontId="9" fillId="0" borderId="6" xfId="2" applyNumberFormat="1" applyFont="1" applyFill="1" applyBorder="1" applyAlignment="1">
      <alignment horizontal="center" wrapText="1"/>
    </xf>
    <xf numFmtId="3" fontId="9" fillId="0" borderId="6" xfId="2" applyNumberFormat="1" applyFont="1" applyFill="1" applyBorder="1" applyAlignment="1">
      <alignment horizontal="center" wrapText="1"/>
    </xf>
    <xf numFmtId="49" fontId="9" fillId="0" borderId="6" xfId="2" applyNumberFormat="1" applyFont="1" applyFill="1" applyBorder="1" applyAlignment="1">
      <alignment horizontal="center" vertical="center" wrapText="1"/>
    </xf>
    <xf numFmtId="3" fontId="7" fillId="0" borderId="0" xfId="2" applyNumberFormat="1" applyFont="1" applyFill="1" applyAlignment="1">
      <alignment horizontal="center" vertical="center" wrapText="1"/>
    </xf>
    <xf numFmtId="0" fontId="10" fillId="0" borderId="7" xfId="2" applyFont="1" applyFill="1" applyBorder="1" applyAlignment="1">
      <alignment horizontal="center" wrapText="1"/>
    </xf>
    <xf numFmtId="3" fontId="10" fillId="0" borderId="7" xfId="2" quotePrefix="1" applyNumberFormat="1" applyFont="1" applyFill="1" applyBorder="1" applyAlignment="1">
      <alignment horizontal="center" wrapText="1"/>
    </xf>
    <xf numFmtId="165" fontId="10" fillId="0" borderId="7" xfId="2" applyNumberFormat="1" applyFont="1" applyFill="1" applyBorder="1" applyAlignment="1">
      <alignment horizontal="right" wrapText="1"/>
    </xf>
    <xf numFmtId="0" fontId="10" fillId="0" borderId="7" xfId="2" applyFont="1" applyFill="1" applyBorder="1" applyAlignment="1">
      <alignment horizontal="center" vertical="center" wrapText="1"/>
    </xf>
    <xf numFmtId="3" fontId="8" fillId="0" borderId="0" xfId="2" applyNumberFormat="1" applyFont="1" applyFill="1" applyAlignment="1">
      <alignment vertical="center" wrapText="1"/>
    </xf>
    <xf numFmtId="169" fontId="8" fillId="0" borderId="0" xfId="2" applyNumberFormat="1" applyFont="1" applyFill="1" applyAlignment="1">
      <alignment vertical="center" wrapText="1"/>
    </xf>
    <xf numFmtId="49" fontId="10" fillId="0" borderId="7" xfId="2" applyNumberFormat="1" applyFont="1" applyFill="1" applyBorder="1" applyAlignment="1">
      <alignment horizontal="center" wrapText="1"/>
    </xf>
    <xf numFmtId="1" fontId="10" fillId="0" borderId="7" xfId="2" applyNumberFormat="1" applyFont="1" applyFill="1" applyBorder="1" applyAlignment="1">
      <alignment horizontal="justify" wrapText="1"/>
    </xf>
    <xf numFmtId="1" fontId="10" fillId="0" borderId="7" xfId="2" applyNumberFormat="1" applyFont="1" applyFill="1" applyBorder="1" applyAlignment="1">
      <alignment horizontal="center" wrapText="1"/>
    </xf>
    <xf numFmtId="3" fontId="10" fillId="0" borderId="7" xfId="2" applyNumberFormat="1" applyFont="1" applyFill="1" applyBorder="1" applyAlignment="1">
      <alignment horizontal="right" wrapText="1"/>
    </xf>
    <xf numFmtId="1" fontId="10" fillId="0" borderId="7" xfId="2" applyNumberFormat="1" applyFont="1" applyFill="1" applyBorder="1" applyAlignment="1">
      <alignment horizontal="right" vertical="center" wrapText="1"/>
    </xf>
    <xf numFmtId="1" fontId="8" fillId="0" borderId="0" xfId="2" applyNumberFormat="1" applyFont="1" applyFill="1" applyAlignment="1">
      <alignment vertical="center" wrapText="1"/>
    </xf>
    <xf numFmtId="3" fontId="10" fillId="0" borderId="7" xfId="4" applyNumberFormat="1" applyFont="1" applyFill="1" applyBorder="1" applyAlignment="1">
      <alignment horizontal="center" wrapText="1"/>
    </xf>
    <xf numFmtId="3" fontId="10" fillId="0" borderId="7" xfId="4" applyNumberFormat="1" applyFont="1" applyFill="1" applyBorder="1" applyAlignment="1">
      <alignment horizontal="left" wrapText="1"/>
    </xf>
    <xf numFmtId="3" fontId="9" fillId="0" borderId="7" xfId="2" applyNumberFormat="1" applyFont="1" applyFill="1" applyBorder="1" applyAlignment="1">
      <alignment horizontal="right" wrapText="1"/>
    </xf>
    <xf numFmtId="3" fontId="9" fillId="0" borderId="7" xfId="4" applyNumberFormat="1" applyFont="1" applyFill="1" applyBorder="1" applyAlignment="1">
      <alignment horizontal="center" wrapText="1"/>
    </xf>
    <xf numFmtId="0" fontId="9" fillId="0" borderId="7" xfId="0" applyFont="1" applyFill="1" applyBorder="1" applyAlignment="1">
      <alignment horizontal="left" wrapText="1"/>
    </xf>
    <xf numFmtId="1" fontId="9" fillId="0" borderId="7" xfId="2" applyNumberFormat="1" applyFont="1" applyFill="1" applyBorder="1" applyAlignment="1">
      <alignment horizontal="center" wrapText="1"/>
    </xf>
    <xf numFmtId="171" fontId="8" fillId="0" borderId="0" xfId="2" applyNumberFormat="1" applyFont="1" applyFill="1" applyAlignment="1">
      <alignment vertical="center" wrapText="1"/>
    </xf>
    <xf numFmtId="3" fontId="9" fillId="0" borderId="7" xfId="5" applyNumberFormat="1" applyFont="1" applyFill="1" applyBorder="1" applyAlignment="1">
      <alignment horizontal="left" wrapText="1"/>
    </xf>
    <xf numFmtId="0" fontId="9" fillId="0" borderId="7" xfId="0" applyFont="1" applyFill="1" applyBorder="1" applyAlignment="1">
      <alignment horizontal="justify" wrapText="1"/>
    </xf>
    <xf numFmtId="0" fontId="9" fillId="0" borderId="7" xfId="0" applyFont="1" applyFill="1" applyBorder="1" applyAlignment="1">
      <alignment wrapText="1"/>
    </xf>
    <xf numFmtId="0" fontId="10" fillId="0" borderId="7" xfId="0" applyFont="1" applyFill="1" applyBorder="1" applyAlignment="1">
      <alignment horizontal="left" wrapText="1"/>
    </xf>
    <xf numFmtId="1" fontId="9" fillId="0" borderId="7" xfId="2" applyNumberFormat="1" applyFont="1" applyFill="1" applyBorder="1" applyAlignment="1">
      <alignment horizontal="right" wrapText="1"/>
    </xf>
    <xf numFmtId="169" fontId="9" fillId="0" borderId="7" xfId="2" applyNumberFormat="1" applyFont="1" applyFill="1" applyBorder="1" applyAlignment="1">
      <alignment horizontal="right" wrapText="1"/>
    </xf>
    <xf numFmtId="0" fontId="10" fillId="0" borderId="7" xfId="0" applyFont="1" applyFill="1" applyBorder="1" applyAlignment="1">
      <alignment horizontal="justify" wrapText="1"/>
    </xf>
    <xf numFmtId="3" fontId="5" fillId="0" borderId="7" xfId="2" applyNumberFormat="1" applyFont="1" applyFill="1" applyBorder="1" applyAlignment="1">
      <alignment horizontal="right" wrapText="1"/>
    </xf>
    <xf numFmtId="3" fontId="10" fillId="0" borderId="7" xfId="5" applyNumberFormat="1" applyFont="1" applyFill="1" applyBorder="1" applyAlignment="1">
      <alignment horizontal="left" wrapText="1"/>
    </xf>
    <xf numFmtId="0" fontId="9" fillId="0" borderId="7" xfId="0" applyFont="1" applyFill="1" applyBorder="1"/>
    <xf numFmtId="1" fontId="9" fillId="0" borderId="7" xfId="2" quotePrefix="1" applyNumberFormat="1" applyFont="1" applyFill="1" applyBorder="1" applyAlignment="1">
      <alignment horizontal="center" wrapText="1"/>
    </xf>
    <xf numFmtId="1" fontId="9" fillId="0" borderId="7" xfId="2" applyNumberFormat="1" applyFont="1" applyFill="1" applyBorder="1" applyAlignment="1">
      <alignment horizontal="right" wrapText="1" indent="1"/>
    </xf>
    <xf numFmtId="1" fontId="9" fillId="0" borderId="7" xfId="2" applyNumberFormat="1" applyFont="1" applyFill="1" applyBorder="1" applyAlignment="1">
      <alignment horizontal="right" vertical="center" wrapText="1"/>
    </xf>
    <xf numFmtId="171" fontId="7" fillId="0" borderId="0" xfId="2" applyNumberFormat="1" applyFont="1" applyFill="1" applyAlignment="1">
      <alignment vertical="center" wrapText="1"/>
    </xf>
    <xf numFmtId="1" fontId="7" fillId="0" borderId="0" xfId="2" applyNumberFormat="1" applyFont="1" applyFill="1" applyAlignment="1">
      <alignment vertical="center" wrapText="1"/>
    </xf>
    <xf numFmtId="3" fontId="10" fillId="0" borderId="7" xfId="0" applyNumberFormat="1" applyFont="1" applyFill="1" applyBorder="1" applyAlignment="1">
      <alignment horizontal="left" wrapText="1"/>
    </xf>
    <xf numFmtId="1" fontId="10" fillId="0" borderId="7" xfId="2" applyNumberFormat="1" applyFont="1" applyFill="1" applyBorder="1" applyAlignment="1">
      <alignment horizontal="right" wrapText="1" indent="1"/>
    </xf>
    <xf numFmtId="1" fontId="10" fillId="0" borderId="7" xfId="2" quotePrefix="1" applyNumberFormat="1" applyFont="1" applyFill="1" applyBorder="1" applyAlignment="1">
      <alignment horizontal="center" wrapText="1"/>
    </xf>
    <xf numFmtId="1" fontId="9" fillId="0" borderId="7" xfId="2" quotePrefix="1" applyNumberFormat="1" applyFont="1" applyFill="1" applyBorder="1" applyAlignment="1">
      <alignment horizontal="right" wrapText="1" indent="1"/>
    </xf>
    <xf numFmtId="170" fontId="9" fillId="0" borderId="7" xfId="2" applyNumberFormat="1" applyFont="1" applyFill="1" applyBorder="1" applyAlignment="1">
      <alignment horizontal="right" wrapText="1"/>
    </xf>
    <xf numFmtId="1" fontId="9" fillId="0" borderId="7" xfId="2" applyNumberFormat="1" applyFont="1" applyFill="1" applyBorder="1" applyAlignment="1">
      <alignment vertical="center" wrapText="1"/>
    </xf>
    <xf numFmtId="1" fontId="9" fillId="0" borderId="7" xfId="2" quotePrefix="1" applyNumberFormat="1" applyFont="1" applyFill="1" applyBorder="1" applyAlignment="1">
      <alignment horizontal="right" wrapText="1"/>
    </xf>
    <xf numFmtId="0" fontId="5" fillId="0" borderId="7" xfId="0" applyFont="1" applyFill="1" applyBorder="1" applyAlignment="1">
      <alignment horizontal="left" wrapText="1"/>
    </xf>
    <xf numFmtId="3" fontId="0" fillId="0" borderId="0" xfId="0" applyNumberFormat="1" applyFill="1"/>
    <xf numFmtId="166" fontId="5" fillId="0" borderId="7" xfId="1" applyNumberFormat="1" applyFont="1" applyFill="1" applyBorder="1" applyAlignment="1">
      <alignment horizontal="right"/>
    </xf>
    <xf numFmtId="166" fontId="9" fillId="0" borderId="13" xfId="1" applyNumberFormat="1" applyFont="1" applyFill="1" applyBorder="1" applyAlignment="1"/>
    <xf numFmtId="1" fontId="9" fillId="0" borderId="13" xfId="2" applyNumberFormat="1" applyFont="1" applyFill="1" applyBorder="1" applyAlignment="1">
      <alignment horizontal="right" wrapText="1"/>
    </xf>
    <xf numFmtId="166" fontId="9" fillId="0" borderId="13" xfId="1" applyNumberFormat="1" applyFont="1" applyFill="1" applyBorder="1" applyAlignment="1">
      <alignment horizontal="right"/>
    </xf>
    <xf numFmtId="1" fontId="9" fillId="0" borderId="13" xfId="2" quotePrefix="1" applyNumberFormat="1" applyFont="1" applyFill="1" applyBorder="1" applyAlignment="1">
      <alignment horizontal="right" wrapText="1"/>
    </xf>
    <xf numFmtId="49" fontId="10" fillId="0" borderId="8" xfId="2" applyNumberFormat="1" applyFont="1" applyFill="1" applyBorder="1" applyAlignment="1">
      <alignment horizontal="center" wrapText="1"/>
    </xf>
    <xf numFmtId="1" fontId="10" fillId="0" borderId="8" xfId="2" applyNumberFormat="1" applyFont="1" applyFill="1" applyBorder="1" applyAlignment="1">
      <alignment wrapText="1"/>
    </xf>
    <xf numFmtId="1" fontId="10" fillId="0" borderId="8" xfId="2" applyNumberFormat="1" applyFont="1" applyFill="1" applyBorder="1" applyAlignment="1">
      <alignment horizontal="right" vertical="center" wrapText="1" indent="1"/>
    </xf>
    <xf numFmtId="3" fontId="10" fillId="0" borderId="8" xfId="2" applyNumberFormat="1" applyFont="1" applyFill="1" applyBorder="1" applyAlignment="1">
      <alignment horizontal="right" wrapText="1"/>
    </xf>
    <xf numFmtId="1" fontId="10" fillId="0" borderId="8" xfId="2" applyNumberFormat="1" applyFont="1" applyFill="1" applyBorder="1" applyAlignment="1">
      <alignment horizontal="center" vertical="center" wrapText="1"/>
    </xf>
    <xf numFmtId="3" fontId="10" fillId="0" borderId="8" xfId="0" applyNumberFormat="1" applyFont="1" applyFill="1" applyBorder="1" applyAlignment="1">
      <alignment horizontal="right" wrapText="1"/>
    </xf>
    <xf numFmtId="1" fontId="10" fillId="0" borderId="8" xfId="2" applyNumberFormat="1" applyFont="1" applyFill="1" applyBorder="1" applyAlignment="1">
      <alignment horizontal="right" vertical="center" wrapText="1"/>
    </xf>
    <xf numFmtId="49" fontId="7" fillId="0" borderId="0" xfId="2" applyNumberFormat="1" applyFont="1" applyFill="1" applyAlignment="1">
      <alignment horizontal="center" vertical="center" wrapText="1"/>
    </xf>
    <xf numFmtId="1" fontId="7" fillId="0" borderId="0" xfId="2" applyNumberFormat="1" applyFont="1" applyFill="1" applyAlignment="1">
      <alignment horizontal="center" vertical="center" wrapText="1"/>
    </xf>
    <xf numFmtId="165" fontId="7" fillId="0" borderId="0" xfId="2" applyNumberFormat="1" applyFont="1" applyFill="1" applyAlignment="1">
      <alignment horizontal="right" vertical="center" wrapText="1"/>
    </xf>
    <xf numFmtId="49" fontId="7" fillId="0" borderId="0" xfId="2" applyNumberFormat="1" applyFont="1" applyFill="1" applyAlignment="1">
      <alignment vertical="center" wrapText="1"/>
    </xf>
    <xf numFmtId="9" fontId="7" fillId="0" borderId="0" xfId="7" applyFont="1" applyFill="1" applyAlignment="1">
      <alignment horizontal="right" vertical="center" wrapText="1"/>
    </xf>
    <xf numFmtId="1" fontId="7" fillId="0" borderId="0" xfId="2" applyNumberFormat="1" applyFont="1" applyFill="1" applyAlignment="1">
      <alignment horizontal="right" vertical="center" wrapText="1"/>
    </xf>
    <xf numFmtId="0" fontId="7" fillId="0" borderId="0" xfId="0" applyFont="1" applyAlignment="1">
      <alignment vertical="center" wrapText="1"/>
    </xf>
    <xf numFmtId="0" fontId="7" fillId="0" borderId="0" xfId="0" applyFont="1" applyAlignment="1">
      <alignment horizontal="center" vertical="center" wrapText="1"/>
    </xf>
    <xf numFmtId="164" fontId="7" fillId="0" borderId="0" xfId="0" applyNumberFormat="1" applyFont="1" applyAlignment="1">
      <alignment vertical="center" wrapText="1"/>
    </xf>
    <xf numFmtId="0" fontId="9" fillId="0" borderId="0" xfId="0" applyFont="1" applyAlignment="1">
      <alignment horizontal="center" vertical="center" wrapText="1"/>
    </xf>
    <xf numFmtId="3" fontId="9" fillId="0" borderId="0" xfId="0" applyNumberFormat="1" applyFont="1" applyAlignment="1">
      <alignment horizontal="center" vertical="center" wrapText="1"/>
    </xf>
    <xf numFmtId="4" fontId="9" fillId="0" borderId="0" xfId="0" applyNumberFormat="1" applyFont="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165" fontId="9" fillId="0" borderId="0" xfId="0" applyNumberFormat="1" applyFont="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vertical="center" wrapText="1"/>
    </xf>
    <xf numFmtId="3" fontId="7" fillId="0" borderId="6" xfId="0" applyNumberFormat="1" applyFont="1" applyBorder="1" applyAlignment="1">
      <alignment vertical="center" wrapText="1"/>
    </xf>
    <xf numFmtId="165" fontId="7" fillId="0" borderId="6" xfId="0" applyNumberFormat="1" applyFont="1" applyBorder="1" applyAlignment="1">
      <alignment vertical="center" wrapText="1"/>
    </xf>
    <xf numFmtId="164" fontId="8" fillId="0" borderId="0" xfId="1" applyFont="1" applyAlignment="1">
      <alignment vertical="center" wrapText="1"/>
    </xf>
    <xf numFmtId="0" fontId="7" fillId="0" borderId="7" xfId="0" applyFont="1" applyBorder="1" applyAlignment="1">
      <alignment horizontal="center" wrapText="1"/>
    </xf>
    <xf numFmtId="0" fontId="7" fillId="0" borderId="7" xfId="0" applyFont="1" applyBorder="1" applyAlignment="1">
      <alignment horizontal="justify" wrapText="1"/>
    </xf>
    <xf numFmtId="0" fontId="7" fillId="0" borderId="8" xfId="0" applyFont="1" applyBorder="1" applyAlignment="1">
      <alignment horizontal="center" wrapText="1"/>
    </xf>
    <xf numFmtId="0" fontId="7" fillId="0" borderId="8" xfId="0" applyFont="1" applyBorder="1" applyAlignment="1">
      <alignment horizontal="justify" wrapText="1"/>
    </xf>
    <xf numFmtId="165" fontId="7" fillId="0" borderId="8" xfId="0" applyNumberFormat="1" applyFont="1" applyBorder="1" applyAlignment="1">
      <alignment horizontal="right" wrapText="1"/>
    </xf>
    <xf numFmtId="165" fontId="7" fillId="0" borderId="0" xfId="0" applyNumberFormat="1" applyFont="1" applyAlignment="1">
      <alignment vertical="center" wrapText="1"/>
    </xf>
    <xf numFmtId="164" fontId="7" fillId="0" borderId="0" xfId="1" applyFont="1" applyAlignment="1">
      <alignment vertical="center" wrapText="1"/>
    </xf>
    <xf numFmtId="3" fontId="7" fillId="0" borderId="8" xfId="0" applyNumberFormat="1" applyFont="1" applyBorder="1" applyAlignment="1">
      <alignment horizontal="right" wrapText="1" indent="1"/>
    </xf>
    <xf numFmtId="0" fontId="5" fillId="2" borderId="13" xfId="0" applyFont="1" applyFill="1" applyBorder="1" applyAlignment="1">
      <alignment horizontal="left" wrapText="1"/>
    </xf>
    <xf numFmtId="166" fontId="5" fillId="2" borderId="13" xfId="1" applyNumberFormat="1" applyFont="1" applyFill="1" applyBorder="1" applyAlignment="1">
      <alignment horizontal="right"/>
    </xf>
    <xf numFmtId="166" fontId="9" fillId="2" borderId="13" xfId="1" applyNumberFormat="1" applyFont="1" applyFill="1" applyBorder="1" applyAlignment="1"/>
    <xf numFmtId="0" fontId="8" fillId="0" borderId="0" xfId="0" applyFont="1" applyAlignment="1">
      <alignment horizontal="left" vertical="center" wrapText="1"/>
    </xf>
    <xf numFmtId="0" fontId="13" fillId="0" borderId="0" xfId="0" applyFont="1" applyAlignment="1">
      <alignment horizontal="justify" vertical="center" wrapText="1"/>
    </xf>
    <xf numFmtId="0" fontId="8" fillId="0" borderId="0" xfId="0" applyFont="1" applyAlignment="1">
      <alignment horizontal="center" vertical="center" wrapText="1"/>
    </xf>
    <xf numFmtId="0" fontId="12" fillId="0" borderId="1" xfId="0" applyFont="1" applyBorder="1" applyAlignment="1">
      <alignment horizontal="right" vertical="center" wrapText="1"/>
    </xf>
    <xf numFmtId="0" fontId="7"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1" fontId="15" fillId="0" borderId="0" xfId="2" applyNumberFormat="1" applyFont="1" applyFill="1" applyAlignment="1">
      <alignment horizontal="center" vertical="center" wrapText="1"/>
    </xf>
    <xf numFmtId="3" fontId="5" fillId="0" borderId="14" xfId="2" applyNumberFormat="1" applyFont="1" applyFill="1" applyBorder="1" applyAlignment="1">
      <alignment horizontal="center" vertical="center" wrapText="1"/>
    </xf>
    <xf numFmtId="3" fontId="5" fillId="0" borderId="15" xfId="2" applyNumberFormat="1" applyFont="1" applyFill="1" applyBorder="1" applyAlignment="1">
      <alignment horizontal="center" vertical="center" wrapText="1"/>
    </xf>
    <xf numFmtId="3" fontId="5" fillId="0" borderId="2" xfId="2" applyNumberFormat="1" applyFont="1" applyFill="1" applyBorder="1" applyAlignment="1">
      <alignment horizontal="center" vertical="center" wrapText="1"/>
    </xf>
    <xf numFmtId="1" fontId="3" fillId="0" borderId="0" xfId="2" applyNumberFormat="1" applyFont="1" applyFill="1" applyAlignment="1">
      <alignment horizontal="left" vertical="center" wrapText="1"/>
    </xf>
    <xf numFmtId="1" fontId="3" fillId="0" borderId="0" xfId="2" applyNumberFormat="1" applyFont="1" applyFill="1" applyAlignment="1">
      <alignment horizontal="center" vertical="center" wrapText="1"/>
    </xf>
    <xf numFmtId="1" fontId="6" fillId="0" borderId="1" xfId="2" applyNumberFormat="1" applyFont="1" applyFill="1" applyBorder="1" applyAlignment="1">
      <alignment horizontal="center" vertical="center" wrapText="1"/>
    </xf>
    <xf numFmtId="49" fontId="5" fillId="0" borderId="2" xfId="2" applyNumberFormat="1" applyFont="1" applyFill="1" applyBorder="1" applyAlignment="1">
      <alignment horizontal="center" vertical="center" wrapText="1"/>
    </xf>
    <xf numFmtId="3" fontId="5" fillId="0" borderId="9" xfId="2" applyNumberFormat="1" applyFont="1" applyFill="1" applyBorder="1" applyAlignment="1">
      <alignment horizontal="center" vertical="center" wrapText="1"/>
    </xf>
    <xf numFmtId="3" fontId="5" fillId="0" borderId="3" xfId="2" applyNumberFormat="1" applyFont="1" applyFill="1" applyBorder="1" applyAlignment="1">
      <alignment horizontal="center" vertical="center" wrapText="1"/>
    </xf>
    <xf numFmtId="3" fontId="5" fillId="0" borderId="4" xfId="2" applyNumberFormat="1" applyFont="1" applyFill="1" applyBorder="1" applyAlignment="1">
      <alignment horizontal="center" vertical="center" wrapText="1"/>
    </xf>
    <xf numFmtId="3" fontId="5" fillId="0" borderId="5" xfId="2" applyNumberFormat="1" applyFont="1" applyFill="1" applyBorder="1" applyAlignment="1">
      <alignment horizontal="center" vertical="center" wrapText="1"/>
    </xf>
    <xf numFmtId="3" fontId="6" fillId="0" borderId="3" xfId="2" applyNumberFormat="1" applyFont="1" applyFill="1" applyBorder="1" applyAlignment="1">
      <alignment horizontal="center" vertical="center" wrapText="1"/>
    </xf>
    <xf numFmtId="3" fontId="6" fillId="0" borderId="4" xfId="2" applyNumberFormat="1" applyFont="1" applyFill="1" applyBorder="1" applyAlignment="1">
      <alignment horizontal="center" vertical="center" wrapText="1"/>
    </xf>
    <xf numFmtId="3" fontId="6" fillId="0" borderId="5" xfId="2" applyNumberFormat="1" applyFont="1" applyFill="1" applyBorder="1" applyAlignment="1">
      <alignment horizontal="center" vertical="center" wrapText="1"/>
    </xf>
    <xf numFmtId="3" fontId="5" fillId="0" borderId="10" xfId="2" applyNumberFormat="1" applyFont="1" applyFill="1" applyBorder="1" applyAlignment="1">
      <alignment horizontal="center" vertical="center" wrapText="1"/>
    </xf>
    <xf numFmtId="3" fontId="5" fillId="0" borderId="11" xfId="2" applyNumberFormat="1" applyFont="1" applyFill="1" applyBorder="1" applyAlignment="1">
      <alignment horizontal="center" vertical="center" wrapText="1"/>
    </xf>
    <xf numFmtId="3" fontId="6" fillId="0" borderId="2" xfId="2" applyNumberFormat="1" applyFont="1" applyFill="1" applyBorder="1" applyAlignment="1">
      <alignment horizontal="center" vertical="center" wrapText="1"/>
    </xf>
  </cellXfs>
  <cellStyles count="8">
    <cellStyle name="Comma" xfId="1" builtinId="3"/>
    <cellStyle name="Comma 2 2 2 24" xfId="3"/>
    <cellStyle name="Normal" xfId="0" builtinId="0"/>
    <cellStyle name="Normal 2" xfId="5"/>
    <cellStyle name="Normal 2 4" xfId="4"/>
    <cellStyle name="Normal 3" xfId="6"/>
    <cellStyle name="Normal_Bieu mau (CV )" xfId="2"/>
    <cellStyle name="Percent" xfId="7"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AN%20SACH%20HUYEN%20NAM%202024\KT-27-11%20PA%20KHV%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05 (TONG NSDP2025)"/>
      <sheetName val="PL06 (CHI TIET NSDP2025)"/>
      <sheetName val="B07 (CHI TIET NSTW2025)"/>
      <sheetName val="B08 (ODA2025)"/>
      <sheetName val="PL09 NTHP"/>
      <sheetName val="PL06 (CHI TIET NSDP2025) (2)"/>
      <sheetName val="2025"/>
      <sheetName val="đất 2025 (2)"/>
      <sheetName val="B05(DIEU CHINH NSTW TRUNG HAN)"/>
      <sheetName val="Sheet3"/>
    </sheetNames>
    <sheetDataSet>
      <sheetData sheetId="0"/>
      <sheetData sheetId="1"/>
      <sheetData sheetId="2">
        <row r="1">
          <cell r="S1">
            <v>437035</v>
          </cell>
        </row>
      </sheetData>
      <sheetData sheetId="3">
        <row r="14">
          <cell r="Z14">
            <v>111940</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7"/>
  <sheetViews>
    <sheetView workbookViewId="0">
      <selection activeCell="Q8" sqref="Q8"/>
    </sheetView>
  </sheetViews>
  <sheetFormatPr defaultColWidth="7.109375" defaultRowHeight="18.75" x14ac:dyDescent="0.25"/>
  <cols>
    <col min="1" max="1" width="9.21875" style="94" customWidth="1"/>
    <col min="2" max="2" width="19.21875" style="93" customWidth="1"/>
    <col min="3" max="6" width="11.6640625" style="93" customWidth="1"/>
    <col min="7" max="7" width="11.21875" style="93" customWidth="1"/>
    <col min="8" max="8" width="7.109375" style="93"/>
    <col min="9" max="10" width="11.6640625" style="93" hidden="1" customWidth="1"/>
    <col min="11" max="12" width="12.88671875" style="93" hidden="1" customWidth="1"/>
    <col min="13" max="13" width="0" style="93" hidden="1" customWidth="1"/>
    <col min="14" max="15" width="11.33203125" style="93" hidden="1" customWidth="1"/>
    <col min="16" max="16" width="7.109375" style="93"/>
    <col min="17" max="17" width="9.5546875" style="93" bestFit="1" customWidth="1"/>
    <col min="18" max="18" width="8.33203125" style="93" bestFit="1" customWidth="1"/>
    <col min="19" max="16384" width="7.109375" style="93"/>
  </cols>
  <sheetData>
    <row r="1" spans="1:17" ht="34.5" customHeight="1" x14ac:dyDescent="0.25">
      <c r="A1" s="118" t="s">
        <v>207</v>
      </c>
      <c r="B1" s="118"/>
    </row>
    <row r="2" spans="1:17" ht="32.25" customHeight="1" x14ac:dyDescent="0.25">
      <c r="A2" s="120" t="s">
        <v>146</v>
      </c>
      <c r="B2" s="120"/>
      <c r="C2" s="120"/>
      <c r="D2" s="120"/>
      <c r="E2" s="120"/>
      <c r="F2" s="120"/>
      <c r="G2" s="120"/>
    </row>
    <row r="3" spans="1:17" ht="27.75" customHeight="1" x14ac:dyDescent="0.25">
      <c r="A3" s="124" t="s">
        <v>219</v>
      </c>
      <c r="B3" s="124"/>
      <c r="C3" s="124"/>
      <c r="D3" s="124"/>
      <c r="E3" s="124"/>
      <c r="F3" s="124"/>
      <c r="G3" s="124"/>
    </row>
    <row r="4" spans="1:17" x14ac:dyDescent="0.25">
      <c r="C4" s="121" t="s">
        <v>0</v>
      </c>
      <c r="D4" s="121"/>
      <c r="E4" s="121"/>
      <c r="F4" s="121"/>
      <c r="G4" s="121"/>
      <c r="J4" s="95">
        <f>'[1]B07 (CHI TIET NSTW2025)'!S1+'[1]B08 (ODA2025)'!Z14</f>
        <v>548975</v>
      </c>
      <c r="K4" s="95" t="e">
        <f>J4+#REF!</f>
        <v>#REF!</v>
      </c>
    </row>
    <row r="5" spans="1:17" s="96" customFormat="1" ht="18.75" customHeight="1" x14ac:dyDescent="0.25">
      <c r="A5" s="122" t="s">
        <v>41</v>
      </c>
      <c r="B5" s="122" t="s">
        <v>49</v>
      </c>
      <c r="C5" s="122" t="s">
        <v>57</v>
      </c>
      <c r="D5" s="122"/>
      <c r="E5" s="122"/>
      <c r="F5" s="122"/>
      <c r="G5" s="122"/>
      <c r="L5" s="96">
        <f>4931.5*1000</f>
        <v>4931500</v>
      </c>
    </row>
    <row r="6" spans="1:17" s="96" customFormat="1" ht="18.75" customHeight="1" x14ac:dyDescent="0.25">
      <c r="A6" s="122"/>
      <c r="B6" s="122"/>
      <c r="C6" s="122" t="s">
        <v>12</v>
      </c>
      <c r="D6" s="123" t="s">
        <v>50</v>
      </c>
      <c r="E6" s="123"/>
      <c r="F6" s="123"/>
      <c r="G6" s="123"/>
      <c r="L6" s="97" t="e">
        <f>#REF!-L5</f>
        <v>#REF!</v>
      </c>
    </row>
    <row r="7" spans="1:17" s="96" customFormat="1" ht="18.75" customHeight="1" x14ac:dyDescent="0.25">
      <c r="A7" s="122"/>
      <c r="B7" s="122"/>
      <c r="C7" s="122"/>
      <c r="D7" s="122" t="s">
        <v>51</v>
      </c>
      <c r="E7" s="122"/>
      <c r="F7" s="122"/>
      <c r="G7" s="122"/>
      <c r="I7" s="98">
        <v>27871.3</v>
      </c>
      <c r="J7" s="98">
        <v>9952.5949999999993</v>
      </c>
      <c r="K7" s="96">
        <f>J7/I7*100</f>
        <v>35.709116546411543</v>
      </c>
    </row>
    <row r="8" spans="1:17" s="96" customFormat="1" ht="96" customHeight="1" x14ac:dyDescent="0.25">
      <c r="A8" s="122"/>
      <c r="B8" s="122"/>
      <c r="C8" s="122"/>
      <c r="D8" s="99" t="s">
        <v>54</v>
      </c>
      <c r="E8" s="99" t="s">
        <v>206</v>
      </c>
      <c r="F8" s="99" t="s">
        <v>55</v>
      </c>
      <c r="G8" s="100" t="s">
        <v>185</v>
      </c>
      <c r="I8" s="98">
        <v>26525.200000000001</v>
      </c>
      <c r="J8" s="101" t="e">
        <f>(#REF!-#REF!)/1000</f>
        <v>#REF!</v>
      </c>
      <c r="K8" s="96" t="e">
        <f>J8/I8*100</f>
        <v>#REF!</v>
      </c>
    </row>
    <row r="9" spans="1:17" x14ac:dyDescent="0.25">
      <c r="A9" s="102"/>
      <c r="B9" s="103"/>
      <c r="C9" s="104"/>
      <c r="D9" s="105"/>
      <c r="E9" s="105"/>
      <c r="F9" s="105"/>
      <c r="G9" s="103"/>
    </row>
    <row r="10" spans="1:17" s="1" customFormat="1" ht="37.5" customHeight="1" x14ac:dyDescent="0.3">
      <c r="A10" s="8"/>
      <c r="B10" s="9" t="s">
        <v>52</v>
      </c>
      <c r="C10" s="10">
        <f>SUM(C11:C12)</f>
        <v>479027.75699999998</v>
      </c>
      <c r="D10" s="10">
        <f t="shared" ref="D10:G10" si="0">SUM(D11:D12)</f>
        <v>176794</v>
      </c>
      <c r="E10" s="10">
        <f t="shared" si="0"/>
        <v>21000</v>
      </c>
      <c r="F10" s="10">
        <f t="shared" si="0"/>
        <v>229520</v>
      </c>
      <c r="G10" s="10">
        <f t="shared" si="0"/>
        <v>51713.756999999998</v>
      </c>
      <c r="N10" s="106">
        <v>863520</v>
      </c>
    </row>
    <row r="11" spans="1:17" s="2" customFormat="1" ht="65.25" customHeight="1" x14ac:dyDescent="0.3">
      <c r="A11" s="107">
        <v>1</v>
      </c>
      <c r="B11" s="108" t="s">
        <v>53</v>
      </c>
      <c r="C11" s="11">
        <f>SUM(D11:G11)</f>
        <v>458027.75699999998</v>
      </c>
      <c r="D11" s="11">
        <v>176794</v>
      </c>
      <c r="E11" s="11"/>
      <c r="F11" s="11">
        <v>229520</v>
      </c>
      <c r="G11" s="11">
        <v>51713.756999999998</v>
      </c>
      <c r="I11" s="3">
        <v>19871.900000000001</v>
      </c>
      <c r="J11" s="4">
        <f t="shared" ref="J11" si="1">I11*1.1</f>
        <v>21859.090000000004</v>
      </c>
      <c r="K11" s="5">
        <f>D11-I11</f>
        <v>156922.1</v>
      </c>
      <c r="Q11" s="7"/>
    </row>
    <row r="12" spans="1:17" ht="84" customHeight="1" x14ac:dyDescent="0.3">
      <c r="A12" s="109">
        <v>2</v>
      </c>
      <c r="B12" s="110" t="s">
        <v>208</v>
      </c>
      <c r="C12" s="12">
        <f>SUM(D12:F12)</f>
        <v>21000</v>
      </c>
      <c r="D12" s="111"/>
      <c r="E12" s="114">
        <v>21000</v>
      </c>
      <c r="F12" s="12"/>
      <c r="G12" s="111"/>
    </row>
    <row r="13" spans="1:17" x14ac:dyDescent="0.25">
      <c r="C13" s="112"/>
      <c r="D13" s="112"/>
      <c r="E13" s="112"/>
      <c r="F13" s="112"/>
      <c r="G13" s="112"/>
      <c r="I13" s="6" t="e">
        <f>#REF!-#REF!</f>
        <v>#REF!</v>
      </c>
      <c r="K13" s="112" t="e">
        <f>#REF!-#REF!</f>
        <v>#REF!</v>
      </c>
    </row>
    <row r="14" spans="1:17" x14ac:dyDescent="0.25">
      <c r="A14" s="118"/>
      <c r="B14" s="118"/>
      <c r="C14" s="118"/>
      <c r="D14" s="112"/>
      <c r="E14" s="112"/>
      <c r="F14" s="112"/>
      <c r="G14" s="112"/>
    </row>
    <row r="15" spans="1:17" ht="19.5" x14ac:dyDescent="0.25">
      <c r="A15" s="119"/>
      <c r="B15" s="119"/>
      <c r="C15" s="119"/>
      <c r="D15" s="119"/>
      <c r="E15" s="119"/>
      <c r="F15" s="119"/>
      <c r="G15" s="119"/>
      <c r="J15" s="113"/>
      <c r="K15" s="113"/>
      <c r="L15" s="113"/>
    </row>
    <row r="17" spans="4:6" x14ac:dyDescent="0.25">
      <c r="D17" s="113"/>
      <c r="E17" s="113"/>
      <c r="F17" s="113"/>
    </row>
  </sheetData>
  <mergeCells count="12">
    <mergeCell ref="A1:B1"/>
    <mergeCell ref="A14:C14"/>
    <mergeCell ref="A15:G15"/>
    <mergeCell ref="A2:G2"/>
    <mergeCell ref="C4:G4"/>
    <mergeCell ref="A5:A8"/>
    <mergeCell ref="B5:B8"/>
    <mergeCell ref="C6:C8"/>
    <mergeCell ref="C5:G5"/>
    <mergeCell ref="D6:G6"/>
    <mergeCell ref="D7:G7"/>
    <mergeCell ref="A3:G3"/>
  </mergeCells>
  <pageMargins left="0.45" right="0.2" top="0.75" bottom="0.75" header="0.3" footer="0.3"/>
  <pageSetup paperSize="9" scale="9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423"/>
  <sheetViews>
    <sheetView tabSelected="1" topLeftCell="A46" zoomScale="62" zoomScaleNormal="62" workbookViewId="0">
      <selection activeCell="E14" sqref="E14"/>
    </sheetView>
  </sheetViews>
  <sheetFormatPr defaultRowHeight="18.75" x14ac:dyDescent="0.25"/>
  <cols>
    <col min="1" max="1" width="6.21875" style="87" customWidth="1"/>
    <col min="2" max="2" width="42.5546875" style="65" customWidth="1"/>
    <col min="3" max="3" width="10.5546875" style="65" customWidth="1"/>
    <col min="4" max="4" width="9.88671875" style="65" customWidth="1"/>
    <col min="5" max="5" width="14" style="65" customWidth="1"/>
    <col min="6" max="6" width="12.6640625" style="88" customWidth="1"/>
    <col min="7" max="7" width="10.44140625" style="92" customWidth="1"/>
    <col min="8" max="8" width="10.109375" style="92" customWidth="1"/>
    <col min="9" max="9" width="9.21875" style="92" customWidth="1"/>
    <col min="10" max="10" width="9.33203125" style="92" customWidth="1"/>
    <col min="11" max="11" width="10" style="92" customWidth="1"/>
    <col min="12" max="12" width="9.5546875" style="92" customWidth="1"/>
    <col min="13" max="13" width="11.44140625" style="92" customWidth="1"/>
    <col min="14" max="14" width="10.44140625" style="92" customWidth="1"/>
    <col min="15" max="15" width="10.21875" style="92" customWidth="1"/>
    <col min="16" max="16" width="9.33203125" style="65" bestFit="1" customWidth="1"/>
    <col min="17" max="17" width="11.6640625" style="65" bestFit="1" customWidth="1"/>
    <col min="18" max="233" width="8.88671875" style="65"/>
    <col min="234" max="234" width="4" style="65" customWidth="1"/>
    <col min="235" max="235" width="20.5546875" style="65" customWidth="1"/>
    <col min="236" max="236" width="7.77734375" style="65" customWidth="1"/>
    <col min="237" max="237" width="7.88671875" style="65" customWidth="1"/>
    <col min="238" max="238" width="7.33203125" style="65" customWidth="1"/>
    <col min="239" max="239" width="9.33203125" style="65" customWidth="1"/>
    <col min="240" max="240" width="9.109375" style="65" customWidth="1"/>
    <col min="241" max="241" width="7.5546875" style="65" customWidth="1"/>
    <col min="242" max="242" width="8.33203125" style="65" customWidth="1"/>
    <col min="243" max="243" width="9.109375" style="65" customWidth="1"/>
    <col min="244" max="244" width="7.6640625" style="65" customWidth="1"/>
    <col min="245" max="245" width="8.33203125" style="65" customWidth="1"/>
    <col min="246" max="246" width="7.5546875" style="65" customWidth="1"/>
    <col min="247" max="247" width="8.33203125" style="65" customWidth="1"/>
    <col min="248" max="248" width="7.5546875" style="65" customWidth="1"/>
    <col min="249" max="249" width="8.33203125" style="65" customWidth="1"/>
    <col min="250" max="250" width="7.5546875" style="65" customWidth="1"/>
    <col min="251" max="251" width="8.5546875" style="65" customWidth="1"/>
    <col min="252" max="252" width="7.21875" style="65" customWidth="1"/>
    <col min="253" max="253" width="7.77734375" style="65" customWidth="1"/>
    <col min="254" max="254" width="10.44140625" style="65" customWidth="1"/>
    <col min="255" max="255" width="8.44140625" style="65" customWidth="1"/>
    <col min="256" max="256" width="7.77734375" style="65" customWidth="1"/>
    <col min="257" max="257" width="10.44140625" style="65" customWidth="1"/>
    <col min="258" max="258" width="8.44140625" style="65" customWidth="1"/>
    <col min="259" max="259" width="8.109375" style="65" customWidth="1"/>
    <col min="260" max="489" width="8.88671875" style="65"/>
    <col min="490" max="490" width="4" style="65" customWidth="1"/>
    <col min="491" max="491" width="20.5546875" style="65" customWidth="1"/>
    <col min="492" max="492" width="7.77734375" style="65" customWidth="1"/>
    <col min="493" max="493" width="7.88671875" style="65" customWidth="1"/>
    <col min="494" max="494" width="7.33203125" style="65" customWidth="1"/>
    <col min="495" max="495" width="9.33203125" style="65" customWidth="1"/>
    <col min="496" max="496" width="9.109375" style="65" customWidth="1"/>
    <col min="497" max="497" width="7.5546875" style="65" customWidth="1"/>
    <col min="498" max="498" width="8.33203125" style="65" customWidth="1"/>
    <col min="499" max="499" width="9.109375" style="65" customWidth="1"/>
    <col min="500" max="500" width="7.6640625" style="65" customWidth="1"/>
    <col min="501" max="501" width="8.33203125" style="65" customWidth="1"/>
    <col min="502" max="502" width="7.5546875" style="65" customWidth="1"/>
    <col min="503" max="503" width="8.33203125" style="65" customWidth="1"/>
    <col min="504" max="504" width="7.5546875" style="65" customWidth="1"/>
    <col min="505" max="505" width="8.33203125" style="65" customWidth="1"/>
    <col min="506" max="506" width="7.5546875" style="65" customWidth="1"/>
    <col min="507" max="507" width="8.5546875" style="65" customWidth="1"/>
    <col min="508" max="508" width="7.21875" style="65" customWidth="1"/>
    <col min="509" max="509" width="7.77734375" style="65" customWidth="1"/>
    <col min="510" max="510" width="10.44140625" style="65" customWidth="1"/>
    <col min="511" max="511" width="8.44140625" style="65" customWidth="1"/>
    <col min="512" max="512" width="7.77734375" style="65" customWidth="1"/>
    <col min="513" max="513" width="10.44140625" style="65" customWidth="1"/>
    <col min="514" max="514" width="8.44140625" style="65" customWidth="1"/>
    <col min="515" max="515" width="8.109375" style="65" customWidth="1"/>
    <col min="516" max="745" width="8.88671875" style="65"/>
    <col min="746" max="746" width="4" style="65" customWidth="1"/>
    <col min="747" max="747" width="20.5546875" style="65" customWidth="1"/>
    <col min="748" max="748" width="7.77734375" style="65" customWidth="1"/>
    <col min="749" max="749" width="7.88671875" style="65" customWidth="1"/>
    <col min="750" max="750" width="7.33203125" style="65" customWidth="1"/>
    <col min="751" max="751" width="9.33203125" style="65" customWidth="1"/>
    <col min="752" max="752" width="9.109375" style="65" customWidth="1"/>
    <col min="753" max="753" width="7.5546875" style="65" customWidth="1"/>
    <col min="754" max="754" width="8.33203125" style="65" customWidth="1"/>
    <col min="755" max="755" width="9.109375" style="65" customWidth="1"/>
    <col min="756" max="756" width="7.6640625" style="65" customWidth="1"/>
    <col min="757" max="757" width="8.33203125" style="65" customWidth="1"/>
    <col min="758" max="758" width="7.5546875" style="65" customWidth="1"/>
    <col min="759" max="759" width="8.33203125" style="65" customWidth="1"/>
    <col min="760" max="760" width="7.5546875" style="65" customWidth="1"/>
    <col min="761" max="761" width="8.33203125" style="65" customWidth="1"/>
    <col min="762" max="762" width="7.5546875" style="65" customWidth="1"/>
    <col min="763" max="763" width="8.5546875" style="65" customWidth="1"/>
    <col min="764" max="764" width="7.21875" style="65" customWidth="1"/>
    <col min="765" max="765" width="7.77734375" style="65" customWidth="1"/>
    <col min="766" max="766" width="10.44140625" style="65" customWidth="1"/>
    <col min="767" max="767" width="8.44140625" style="65" customWidth="1"/>
    <col min="768" max="768" width="7.77734375" style="65" customWidth="1"/>
    <col min="769" max="769" width="10.44140625" style="65" customWidth="1"/>
    <col min="770" max="770" width="8.44140625" style="65" customWidth="1"/>
    <col min="771" max="771" width="8.109375" style="65" customWidth="1"/>
    <col min="772" max="1001" width="8.88671875" style="65"/>
    <col min="1002" max="1002" width="4" style="65" customWidth="1"/>
    <col min="1003" max="1003" width="20.5546875" style="65" customWidth="1"/>
    <col min="1004" max="1004" width="7.77734375" style="65" customWidth="1"/>
    <col min="1005" max="1005" width="7.88671875" style="65" customWidth="1"/>
    <col min="1006" max="1006" width="7.33203125" style="65" customWidth="1"/>
    <col min="1007" max="1007" width="9.33203125" style="65" customWidth="1"/>
    <col min="1008" max="1008" width="9.109375" style="65" customWidth="1"/>
    <col min="1009" max="1009" width="7.5546875" style="65" customWidth="1"/>
    <col min="1010" max="1010" width="8.33203125" style="65" customWidth="1"/>
    <col min="1011" max="1011" width="9.109375" style="65" customWidth="1"/>
    <col min="1012" max="1012" width="7.6640625" style="65" customWidth="1"/>
    <col min="1013" max="1013" width="8.33203125" style="65" customWidth="1"/>
    <col min="1014" max="1014" width="7.5546875" style="65" customWidth="1"/>
    <col min="1015" max="1015" width="8.33203125" style="65" customWidth="1"/>
    <col min="1016" max="1016" width="7.5546875" style="65" customWidth="1"/>
    <col min="1017" max="1017" width="8.33203125" style="65" customWidth="1"/>
    <col min="1018" max="1018" width="7.5546875" style="65" customWidth="1"/>
    <col min="1019" max="1019" width="8.5546875" style="65" customWidth="1"/>
    <col min="1020" max="1020" width="7.21875" style="65" customWidth="1"/>
    <col min="1021" max="1021" width="7.77734375" style="65" customWidth="1"/>
    <col min="1022" max="1022" width="10.44140625" style="65" customWidth="1"/>
    <col min="1023" max="1023" width="8.44140625" style="65" customWidth="1"/>
    <col min="1024" max="1024" width="7.77734375" style="65" customWidth="1"/>
    <col min="1025" max="1025" width="10.44140625" style="65" customWidth="1"/>
    <col min="1026" max="1026" width="8.44140625" style="65" customWidth="1"/>
    <col min="1027" max="1027" width="8.109375" style="65" customWidth="1"/>
    <col min="1028" max="1257" width="8.88671875" style="65"/>
    <col min="1258" max="1258" width="4" style="65" customWidth="1"/>
    <col min="1259" max="1259" width="20.5546875" style="65" customWidth="1"/>
    <col min="1260" max="1260" width="7.77734375" style="65" customWidth="1"/>
    <col min="1261" max="1261" width="7.88671875" style="65" customWidth="1"/>
    <col min="1262" max="1262" width="7.33203125" style="65" customWidth="1"/>
    <col min="1263" max="1263" width="9.33203125" style="65" customWidth="1"/>
    <col min="1264" max="1264" width="9.109375" style="65" customWidth="1"/>
    <col min="1265" max="1265" width="7.5546875" style="65" customWidth="1"/>
    <col min="1266" max="1266" width="8.33203125" style="65" customWidth="1"/>
    <col min="1267" max="1267" width="9.109375" style="65" customWidth="1"/>
    <col min="1268" max="1268" width="7.6640625" style="65" customWidth="1"/>
    <col min="1269" max="1269" width="8.33203125" style="65" customWidth="1"/>
    <col min="1270" max="1270" width="7.5546875" style="65" customWidth="1"/>
    <col min="1271" max="1271" width="8.33203125" style="65" customWidth="1"/>
    <col min="1272" max="1272" width="7.5546875" style="65" customWidth="1"/>
    <col min="1273" max="1273" width="8.33203125" style="65" customWidth="1"/>
    <col min="1274" max="1274" width="7.5546875" style="65" customWidth="1"/>
    <col min="1275" max="1275" width="8.5546875" style="65" customWidth="1"/>
    <col min="1276" max="1276" width="7.21875" style="65" customWidth="1"/>
    <col min="1277" max="1277" width="7.77734375" style="65" customWidth="1"/>
    <col min="1278" max="1278" width="10.44140625" style="65" customWidth="1"/>
    <col min="1279" max="1279" width="8.44140625" style="65" customWidth="1"/>
    <col min="1280" max="1280" width="7.77734375" style="65" customWidth="1"/>
    <col min="1281" max="1281" width="10.44140625" style="65" customWidth="1"/>
    <col min="1282" max="1282" width="8.44140625" style="65" customWidth="1"/>
    <col min="1283" max="1283" width="8.109375" style="65" customWidth="1"/>
    <col min="1284" max="1513" width="8.88671875" style="65"/>
    <col min="1514" max="1514" width="4" style="65" customWidth="1"/>
    <col min="1515" max="1515" width="20.5546875" style="65" customWidth="1"/>
    <col min="1516" max="1516" width="7.77734375" style="65" customWidth="1"/>
    <col min="1517" max="1517" width="7.88671875" style="65" customWidth="1"/>
    <col min="1518" max="1518" width="7.33203125" style="65" customWidth="1"/>
    <col min="1519" max="1519" width="9.33203125" style="65" customWidth="1"/>
    <col min="1520" max="1520" width="9.109375" style="65" customWidth="1"/>
    <col min="1521" max="1521" width="7.5546875" style="65" customWidth="1"/>
    <col min="1522" max="1522" width="8.33203125" style="65" customWidth="1"/>
    <col min="1523" max="1523" width="9.109375" style="65" customWidth="1"/>
    <col min="1524" max="1524" width="7.6640625" style="65" customWidth="1"/>
    <col min="1525" max="1525" width="8.33203125" style="65" customWidth="1"/>
    <col min="1526" max="1526" width="7.5546875" style="65" customWidth="1"/>
    <col min="1527" max="1527" width="8.33203125" style="65" customWidth="1"/>
    <col min="1528" max="1528" width="7.5546875" style="65" customWidth="1"/>
    <col min="1529" max="1529" width="8.33203125" style="65" customWidth="1"/>
    <col min="1530" max="1530" width="7.5546875" style="65" customWidth="1"/>
    <col min="1531" max="1531" width="8.5546875" style="65" customWidth="1"/>
    <col min="1532" max="1532" width="7.21875" style="65" customWidth="1"/>
    <col min="1533" max="1533" width="7.77734375" style="65" customWidth="1"/>
    <col min="1534" max="1534" width="10.44140625" style="65" customWidth="1"/>
    <col min="1535" max="1535" width="8.44140625" style="65" customWidth="1"/>
    <col min="1536" max="1536" width="7.77734375" style="65" customWidth="1"/>
    <col min="1537" max="1537" width="10.44140625" style="65" customWidth="1"/>
    <col min="1538" max="1538" width="8.44140625" style="65" customWidth="1"/>
    <col min="1539" max="1539" width="8.109375" style="65" customWidth="1"/>
    <col min="1540" max="1769" width="8.88671875" style="65"/>
    <col min="1770" max="1770" width="4" style="65" customWidth="1"/>
    <col min="1771" max="1771" width="20.5546875" style="65" customWidth="1"/>
    <col min="1772" max="1772" width="7.77734375" style="65" customWidth="1"/>
    <col min="1773" max="1773" width="7.88671875" style="65" customWidth="1"/>
    <col min="1774" max="1774" width="7.33203125" style="65" customWidth="1"/>
    <col min="1775" max="1775" width="9.33203125" style="65" customWidth="1"/>
    <col min="1776" max="1776" width="9.109375" style="65" customWidth="1"/>
    <col min="1777" max="1777" width="7.5546875" style="65" customWidth="1"/>
    <col min="1778" max="1778" width="8.33203125" style="65" customWidth="1"/>
    <col min="1779" max="1779" width="9.109375" style="65" customWidth="1"/>
    <col min="1780" max="1780" width="7.6640625" style="65" customWidth="1"/>
    <col min="1781" max="1781" width="8.33203125" style="65" customWidth="1"/>
    <col min="1782" max="1782" width="7.5546875" style="65" customWidth="1"/>
    <col min="1783" max="1783" width="8.33203125" style="65" customWidth="1"/>
    <col min="1784" max="1784" width="7.5546875" style="65" customWidth="1"/>
    <col min="1785" max="1785" width="8.33203125" style="65" customWidth="1"/>
    <col min="1786" max="1786" width="7.5546875" style="65" customWidth="1"/>
    <col min="1787" max="1787" width="8.5546875" style="65" customWidth="1"/>
    <col min="1788" max="1788" width="7.21875" style="65" customWidth="1"/>
    <col min="1789" max="1789" width="7.77734375" style="65" customWidth="1"/>
    <col min="1790" max="1790" width="10.44140625" style="65" customWidth="1"/>
    <col min="1791" max="1791" width="8.44140625" style="65" customWidth="1"/>
    <col min="1792" max="1792" width="7.77734375" style="65" customWidth="1"/>
    <col min="1793" max="1793" width="10.44140625" style="65" customWidth="1"/>
    <col min="1794" max="1794" width="8.44140625" style="65" customWidth="1"/>
    <col min="1795" max="1795" width="8.109375" style="65" customWidth="1"/>
    <col min="1796" max="2025" width="8.88671875" style="65"/>
    <col min="2026" max="2026" width="4" style="65" customWidth="1"/>
    <col min="2027" max="2027" width="20.5546875" style="65" customWidth="1"/>
    <col min="2028" max="2028" width="7.77734375" style="65" customWidth="1"/>
    <col min="2029" max="2029" width="7.88671875" style="65" customWidth="1"/>
    <col min="2030" max="2030" width="7.33203125" style="65" customWidth="1"/>
    <col min="2031" max="2031" width="9.33203125" style="65" customWidth="1"/>
    <col min="2032" max="2032" width="9.109375" style="65" customWidth="1"/>
    <col min="2033" max="2033" width="7.5546875" style="65" customWidth="1"/>
    <col min="2034" max="2034" width="8.33203125" style="65" customWidth="1"/>
    <col min="2035" max="2035" width="9.109375" style="65" customWidth="1"/>
    <col min="2036" max="2036" width="7.6640625" style="65" customWidth="1"/>
    <col min="2037" max="2037" width="8.33203125" style="65" customWidth="1"/>
    <col min="2038" max="2038" width="7.5546875" style="65" customWidth="1"/>
    <col min="2039" max="2039" width="8.33203125" style="65" customWidth="1"/>
    <col min="2040" max="2040" width="7.5546875" style="65" customWidth="1"/>
    <col min="2041" max="2041" width="8.33203125" style="65" customWidth="1"/>
    <col min="2042" max="2042" width="7.5546875" style="65" customWidth="1"/>
    <col min="2043" max="2043" width="8.5546875" style="65" customWidth="1"/>
    <col min="2044" max="2044" width="7.21875" style="65" customWidth="1"/>
    <col min="2045" max="2045" width="7.77734375" style="65" customWidth="1"/>
    <col min="2046" max="2046" width="10.44140625" style="65" customWidth="1"/>
    <col min="2047" max="2047" width="8.44140625" style="65" customWidth="1"/>
    <col min="2048" max="2048" width="7.77734375" style="65" customWidth="1"/>
    <col min="2049" max="2049" width="10.44140625" style="65" customWidth="1"/>
    <col min="2050" max="2050" width="8.44140625" style="65" customWidth="1"/>
    <col min="2051" max="2051" width="8.109375" style="65" customWidth="1"/>
    <col min="2052" max="2281" width="8.88671875" style="65"/>
    <col min="2282" max="2282" width="4" style="65" customWidth="1"/>
    <col min="2283" max="2283" width="20.5546875" style="65" customWidth="1"/>
    <col min="2284" max="2284" width="7.77734375" style="65" customWidth="1"/>
    <col min="2285" max="2285" width="7.88671875" style="65" customWidth="1"/>
    <col min="2286" max="2286" width="7.33203125" style="65" customWidth="1"/>
    <col min="2287" max="2287" width="9.33203125" style="65" customWidth="1"/>
    <col min="2288" max="2288" width="9.109375" style="65" customWidth="1"/>
    <col min="2289" max="2289" width="7.5546875" style="65" customWidth="1"/>
    <col min="2290" max="2290" width="8.33203125" style="65" customWidth="1"/>
    <col min="2291" max="2291" width="9.109375" style="65" customWidth="1"/>
    <col min="2292" max="2292" width="7.6640625" style="65" customWidth="1"/>
    <col min="2293" max="2293" width="8.33203125" style="65" customWidth="1"/>
    <col min="2294" max="2294" width="7.5546875" style="65" customWidth="1"/>
    <col min="2295" max="2295" width="8.33203125" style="65" customWidth="1"/>
    <col min="2296" max="2296" width="7.5546875" style="65" customWidth="1"/>
    <col min="2297" max="2297" width="8.33203125" style="65" customWidth="1"/>
    <col min="2298" max="2298" width="7.5546875" style="65" customWidth="1"/>
    <col min="2299" max="2299" width="8.5546875" style="65" customWidth="1"/>
    <col min="2300" max="2300" width="7.21875" style="65" customWidth="1"/>
    <col min="2301" max="2301" width="7.77734375" style="65" customWidth="1"/>
    <col min="2302" max="2302" width="10.44140625" style="65" customWidth="1"/>
    <col min="2303" max="2303" width="8.44140625" style="65" customWidth="1"/>
    <col min="2304" max="2304" width="7.77734375" style="65" customWidth="1"/>
    <col min="2305" max="2305" width="10.44140625" style="65" customWidth="1"/>
    <col min="2306" max="2306" width="8.44140625" style="65" customWidth="1"/>
    <col min="2307" max="2307" width="8.109375" style="65" customWidth="1"/>
    <col min="2308" max="2537" width="8.88671875" style="65"/>
    <col min="2538" max="2538" width="4" style="65" customWidth="1"/>
    <col min="2539" max="2539" width="20.5546875" style="65" customWidth="1"/>
    <col min="2540" max="2540" width="7.77734375" style="65" customWidth="1"/>
    <col min="2541" max="2541" width="7.88671875" style="65" customWidth="1"/>
    <col min="2542" max="2542" width="7.33203125" style="65" customWidth="1"/>
    <col min="2543" max="2543" width="9.33203125" style="65" customWidth="1"/>
    <col min="2544" max="2544" width="9.109375" style="65" customWidth="1"/>
    <col min="2545" max="2545" width="7.5546875" style="65" customWidth="1"/>
    <col min="2546" max="2546" width="8.33203125" style="65" customWidth="1"/>
    <col min="2547" max="2547" width="9.109375" style="65" customWidth="1"/>
    <col min="2548" max="2548" width="7.6640625" style="65" customWidth="1"/>
    <col min="2549" max="2549" width="8.33203125" style="65" customWidth="1"/>
    <col min="2550" max="2550" width="7.5546875" style="65" customWidth="1"/>
    <col min="2551" max="2551" width="8.33203125" style="65" customWidth="1"/>
    <col min="2552" max="2552" width="7.5546875" style="65" customWidth="1"/>
    <col min="2553" max="2553" width="8.33203125" style="65" customWidth="1"/>
    <col min="2554" max="2554" width="7.5546875" style="65" customWidth="1"/>
    <col min="2555" max="2555" width="8.5546875" style="65" customWidth="1"/>
    <col min="2556" max="2556" width="7.21875" style="65" customWidth="1"/>
    <col min="2557" max="2557" width="7.77734375" style="65" customWidth="1"/>
    <col min="2558" max="2558" width="10.44140625" style="65" customWidth="1"/>
    <col min="2559" max="2559" width="8.44140625" style="65" customWidth="1"/>
    <col min="2560" max="2560" width="7.77734375" style="65" customWidth="1"/>
    <col min="2561" max="2561" width="10.44140625" style="65" customWidth="1"/>
    <col min="2562" max="2562" width="8.44140625" style="65" customWidth="1"/>
    <col min="2563" max="2563" width="8.109375" style="65" customWidth="1"/>
    <col min="2564" max="2793" width="8.88671875" style="65"/>
    <col min="2794" max="2794" width="4" style="65" customWidth="1"/>
    <col min="2795" max="2795" width="20.5546875" style="65" customWidth="1"/>
    <col min="2796" max="2796" width="7.77734375" style="65" customWidth="1"/>
    <col min="2797" max="2797" width="7.88671875" style="65" customWidth="1"/>
    <col min="2798" max="2798" width="7.33203125" style="65" customWidth="1"/>
    <col min="2799" max="2799" width="9.33203125" style="65" customWidth="1"/>
    <col min="2800" max="2800" width="9.109375" style="65" customWidth="1"/>
    <col min="2801" max="2801" width="7.5546875" style="65" customWidth="1"/>
    <col min="2802" max="2802" width="8.33203125" style="65" customWidth="1"/>
    <col min="2803" max="2803" width="9.109375" style="65" customWidth="1"/>
    <col min="2804" max="2804" width="7.6640625" style="65" customWidth="1"/>
    <col min="2805" max="2805" width="8.33203125" style="65" customWidth="1"/>
    <col min="2806" max="2806" width="7.5546875" style="65" customWidth="1"/>
    <col min="2807" max="2807" width="8.33203125" style="65" customWidth="1"/>
    <col min="2808" max="2808" width="7.5546875" style="65" customWidth="1"/>
    <col min="2809" max="2809" width="8.33203125" style="65" customWidth="1"/>
    <col min="2810" max="2810" width="7.5546875" style="65" customWidth="1"/>
    <col min="2811" max="2811" width="8.5546875" style="65" customWidth="1"/>
    <col min="2812" max="2812" width="7.21875" style="65" customWidth="1"/>
    <col min="2813" max="2813" width="7.77734375" style="65" customWidth="1"/>
    <col min="2814" max="2814" width="10.44140625" style="65" customWidth="1"/>
    <col min="2815" max="2815" width="8.44140625" style="65" customWidth="1"/>
    <col min="2816" max="2816" width="7.77734375" style="65" customWidth="1"/>
    <col min="2817" max="2817" width="10.44140625" style="65" customWidth="1"/>
    <col min="2818" max="2818" width="8.44140625" style="65" customWidth="1"/>
    <col min="2819" max="2819" width="8.109375" style="65" customWidth="1"/>
    <col min="2820" max="3049" width="8.88671875" style="65"/>
    <col min="3050" max="3050" width="4" style="65" customWidth="1"/>
    <col min="3051" max="3051" width="20.5546875" style="65" customWidth="1"/>
    <col min="3052" max="3052" width="7.77734375" style="65" customWidth="1"/>
    <col min="3053" max="3053" width="7.88671875" style="65" customWidth="1"/>
    <col min="3054" max="3054" width="7.33203125" style="65" customWidth="1"/>
    <col min="3055" max="3055" width="9.33203125" style="65" customWidth="1"/>
    <col min="3056" max="3056" width="9.109375" style="65" customWidth="1"/>
    <col min="3057" max="3057" width="7.5546875" style="65" customWidth="1"/>
    <col min="3058" max="3058" width="8.33203125" style="65" customWidth="1"/>
    <col min="3059" max="3059" width="9.109375" style="65" customWidth="1"/>
    <col min="3060" max="3060" width="7.6640625" style="65" customWidth="1"/>
    <col min="3061" max="3061" width="8.33203125" style="65" customWidth="1"/>
    <col min="3062" max="3062" width="7.5546875" style="65" customWidth="1"/>
    <col min="3063" max="3063" width="8.33203125" style="65" customWidth="1"/>
    <col min="3064" max="3064" width="7.5546875" style="65" customWidth="1"/>
    <col min="3065" max="3065" width="8.33203125" style="65" customWidth="1"/>
    <col min="3066" max="3066" width="7.5546875" style="65" customWidth="1"/>
    <col min="3067" max="3067" width="8.5546875" style="65" customWidth="1"/>
    <col min="3068" max="3068" width="7.21875" style="65" customWidth="1"/>
    <col min="3069" max="3069" width="7.77734375" style="65" customWidth="1"/>
    <col min="3070" max="3070" width="10.44140625" style="65" customWidth="1"/>
    <col min="3071" max="3071" width="8.44140625" style="65" customWidth="1"/>
    <col min="3072" max="3072" width="7.77734375" style="65" customWidth="1"/>
    <col min="3073" max="3073" width="10.44140625" style="65" customWidth="1"/>
    <col min="3074" max="3074" width="8.44140625" style="65" customWidth="1"/>
    <col min="3075" max="3075" width="8.109375" style="65" customWidth="1"/>
    <col min="3076" max="3305" width="8.88671875" style="65"/>
    <col min="3306" max="3306" width="4" style="65" customWidth="1"/>
    <col min="3307" max="3307" width="20.5546875" style="65" customWidth="1"/>
    <col min="3308" max="3308" width="7.77734375" style="65" customWidth="1"/>
    <col min="3309" max="3309" width="7.88671875" style="65" customWidth="1"/>
    <col min="3310" max="3310" width="7.33203125" style="65" customWidth="1"/>
    <col min="3311" max="3311" width="9.33203125" style="65" customWidth="1"/>
    <col min="3312" max="3312" width="9.109375" style="65" customWidth="1"/>
    <col min="3313" max="3313" width="7.5546875" style="65" customWidth="1"/>
    <col min="3314" max="3314" width="8.33203125" style="65" customWidth="1"/>
    <col min="3315" max="3315" width="9.109375" style="65" customWidth="1"/>
    <col min="3316" max="3316" width="7.6640625" style="65" customWidth="1"/>
    <col min="3317" max="3317" width="8.33203125" style="65" customWidth="1"/>
    <col min="3318" max="3318" width="7.5546875" style="65" customWidth="1"/>
    <col min="3319" max="3319" width="8.33203125" style="65" customWidth="1"/>
    <col min="3320" max="3320" width="7.5546875" style="65" customWidth="1"/>
    <col min="3321" max="3321" width="8.33203125" style="65" customWidth="1"/>
    <col min="3322" max="3322" width="7.5546875" style="65" customWidth="1"/>
    <col min="3323" max="3323" width="8.5546875" style="65" customWidth="1"/>
    <col min="3324" max="3324" width="7.21875" style="65" customWidth="1"/>
    <col min="3325" max="3325" width="7.77734375" style="65" customWidth="1"/>
    <col min="3326" max="3326" width="10.44140625" style="65" customWidth="1"/>
    <col min="3327" max="3327" width="8.44140625" style="65" customWidth="1"/>
    <col min="3328" max="3328" width="7.77734375" style="65" customWidth="1"/>
    <col min="3329" max="3329" width="10.44140625" style="65" customWidth="1"/>
    <col min="3330" max="3330" width="8.44140625" style="65" customWidth="1"/>
    <col min="3331" max="3331" width="8.109375" style="65" customWidth="1"/>
    <col min="3332" max="3561" width="8.88671875" style="65"/>
    <col min="3562" max="3562" width="4" style="65" customWidth="1"/>
    <col min="3563" max="3563" width="20.5546875" style="65" customWidth="1"/>
    <col min="3564" max="3564" width="7.77734375" style="65" customWidth="1"/>
    <col min="3565" max="3565" width="7.88671875" style="65" customWidth="1"/>
    <col min="3566" max="3566" width="7.33203125" style="65" customWidth="1"/>
    <col min="3567" max="3567" width="9.33203125" style="65" customWidth="1"/>
    <col min="3568" max="3568" width="9.109375" style="65" customWidth="1"/>
    <col min="3569" max="3569" width="7.5546875" style="65" customWidth="1"/>
    <col min="3570" max="3570" width="8.33203125" style="65" customWidth="1"/>
    <col min="3571" max="3571" width="9.109375" style="65" customWidth="1"/>
    <col min="3572" max="3572" width="7.6640625" style="65" customWidth="1"/>
    <col min="3573" max="3573" width="8.33203125" style="65" customWidth="1"/>
    <col min="3574" max="3574" width="7.5546875" style="65" customWidth="1"/>
    <col min="3575" max="3575" width="8.33203125" style="65" customWidth="1"/>
    <col min="3576" max="3576" width="7.5546875" style="65" customWidth="1"/>
    <col min="3577" max="3577" width="8.33203125" style="65" customWidth="1"/>
    <col min="3578" max="3578" width="7.5546875" style="65" customWidth="1"/>
    <col min="3579" max="3579" width="8.5546875" style="65" customWidth="1"/>
    <col min="3580" max="3580" width="7.21875" style="65" customWidth="1"/>
    <col min="3581" max="3581" width="7.77734375" style="65" customWidth="1"/>
    <col min="3582" max="3582" width="10.44140625" style="65" customWidth="1"/>
    <col min="3583" max="3583" width="8.44140625" style="65" customWidth="1"/>
    <col min="3584" max="3584" width="7.77734375" style="65" customWidth="1"/>
    <col min="3585" max="3585" width="10.44140625" style="65" customWidth="1"/>
    <col min="3586" max="3586" width="8.44140625" style="65" customWidth="1"/>
    <col min="3587" max="3587" width="8.109375" style="65" customWidth="1"/>
    <col min="3588" max="3817" width="8.88671875" style="65"/>
    <col min="3818" max="3818" width="4" style="65" customWidth="1"/>
    <col min="3819" max="3819" width="20.5546875" style="65" customWidth="1"/>
    <col min="3820" max="3820" width="7.77734375" style="65" customWidth="1"/>
    <col min="3821" max="3821" width="7.88671875" style="65" customWidth="1"/>
    <col min="3822" max="3822" width="7.33203125" style="65" customWidth="1"/>
    <col min="3823" max="3823" width="9.33203125" style="65" customWidth="1"/>
    <col min="3824" max="3824" width="9.109375" style="65" customWidth="1"/>
    <col min="3825" max="3825" width="7.5546875" style="65" customWidth="1"/>
    <col min="3826" max="3826" width="8.33203125" style="65" customWidth="1"/>
    <col min="3827" max="3827" width="9.109375" style="65" customWidth="1"/>
    <col min="3828" max="3828" width="7.6640625" style="65" customWidth="1"/>
    <col min="3829" max="3829" width="8.33203125" style="65" customWidth="1"/>
    <col min="3830" max="3830" width="7.5546875" style="65" customWidth="1"/>
    <col min="3831" max="3831" width="8.33203125" style="65" customWidth="1"/>
    <col min="3832" max="3832" width="7.5546875" style="65" customWidth="1"/>
    <col min="3833" max="3833" width="8.33203125" style="65" customWidth="1"/>
    <col min="3834" max="3834" width="7.5546875" style="65" customWidth="1"/>
    <col min="3835" max="3835" width="8.5546875" style="65" customWidth="1"/>
    <col min="3836" max="3836" width="7.21875" style="65" customWidth="1"/>
    <col min="3837" max="3837" width="7.77734375" style="65" customWidth="1"/>
    <col min="3838" max="3838" width="10.44140625" style="65" customWidth="1"/>
    <col min="3839" max="3839" width="8.44140625" style="65" customWidth="1"/>
    <col min="3840" max="3840" width="7.77734375" style="65" customWidth="1"/>
    <col min="3841" max="3841" width="10.44140625" style="65" customWidth="1"/>
    <col min="3842" max="3842" width="8.44140625" style="65" customWidth="1"/>
    <col min="3843" max="3843" width="8.109375" style="65" customWidth="1"/>
    <col min="3844" max="4073" width="8.88671875" style="65"/>
    <col min="4074" max="4074" width="4" style="65" customWidth="1"/>
    <col min="4075" max="4075" width="20.5546875" style="65" customWidth="1"/>
    <col min="4076" max="4076" width="7.77734375" style="65" customWidth="1"/>
    <col min="4077" max="4077" width="7.88671875" style="65" customWidth="1"/>
    <col min="4078" max="4078" width="7.33203125" style="65" customWidth="1"/>
    <col min="4079" max="4079" width="9.33203125" style="65" customWidth="1"/>
    <col min="4080" max="4080" width="9.109375" style="65" customWidth="1"/>
    <col min="4081" max="4081" width="7.5546875" style="65" customWidth="1"/>
    <col min="4082" max="4082" width="8.33203125" style="65" customWidth="1"/>
    <col min="4083" max="4083" width="9.109375" style="65" customWidth="1"/>
    <col min="4084" max="4084" width="7.6640625" style="65" customWidth="1"/>
    <col min="4085" max="4085" width="8.33203125" style="65" customWidth="1"/>
    <col min="4086" max="4086" width="7.5546875" style="65" customWidth="1"/>
    <col min="4087" max="4087" width="8.33203125" style="65" customWidth="1"/>
    <col min="4088" max="4088" width="7.5546875" style="65" customWidth="1"/>
    <col min="4089" max="4089" width="8.33203125" style="65" customWidth="1"/>
    <col min="4090" max="4090" width="7.5546875" style="65" customWidth="1"/>
    <col min="4091" max="4091" width="8.5546875" style="65" customWidth="1"/>
    <col min="4092" max="4092" width="7.21875" style="65" customWidth="1"/>
    <col min="4093" max="4093" width="7.77734375" style="65" customWidth="1"/>
    <col min="4094" max="4094" width="10.44140625" style="65" customWidth="1"/>
    <col min="4095" max="4095" width="8.44140625" style="65" customWidth="1"/>
    <col min="4096" max="4096" width="7.77734375" style="65" customWidth="1"/>
    <col min="4097" max="4097" width="10.44140625" style="65" customWidth="1"/>
    <col min="4098" max="4098" width="8.44140625" style="65" customWidth="1"/>
    <col min="4099" max="4099" width="8.109375" style="65" customWidth="1"/>
    <col min="4100" max="4329" width="8.88671875" style="65"/>
    <col min="4330" max="4330" width="4" style="65" customWidth="1"/>
    <col min="4331" max="4331" width="20.5546875" style="65" customWidth="1"/>
    <col min="4332" max="4332" width="7.77734375" style="65" customWidth="1"/>
    <col min="4333" max="4333" width="7.88671875" style="65" customWidth="1"/>
    <col min="4334" max="4334" width="7.33203125" style="65" customWidth="1"/>
    <col min="4335" max="4335" width="9.33203125" style="65" customWidth="1"/>
    <col min="4336" max="4336" width="9.109375" style="65" customWidth="1"/>
    <col min="4337" max="4337" width="7.5546875" style="65" customWidth="1"/>
    <col min="4338" max="4338" width="8.33203125" style="65" customWidth="1"/>
    <col min="4339" max="4339" width="9.109375" style="65" customWidth="1"/>
    <col min="4340" max="4340" width="7.6640625" style="65" customWidth="1"/>
    <col min="4341" max="4341" width="8.33203125" style="65" customWidth="1"/>
    <col min="4342" max="4342" width="7.5546875" style="65" customWidth="1"/>
    <col min="4343" max="4343" width="8.33203125" style="65" customWidth="1"/>
    <col min="4344" max="4344" width="7.5546875" style="65" customWidth="1"/>
    <col min="4345" max="4345" width="8.33203125" style="65" customWidth="1"/>
    <col min="4346" max="4346" width="7.5546875" style="65" customWidth="1"/>
    <col min="4347" max="4347" width="8.5546875" style="65" customWidth="1"/>
    <col min="4348" max="4348" width="7.21875" style="65" customWidth="1"/>
    <col min="4349" max="4349" width="7.77734375" style="65" customWidth="1"/>
    <col min="4350" max="4350" width="10.44140625" style="65" customWidth="1"/>
    <col min="4351" max="4351" width="8.44140625" style="65" customWidth="1"/>
    <col min="4352" max="4352" width="7.77734375" style="65" customWidth="1"/>
    <col min="4353" max="4353" width="10.44140625" style="65" customWidth="1"/>
    <col min="4354" max="4354" width="8.44140625" style="65" customWidth="1"/>
    <col min="4355" max="4355" width="8.109375" style="65" customWidth="1"/>
    <col min="4356" max="4585" width="8.88671875" style="65"/>
    <col min="4586" max="4586" width="4" style="65" customWidth="1"/>
    <col min="4587" max="4587" width="20.5546875" style="65" customWidth="1"/>
    <col min="4588" max="4588" width="7.77734375" style="65" customWidth="1"/>
    <col min="4589" max="4589" width="7.88671875" style="65" customWidth="1"/>
    <col min="4590" max="4590" width="7.33203125" style="65" customWidth="1"/>
    <col min="4591" max="4591" width="9.33203125" style="65" customWidth="1"/>
    <col min="4592" max="4592" width="9.109375" style="65" customWidth="1"/>
    <col min="4593" max="4593" width="7.5546875" style="65" customWidth="1"/>
    <col min="4594" max="4594" width="8.33203125" style="65" customWidth="1"/>
    <col min="4595" max="4595" width="9.109375" style="65" customWidth="1"/>
    <col min="4596" max="4596" width="7.6640625" style="65" customWidth="1"/>
    <col min="4597" max="4597" width="8.33203125" style="65" customWidth="1"/>
    <col min="4598" max="4598" width="7.5546875" style="65" customWidth="1"/>
    <col min="4599" max="4599" width="8.33203125" style="65" customWidth="1"/>
    <col min="4600" max="4600" width="7.5546875" style="65" customWidth="1"/>
    <col min="4601" max="4601" width="8.33203125" style="65" customWidth="1"/>
    <col min="4602" max="4602" width="7.5546875" style="65" customWidth="1"/>
    <col min="4603" max="4603" width="8.5546875" style="65" customWidth="1"/>
    <col min="4604" max="4604" width="7.21875" style="65" customWidth="1"/>
    <col min="4605" max="4605" width="7.77734375" style="65" customWidth="1"/>
    <col min="4606" max="4606" width="10.44140625" style="65" customWidth="1"/>
    <col min="4607" max="4607" width="8.44140625" style="65" customWidth="1"/>
    <col min="4608" max="4608" width="7.77734375" style="65" customWidth="1"/>
    <col min="4609" max="4609" width="10.44140625" style="65" customWidth="1"/>
    <col min="4610" max="4610" width="8.44140625" style="65" customWidth="1"/>
    <col min="4611" max="4611" width="8.109375" style="65" customWidth="1"/>
    <col min="4612" max="4841" width="8.88671875" style="65"/>
    <col min="4842" max="4842" width="4" style="65" customWidth="1"/>
    <col min="4843" max="4843" width="20.5546875" style="65" customWidth="1"/>
    <col min="4844" max="4844" width="7.77734375" style="65" customWidth="1"/>
    <col min="4845" max="4845" width="7.88671875" style="65" customWidth="1"/>
    <col min="4846" max="4846" width="7.33203125" style="65" customWidth="1"/>
    <col min="4847" max="4847" width="9.33203125" style="65" customWidth="1"/>
    <col min="4848" max="4848" width="9.109375" style="65" customWidth="1"/>
    <col min="4849" max="4849" width="7.5546875" style="65" customWidth="1"/>
    <col min="4850" max="4850" width="8.33203125" style="65" customWidth="1"/>
    <col min="4851" max="4851" width="9.109375" style="65" customWidth="1"/>
    <col min="4852" max="4852" width="7.6640625" style="65" customWidth="1"/>
    <col min="4853" max="4853" width="8.33203125" style="65" customWidth="1"/>
    <col min="4854" max="4854" width="7.5546875" style="65" customWidth="1"/>
    <col min="4855" max="4855" width="8.33203125" style="65" customWidth="1"/>
    <col min="4856" max="4856" width="7.5546875" style="65" customWidth="1"/>
    <col min="4857" max="4857" width="8.33203125" style="65" customWidth="1"/>
    <col min="4858" max="4858" width="7.5546875" style="65" customWidth="1"/>
    <col min="4859" max="4859" width="8.5546875" style="65" customWidth="1"/>
    <col min="4860" max="4860" width="7.21875" style="65" customWidth="1"/>
    <col min="4861" max="4861" width="7.77734375" style="65" customWidth="1"/>
    <col min="4862" max="4862" width="10.44140625" style="65" customWidth="1"/>
    <col min="4863" max="4863" width="8.44140625" style="65" customWidth="1"/>
    <col min="4864" max="4864" width="7.77734375" style="65" customWidth="1"/>
    <col min="4865" max="4865" width="10.44140625" style="65" customWidth="1"/>
    <col min="4866" max="4866" width="8.44140625" style="65" customWidth="1"/>
    <col min="4867" max="4867" width="8.109375" style="65" customWidth="1"/>
    <col min="4868" max="5097" width="8.88671875" style="65"/>
    <col min="5098" max="5098" width="4" style="65" customWidth="1"/>
    <col min="5099" max="5099" width="20.5546875" style="65" customWidth="1"/>
    <col min="5100" max="5100" width="7.77734375" style="65" customWidth="1"/>
    <col min="5101" max="5101" width="7.88671875" style="65" customWidth="1"/>
    <col min="5102" max="5102" width="7.33203125" style="65" customWidth="1"/>
    <col min="5103" max="5103" width="9.33203125" style="65" customWidth="1"/>
    <col min="5104" max="5104" width="9.109375" style="65" customWidth="1"/>
    <col min="5105" max="5105" width="7.5546875" style="65" customWidth="1"/>
    <col min="5106" max="5106" width="8.33203125" style="65" customWidth="1"/>
    <col min="5107" max="5107" width="9.109375" style="65" customWidth="1"/>
    <col min="5108" max="5108" width="7.6640625" style="65" customWidth="1"/>
    <col min="5109" max="5109" width="8.33203125" style="65" customWidth="1"/>
    <col min="5110" max="5110" width="7.5546875" style="65" customWidth="1"/>
    <col min="5111" max="5111" width="8.33203125" style="65" customWidth="1"/>
    <col min="5112" max="5112" width="7.5546875" style="65" customWidth="1"/>
    <col min="5113" max="5113" width="8.33203125" style="65" customWidth="1"/>
    <col min="5114" max="5114" width="7.5546875" style="65" customWidth="1"/>
    <col min="5115" max="5115" width="8.5546875" style="65" customWidth="1"/>
    <col min="5116" max="5116" width="7.21875" style="65" customWidth="1"/>
    <col min="5117" max="5117" width="7.77734375" style="65" customWidth="1"/>
    <col min="5118" max="5118" width="10.44140625" style="65" customWidth="1"/>
    <col min="5119" max="5119" width="8.44140625" style="65" customWidth="1"/>
    <col min="5120" max="5120" width="7.77734375" style="65" customWidth="1"/>
    <col min="5121" max="5121" width="10.44140625" style="65" customWidth="1"/>
    <col min="5122" max="5122" width="8.44140625" style="65" customWidth="1"/>
    <col min="5123" max="5123" width="8.109375" style="65" customWidth="1"/>
    <col min="5124" max="5353" width="8.88671875" style="65"/>
    <col min="5354" max="5354" width="4" style="65" customWidth="1"/>
    <col min="5355" max="5355" width="20.5546875" style="65" customWidth="1"/>
    <col min="5356" max="5356" width="7.77734375" style="65" customWidth="1"/>
    <col min="5357" max="5357" width="7.88671875" style="65" customWidth="1"/>
    <col min="5358" max="5358" width="7.33203125" style="65" customWidth="1"/>
    <col min="5359" max="5359" width="9.33203125" style="65" customWidth="1"/>
    <col min="5360" max="5360" width="9.109375" style="65" customWidth="1"/>
    <col min="5361" max="5361" width="7.5546875" style="65" customWidth="1"/>
    <col min="5362" max="5362" width="8.33203125" style="65" customWidth="1"/>
    <col min="5363" max="5363" width="9.109375" style="65" customWidth="1"/>
    <col min="5364" max="5364" width="7.6640625" style="65" customWidth="1"/>
    <col min="5365" max="5365" width="8.33203125" style="65" customWidth="1"/>
    <col min="5366" max="5366" width="7.5546875" style="65" customWidth="1"/>
    <col min="5367" max="5367" width="8.33203125" style="65" customWidth="1"/>
    <col min="5368" max="5368" width="7.5546875" style="65" customWidth="1"/>
    <col min="5369" max="5369" width="8.33203125" style="65" customWidth="1"/>
    <col min="5370" max="5370" width="7.5546875" style="65" customWidth="1"/>
    <col min="5371" max="5371" width="8.5546875" style="65" customWidth="1"/>
    <col min="5372" max="5372" width="7.21875" style="65" customWidth="1"/>
    <col min="5373" max="5373" width="7.77734375" style="65" customWidth="1"/>
    <col min="5374" max="5374" width="10.44140625" style="65" customWidth="1"/>
    <col min="5375" max="5375" width="8.44140625" style="65" customWidth="1"/>
    <col min="5376" max="5376" width="7.77734375" style="65" customWidth="1"/>
    <col min="5377" max="5377" width="10.44140625" style="65" customWidth="1"/>
    <col min="5378" max="5378" width="8.44140625" style="65" customWidth="1"/>
    <col min="5379" max="5379" width="8.109375" style="65" customWidth="1"/>
    <col min="5380" max="5609" width="8.88671875" style="65"/>
    <col min="5610" max="5610" width="4" style="65" customWidth="1"/>
    <col min="5611" max="5611" width="20.5546875" style="65" customWidth="1"/>
    <col min="5612" max="5612" width="7.77734375" style="65" customWidth="1"/>
    <col min="5613" max="5613" width="7.88671875" style="65" customWidth="1"/>
    <col min="5614" max="5614" width="7.33203125" style="65" customWidth="1"/>
    <col min="5615" max="5615" width="9.33203125" style="65" customWidth="1"/>
    <col min="5616" max="5616" width="9.109375" style="65" customWidth="1"/>
    <col min="5617" max="5617" width="7.5546875" style="65" customWidth="1"/>
    <col min="5618" max="5618" width="8.33203125" style="65" customWidth="1"/>
    <col min="5619" max="5619" width="9.109375" style="65" customWidth="1"/>
    <col min="5620" max="5620" width="7.6640625" style="65" customWidth="1"/>
    <col min="5621" max="5621" width="8.33203125" style="65" customWidth="1"/>
    <col min="5622" max="5622" width="7.5546875" style="65" customWidth="1"/>
    <col min="5623" max="5623" width="8.33203125" style="65" customWidth="1"/>
    <col min="5624" max="5624" width="7.5546875" style="65" customWidth="1"/>
    <col min="5625" max="5625" width="8.33203125" style="65" customWidth="1"/>
    <col min="5626" max="5626" width="7.5546875" style="65" customWidth="1"/>
    <col min="5627" max="5627" width="8.5546875" style="65" customWidth="1"/>
    <col min="5628" max="5628" width="7.21875" style="65" customWidth="1"/>
    <col min="5629" max="5629" width="7.77734375" style="65" customWidth="1"/>
    <col min="5630" max="5630" width="10.44140625" style="65" customWidth="1"/>
    <col min="5631" max="5631" width="8.44140625" style="65" customWidth="1"/>
    <col min="5632" max="5632" width="7.77734375" style="65" customWidth="1"/>
    <col min="5633" max="5633" width="10.44140625" style="65" customWidth="1"/>
    <col min="5634" max="5634" width="8.44140625" style="65" customWidth="1"/>
    <col min="5635" max="5635" width="8.109375" style="65" customWidth="1"/>
    <col min="5636" max="5865" width="8.88671875" style="65"/>
    <col min="5866" max="5866" width="4" style="65" customWidth="1"/>
    <col min="5867" max="5867" width="20.5546875" style="65" customWidth="1"/>
    <col min="5868" max="5868" width="7.77734375" style="65" customWidth="1"/>
    <col min="5869" max="5869" width="7.88671875" style="65" customWidth="1"/>
    <col min="5870" max="5870" width="7.33203125" style="65" customWidth="1"/>
    <col min="5871" max="5871" width="9.33203125" style="65" customWidth="1"/>
    <col min="5872" max="5872" width="9.109375" style="65" customWidth="1"/>
    <col min="5873" max="5873" width="7.5546875" style="65" customWidth="1"/>
    <col min="5874" max="5874" width="8.33203125" style="65" customWidth="1"/>
    <col min="5875" max="5875" width="9.109375" style="65" customWidth="1"/>
    <col min="5876" max="5876" width="7.6640625" style="65" customWidth="1"/>
    <col min="5877" max="5877" width="8.33203125" style="65" customWidth="1"/>
    <col min="5878" max="5878" width="7.5546875" style="65" customWidth="1"/>
    <col min="5879" max="5879" width="8.33203125" style="65" customWidth="1"/>
    <col min="5880" max="5880" width="7.5546875" style="65" customWidth="1"/>
    <col min="5881" max="5881" width="8.33203125" style="65" customWidth="1"/>
    <col min="5882" max="5882" width="7.5546875" style="65" customWidth="1"/>
    <col min="5883" max="5883" width="8.5546875" style="65" customWidth="1"/>
    <col min="5884" max="5884" width="7.21875" style="65" customWidth="1"/>
    <col min="5885" max="5885" width="7.77734375" style="65" customWidth="1"/>
    <col min="5886" max="5886" width="10.44140625" style="65" customWidth="1"/>
    <col min="5887" max="5887" width="8.44140625" style="65" customWidth="1"/>
    <col min="5888" max="5888" width="7.77734375" style="65" customWidth="1"/>
    <col min="5889" max="5889" width="10.44140625" style="65" customWidth="1"/>
    <col min="5890" max="5890" width="8.44140625" style="65" customWidth="1"/>
    <col min="5891" max="5891" width="8.109375" style="65" customWidth="1"/>
    <col min="5892" max="6121" width="8.88671875" style="65"/>
    <col min="6122" max="6122" width="4" style="65" customWidth="1"/>
    <col min="6123" max="6123" width="20.5546875" style="65" customWidth="1"/>
    <col min="6124" max="6124" width="7.77734375" style="65" customWidth="1"/>
    <col min="6125" max="6125" width="7.88671875" style="65" customWidth="1"/>
    <col min="6126" max="6126" width="7.33203125" style="65" customWidth="1"/>
    <col min="6127" max="6127" width="9.33203125" style="65" customWidth="1"/>
    <col min="6128" max="6128" width="9.109375" style="65" customWidth="1"/>
    <col min="6129" max="6129" width="7.5546875" style="65" customWidth="1"/>
    <col min="6130" max="6130" width="8.33203125" style="65" customWidth="1"/>
    <col min="6131" max="6131" width="9.109375" style="65" customWidth="1"/>
    <col min="6132" max="6132" width="7.6640625" style="65" customWidth="1"/>
    <col min="6133" max="6133" width="8.33203125" style="65" customWidth="1"/>
    <col min="6134" max="6134" width="7.5546875" style="65" customWidth="1"/>
    <col min="6135" max="6135" width="8.33203125" style="65" customWidth="1"/>
    <col min="6136" max="6136" width="7.5546875" style="65" customWidth="1"/>
    <col min="6137" max="6137" width="8.33203125" style="65" customWidth="1"/>
    <col min="6138" max="6138" width="7.5546875" style="65" customWidth="1"/>
    <col min="6139" max="6139" width="8.5546875" style="65" customWidth="1"/>
    <col min="6140" max="6140" width="7.21875" style="65" customWidth="1"/>
    <col min="6141" max="6141" width="7.77734375" style="65" customWidth="1"/>
    <col min="6142" max="6142" width="10.44140625" style="65" customWidth="1"/>
    <col min="6143" max="6143" width="8.44140625" style="65" customWidth="1"/>
    <col min="6144" max="6144" width="7.77734375" style="65" customWidth="1"/>
    <col min="6145" max="6145" width="10.44140625" style="65" customWidth="1"/>
    <col min="6146" max="6146" width="8.44140625" style="65" customWidth="1"/>
    <col min="6147" max="6147" width="8.109375" style="65" customWidth="1"/>
    <col min="6148" max="6377" width="8.88671875" style="65"/>
    <col min="6378" max="6378" width="4" style="65" customWidth="1"/>
    <col min="6379" max="6379" width="20.5546875" style="65" customWidth="1"/>
    <col min="6380" max="6380" width="7.77734375" style="65" customWidth="1"/>
    <col min="6381" max="6381" width="7.88671875" style="65" customWidth="1"/>
    <col min="6382" max="6382" width="7.33203125" style="65" customWidth="1"/>
    <col min="6383" max="6383" width="9.33203125" style="65" customWidth="1"/>
    <col min="6384" max="6384" width="9.109375" style="65" customWidth="1"/>
    <col min="6385" max="6385" width="7.5546875" style="65" customWidth="1"/>
    <col min="6386" max="6386" width="8.33203125" style="65" customWidth="1"/>
    <col min="6387" max="6387" width="9.109375" style="65" customWidth="1"/>
    <col min="6388" max="6388" width="7.6640625" style="65" customWidth="1"/>
    <col min="6389" max="6389" width="8.33203125" style="65" customWidth="1"/>
    <col min="6390" max="6390" width="7.5546875" style="65" customWidth="1"/>
    <col min="6391" max="6391" width="8.33203125" style="65" customWidth="1"/>
    <col min="6392" max="6392" width="7.5546875" style="65" customWidth="1"/>
    <col min="6393" max="6393" width="8.33203125" style="65" customWidth="1"/>
    <col min="6394" max="6394" width="7.5546875" style="65" customWidth="1"/>
    <col min="6395" max="6395" width="8.5546875" style="65" customWidth="1"/>
    <col min="6396" max="6396" width="7.21875" style="65" customWidth="1"/>
    <col min="6397" max="6397" width="7.77734375" style="65" customWidth="1"/>
    <col min="6398" max="6398" width="10.44140625" style="65" customWidth="1"/>
    <col min="6399" max="6399" width="8.44140625" style="65" customWidth="1"/>
    <col min="6400" max="6400" width="7.77734375" style="65" customWidth="1"/>
    <col min="6401" max="6401" width="10.44140625" style="65" customWidth="1"/>
    <col min="6402" max="6402" width="8.44140625" style="65" customWidth="1"/>
    <col min="6403" max="6403" width="8.109375" style="65" customWidth="1"/>
    <col min="6404" max="6633" width="8.88671875" style="65"/>
    <col min="6634" max="6634" width="4" style="65" customWidth="1"/>
    <col min="6635" max="6635" width="20.5546875" style="65" customWidth="1"/>
    <col min="6636" max="6636" width="7.77734375" style="65" customWidth="1"/>
    <col min="6637" max="6637" width="7.88671875" style="65" customWidth="1"/>
    <col min="6638" max="6638" width="7.33203125" style="65" customWidth="1"/>
    <col min="6639" max="6639" width="9.33203125" style="65" customWidth="1"/>
    <col min="6640" max="6640" width="9.109375" style="65" customWidth="1"/>
    <col min="6641" max="6641" width="7.5546875" style="65" customWidth="1"/>
    <col min="6642" max="6642" width="8.33203125" style="65" customWidth="1"/>
    <col min="6643" max="6643" width="9.109375" style="65" customWidth="1"/>
    <col min="6644" max="6644" width="7.6640625" style="65" customWidth="1"/>
    <col min="6645" max="6645" width="8.33203125" style="65" customWidth="1"/>
    <col min="6646" max="6646" width="7.5546875" style="65" customWidth="1"/>
    <col min="6647" max="6647" width="8.33203125" style="65" customWidth="1"/>
    <col min="6648" max="6648" width="7.5546875" style="65" customWidth="1"/>
    <col min="6649" max="6649" width="8.33203125" style="65" customWidth="1"/>
    <col min="6650" max="6650" width="7.5546875" style="65" customWidth="1"/>
    <col min="6651" max="6651" width="8.5546875" style="65" customWidth="1"/>
    <col min="6652" max="6652" width="7.21875" style="65" customWidth="1"/>
    <col min="6653" max="6653" width="7.77734375" style="65" customWidth="1"/>
    <col min="6654" max="6654" width="10.44140625" style="65" customWidth="1"/>
    <col min="6655" max="6655" width="8.44140625" style="65" customWidth="1"/>
    <col min="6656" max="6656" width="7.77734375" style="65" customWidth="1"/>
    <col min="6657" max="6657" width="10.44140625" style="65" customWidth="1"/>
    <col min="6658" max="6658" width="8.44140625" style="65" customWidth="1"/>
    <col min="6659" max="6659" width="8.109375" style="65" customWidth="1"/>
    <col min="6660" max="6889" width="8.88671875" style="65"/>
    <col min="6890" max="6890" width="4" style="65" customWidth="1"/>
    <col min="6891" max="6891" width="20.5546875" style="65" customWidth="1"/>
    <col min="6892" max="6892" width="7.77734375" style="65" customWidth="1"/>
    <col min="6893" max="6893" width="7.88671875" style="65" customWidth="1"/>
    <col min="6894" max="6894" width="7.33203125" style="65" customWidth="1"/>
    <col min="6895" max="6895" width="9.33203125" style="65" customWidth="1"/>
    <col min="6896" max="6896" width="9.109375" style="65" customWidth="1"/>
    <col min="6897" max="6897" width="7.5546875" style="65" customWidth="1"/>
    <col min="6898" max="6898" width="8.33203125" style="65" customWidth="1"/>
    <col min="6899" max="6899" width="9.109375" style="65" customWidth="1"/>
    <col min="6900" max="6900" width="7.6640625" style="65" customWidth="1"/>
    <col min="6901" max="6901" width="8.33203125" style="65" customWidth="1"/>
    <col min="6902" max="6902" width="7.5546875" style="65" customWidth="1"/>
    <col min="6903" max="6903" width="8.33203125" style="65" customWidth="1"/>
    <col min="6904" max="6904" width="7.5546875" style="65" customWidth="1"/>
    <col min="6905" max="6905" width="8.33203125" style="65" customWidth="1"/>
    <col min="6906" max="6906" width="7.5546875" style="65" customWidth="1"/>
    <col min="6907" max="6907" width="8.5546875" style="65" customWidth="1"/>
    <col min="6908" max="6908" width="7.21875" style="65" customWidth="1"/>
    <col min="6909" max="6909" width="7.77734375" style="65" customWidth="1"/>
    <col min="6910" max="6910" width="10.44140625" style="65" customWidth="1"/>
    <col min="6911" max="6911" width="8.44140625" style="65" customWidth="1"/>
    <col min="6912" max="6912" width="7.77734375" style="65" customWidth="1"/>
    <col min="6913" max="6913" width="10.44140625" style="65" customWidth="1"/>
    <col min="6914" max="6914" width="8.44140625" style="65" customWidth="1"/>
    <col min="6915" max="6915" width="8.109375" style="65" customWidth="1"/>
    <col min="6916" max="7145" width="8.88671875" style="65"/>
    <col min="7146" max="7146" width="4" style="65" customWidth="1"/>
    <col min="7147" max="7147" width="20.5546875" style="65" customWidth="1"/>
    <col min="7148" max="7148" width="7.77734375" style="65" customWidth="1"/>
    <col min="7149" max="7149" width="7.88671875" style="65" customWidth="1"/>
    <col min="7150" max="7150" width="7.33203125" style="65" customWidth="1"/>
    <col min="7151" max="7151" width="9.33203125" style="65" customWidth="1"/>
    <col min="7152" max="7152" width="9.109375" style="65" customWidth="1"/>
    <col min="7153" max="7153" width="7.5546875" style="65" customWidth="1"/>
    <col min="7154" max="7154" width="8.33203125" style="65" customWidth="1"/>
    <col min="7155" max="7155" width="9.109375" style="65" customWidth="1"/>
    <col min="7156" max="7156" width="7.6640625" style="65" customWidth="1"/>
    <col min="7157" max="7157" width="8.33203125" style="65" customWidth="1"/>
    <col min="7158" max="7158" width="7.5546875" style="65" customWidth="1"/>
    <col min="7159" max="7159" width="8.33203125" style="65" customWidth="1"/>
    <col min="7160" max="7160" width="7.5546875" style="65" customWidth="1"/>
    <col min="7161" max="7161" width="8.33203125" style="65" customWidth="1"/>
    <col min="7162" max="7162" width="7.5546875" style="65" customWidth="1"/>
    <col min="7163" max="7163" width="8.5546875" style="65" customWidth="1"/>
    <col min="7164" max="7164" width="7.21875" style="65" customWidth="1"/>
    <col min="7165" max="7165" width="7.77734375" style="65" customWidth="1"/>
    <col min="7166" max="7166" width="10.44140625" style="65" customWidth="1"/>
    <col min="7167" max="7167" width="8.44140625" style="65" customWidth="1"/>
    <col min="7168" max="7168" width="7.77734375" style="65" customWidth="1"/>
    <col min="7169" max="7169" width="10.44140625" style="65" customWidth="1"/>
    <col min="7170" max="7170" width="8.44140625" style="65" customWidth="1"/>
    <col min="7171" max="7171" width="8.109375" style="65" customWidth="1"/>
    <col min="7172" max="7401" width="8.88671875" style="65"/>
    <col min="7402" max="7402" width="4" style="65" customWidth="1"/>
    <col min="7403" max="7403" width="20.5546875" style="65" customWidth="1"/>
    <col min="7404" max="7404" width="7.77734375" style="65" customWidth="1"/>
    <col min="7405" max="7405" width="7.88671875" style="65" customWidth="1"/>
    <col min="7406" max="7406" width="7.33203125" style="65" customWidth="1"/>
    <col min="7407" max="7407" width="9.33203125" style="65" customWidth="1"/>
    <col min="7408" max="7408" width="9.109375" style="65" customWidth="1"/>
    <col min="7409" max="7409" width="7.5546875" style="65" customWidth="1"/>
    <col min="7410" max="7410" width="8.33203125" style="65" customWidth="1"/>
    <col min="7411" max="7411" width="9.109375" style="65" customWidth="1"/>
    <col min="7412" max="7412" width="7.6640625" style="65" customWidth="1"/>
    <col min="7413" max="7413" width="8.33203125" style="65" customWidth="1"/>
    <col min="7414" max="7414" width="7.5546875" style="65" customWidth="1"/>
    <col min="7415" max="7415" width="8.33203125" style="65" customWidth="1"/>
    <col min="7416" max="7416" width="7.5546875" style="65" customWidth="1"/>
    <col min="7417" max="7417" width="8.33203125" style="65" customWidth="1"/>
    <col min="7418" max="7418" width="7.5546875" style="65" customWidth="1"/>
    <col min="7419" max="7419" width="8.5546875" style="65" customWidth="1"/>
    <col min="7420" max="7420" width="7.21875" style="65" customWidth="1"/>
    <col min="7421" max="7421" width="7.77734375" style="65" customWidth="1"/>
    <col min="7422" max="7422" width="10.44140625" style="65" customWidth="1"/>
    <col min="7423" max="7423" width="8.44140625" style="65" customWidth="1"/>
    <col min="7424" max="7424" width="7.77734375" style="65" customWidth="1"/>
    <col min="7425" max="7425" width="10.44140625" style="65" customWidth="1"/>
    <col min="7426" max="7426" width="8.44140625" style="65" customWidth="1"/>
    <col min="7427" max="7427" width="8.109375" style="65" customWidth="1"/>
    <col min="7428" max="7657" width="8.88671875" style="65"/>
    <col min="7658" max="7658" width="4" style="65" customWidth="1"/>
    <col min="7659" max="7659" width="20.5546875" style="65" customWidth="1"/>
    <col min="7660" max="7660" width="7.77734375" style="65" customWidth="1"/>
    <col min="7661" max="7661" width="7.88671875" style="65" customWidth="1"/>
    <col min="7662" max="7662" width="7.33203125" style="65" customWidth="1"/>
    <col min="7663" max="7663" width="9.33203125" style="65" customWidth="1"/>
    <col min="7664" max="7664" width="9.109375" style="65" customWidth="1"/>
    <col min="7665" max="7665" width="7.5546875" style="65" customWidth="1"/>
    <col min="7666" max="7666" width="8.33203125" style="65" customWidth="1"/>
    <col min="7667" max="7667" width="9.109375" style="65" customWidth="1"/>
    <col min="7668" max="7668" width="7.6640625" style="65" customWidth="1"/>
    <col min="7669" max="7669" width="8.33203125" style="65" customWidth="1"/>
    <col min="7670" max="7670" width="7.5546875" style="65" customWidth="1"/>
    <col min="7671" max="7671" width="8.33203125" style="65" customWidth="1"/>
    <col min="7672" max="7672" width="7.5546875" style="65" customWidth="1"/>
    <col min="7673" max="7673" width="8.33203125" style="65" customWidth="1"/>
    <col min="7674" max="7674" width="7.5546875" style="65" customWidth="1"/>
    <col min="7675" max="7675" width="8.5546875" style="65" customWidth="1"/>
    <col min="7676" max="7676" width="7.21875" style="65" customWidth="1"/>
    <col min="7677" max="7677" width="7.77734375" style="65" customWidth="1"/>
    <col min="7678" max="7678" width="10.44140625" style="65" customWidth="1"/>
    <col min="7679" max="7679" width="8.44140625" style="65" customWidth="1"/>
    <col min="7680" max="7680" width="7.77734375" style="65" customWidth="1"/>
    <col min="7681" max="7681" width="10.44140625" style="65" customWidth="1"/>
    <col min="7682" max="7682" width="8.44140625" style="65" customWidth="1"/>
    <col min="7683" max="7683" width="8.109375" style="65" customWidth="1"/>
    <col min="7684" max="7913" width="8.88671875" style="65"/>
    <col min="7914" max="7914" width="4" style="65" customWidth="1"/>
    <col min="7915" max="7915" width="20.5546875" style="65" customWidth="1"/>
    <col min="7916" max="7916" width="7.77734375" style="65" customWidth="1"/>
    <col min="7917" max="7917" width="7.88671875" style="65" customWidth="1"/>
    <col min="7918" max="7918" width="7.33203125" style="65" customWidth="1"/>
    <col min="7919" max="7919" width="9.33203125" style="65" customWidth="1"/>
    <col min="7920" max="7920" width="9.109375" style="65" customWidth="1"/>
    <col min="7921" max="7921" width="7.5546875" style="65" customWidth="1"/>
    <col min="7922" max="7922" width="8.33203125" style="65" customWidth="1"/>
    <col min="7923" max="7923" width="9.109375" style="65" customWidth="1"/>
    <col min="7924" max="7924" width="7.6640625" style="65" customWidth="1"/>
    <col min="7925" max="7925" width="8.33203125" style="65" customWidth="1"/>
    <col min="7926" max="7926" width="7.5546875" style="65" customWidth="1"/>
    <col min="7927" max="7927" width="8.33203125" style="65" customWidth="1"/>
    <col min="7928" max="7928" width="7.5546875" style="65" customWidth="1"/>
    <col min="7929" max="7929" width="8.33203125" style="65" customWidth="1"/>
    <col min="7930" max="7930" width="7.5546875" style="65" customWidth="1"/>
    <col min="7931" max="7931" width="8.5546875" style="65" customWidth="1"/>
    <col min="7932" max="7932" width="7.21875" style="65" customWidth="1"/>
    <col min="7933" max="7933" width="7.77734375" style="65" customWidth="1"/>
    <col min="7934" max="7934" width="10.44140625" style="65" customWidth="1"/>
    <col min="7935" max="7935" width="8.44140625" style="65" customWidth="1"/>
    <col min="7936" max="7936" width="7.77734375" style="65" customWidth="1"/>
    <col min="7937" max="7937" width="10.44140625" style="65" customWidth="1"/>
    <col min="7938" max="7938" width="8.44140625" style="65" customWidth="1"/>
    <col min="7939" max="7939" width="8.109375" style="65" customWidth="1"/>
    <col min="7940" max="8169" width="8.88671875" style="65"/>
    <col min="8170" max="8170" width="4" style="65" customWidth="1"/>
    <col min="8171" max="8171" width="20.5546875" style="65" customWidth="1"/>
    <col min="8172" max="8172" width="7.77734375" style="65" customWidth="1"/>
    <col min="8173" max="8173" width="7.88671875" style="65" customWidth="1"/>
    <col min="8174" max="8174" width="7.33203125" style="65" customWidth="1"/>
    <col min="8175" max="8175" width="9.33203125" style="65" customWidth="1"/>
    <col min="8176" max="8176" width="9.109375" style="65" customWidth="1"/>
    <col min="8177" max="8177" width="7.5546875" style="65" customWidth="1"/>
    <col min="8178" max="8178" width="8.33203125" style="65" customWidth="1"/>
    <col min="8179" max="8179" width="9.109375" style="65" customWidth="1"/>
    <col min="8180" max="8180" width="7.6640625" style="65" customWidth="1"/>
    <col min="8181" max="8181" width="8.33203125" style="65" customWidth="1"/>
    <col min="8182" max="8182" width="7.5546875" style="65" customWidth="1"/>
    <col min="8183" max="8183" width="8.33203125" style="65" customWidth="1"/>
    <col min="8184" max="8184" width="7.5546875" style="65" customWidth="1"/>
    <col min="8185" max="8185" width="8.33203125" style="65" customWidth="1"/>
    <col min="8186" max="8186" width="7.5546875" style="65" customWidth="1"/>
    <col min="8187" max="8187" width="8.5546875" style="65" customWidth="1"/>
    <col min="8188" max="8188" width="7.21875" style="65" customWidth="1"/>
    <col min="8189" max="8189" width="7.77734375" style="65" customWidth="1"/>
    <col min="8190" max="8190" width="10.44140625" style="65" customWidth="1"/>
    <col min="8191" max="8191" width="8.44140625" style="65" customWidth="1"/>
    <col min="8192" max="8192" width="7.77734375" style="65" customWidth="1"/>
    <col min="8193" max="8193" width="10.44140625" style="65" customWidth="1"/>
    <col min="8194" max="8194" width="8.44140625" style="65" customWidth="1"/>
    <col min="8195" max="8195" width="8.109375" style="65" customWidth="1"/>
    <col min="8196" max="8425" width="8.88671875" style="65"/>
    <col min="8426" max="8426" width="4" style="65" customWidth="1"/>
    <col min="8427" max="8427" width="20.5546875" style="65" customWidth="1"/>
    <col min="8428" max="8428" width="7.77734375" style="65" customWidth="1"/>
    <col min="8429" max="8429" width="7.88671875" style="65" customWidth="1"/>
    <col min="8430" max="8430" width="7.33203125" style="65" customWidth="1"/>
    <col min="8431" max="8431" width="9.33203125" style="65" customWidth="1"/>
    <col min="8432" max="8432" width="9.109375" style="65" customWidth="1"/>
    <col min="8433" max="8433" width="7.5546875" style="65" customWidth="1"/>
    <col min="8434" max="8434" width="8.33203125" style="65" customWidth="1"/>
    <col min="8435" max="8435" width="9.109375" style="65" customWidth="1"/>
    <col min="8436" max="8436" width="7.6640625" style="65" customWidth="1"/>
    <col min="8437" max="8437" width="8.33203125" style="65" customWidth="1"/>
    <col min="8438" max="8438" width="7.5546875" style="65" customWidth="1"/>
    <col min="8439" max="8439" width="8.33203125" style="65" customWidth="1"/>
    <col min="8440" max="8440" width="7.5546875" style="65" customWidth="1"/>
    <col min="8441" max="8441" width="8.33203125" style="65" customWidth="1"/>
    <col min="8442" max="8442" width="7.5546875" style="65" customWidth="1"/>
    <col min="8443" max="8443" width="8.5546875" style="65" customWidth="1"/>
    <col min="8444" max="8444" width="7.21875" style="65" customWidth="1"/>
    <col min="8445" max="8445" width="7.77734375" style="65" customWidth="1"/>
    <col min="8446" max="8446" width="10.44140625" style="65" customWidth="1"/>
    <col min="8447" max="8447" width="8.44140625" style="65" customWidth="1"/>
    <col min="8448" max="8448" width="7.77734375" style="65" customWidth="1"/>
    <col min="8449" max="8449" width="10.44140625" style="65" customWidth="1"/>
    <col min="8450" max="8450" width="8.44140625" style="65" customWidth="1"/>
    <col min="8451" max="8451" width="8.109375" style="65" customWidth="1"/>
    <col min="8452" max="8681" width="8.88671875" style="65"/>
    <col min="8682" max="8682" width="4" style="65" customWidth="1"/>
    <col min="8683" max="8683" width="20.5546875" style="65" customWidth="1"/>
    <col min="8684" max="8684" width="7.77734375" style="65" customWidth="1"/>
    <col min="8685" max="8685" width="7.88671875" style="65" customWidth="1"/>
    <col min="8686" max="8686" width="7.33203125" style="65" customWidth="1"/>
    <col min="8687" max="8687" width="9.33203125" style="65" customWidth="1"/>
    <col min="8688" max="8688" width="9.109375" style="65" customWidth="1"/>
    <col min="8689" max="8689" width="7.5546875" style="65" customWidth="1"/>
    <col min="8690" max="8690" width="8.33203125" style="65" customWidth="1"/>
    <col min="8691" max="8691" width="9.109375" style="65" customWidth="1"/>
    <col min="8692" max="8692" width="7.6640625" style="65" customWidth="1"/>
    <col min="8693" max="8693" width="8.33203125" style="65" customWidth="1"/>
    <col min="8694" max="8694" width="7.5546875" style="65" customWidth="1"/>
    <col min="8695" max="8695" width="8.33203125" style="65" customWidth="1"/>
    <col min="8696" max="8696" width="7.5546875" style="65" customWidth="1"/>
    <col min="8697" max="8697" width="8.33203125" style="65" customWidth="1"/>
    <col min="8698" max="8698" width="7.5546875" style="65" customWidth="1"/>
    <col min="8699" max="8699" width="8.5546875" style="65" customWidth="1"/>
    <col min="8700" max="8700" width="7.21875" style="65" customWidth="1"/>
    <col min="8701" max="8701" width="7.77734375" style="65" customWidth="1"/>
    <col min="8702" max="8702" width="10.44140625" style="65" customWidth="1"/>
    <col min="8703" max="8703" width="8.44140625" style="65" customWidth="1"/>
    <col min="8704" max="8704" width="7.77734375" style="65" customWidth="1"/>
    <col min="8705" max="8705" width="10.44140625" style="65" customWidth="1"/>
    <col min="8706" max="8706" width="8.44140625" style="65" customWidth="1"/>
    <col min="8707" max="8707" width="8.109375" style="65" customWidth="1"/>
    <col min="8708" max="8937" width="8.88671875" style="65"/>
    <col min="8938" max="8938" width="4" style="65" customWidth="1"/>
    <col min="8939" max="8939" width="20.5546875" style="65" customWidth="1"/>
    <col min="8940" max="8940" width="7.77734375" style="65" customWidth="1"/>
    <col min="8941" max="8941" width="7.88671875" style="65" customWidth="1"/>
    <col min="8942" max="8942" width="7.33203125" style="65" customWidth="1"/>
    <col min="8943" max="8943" width="9.33203125" style="65" customWidth="1"/>
    <col min="8944" max="8944" width="9.109375" style="65" customWidth="1"/>
    <col min="8945" max="8945" width="7.5546875" style="65" customWidth="1"/>
    <col min="8946" max="8946" width="8.33203125" style="65" customWidth="1"/>
    <col min="8947" max="8947" width="9.109375" style="65" customWidth="1"/>
    <col min="8948" max="8948" width="7.6640625" style="65" customWidth="1"/>
    <col min="8949" max="8949" width="8.33203125" style="65" customWidth="1"/>
    <col min="8950" max="8950" width="7.5546875" style="65" customWidth="1"/>
    <col min="8951" max="8951" width="8.33203125" style="65" customWidth="1"/>
    <col min="8952" max="8952" width="7.5546875" style="65" customWidth="1"/>
    <col min="8953" max="8953" width="8.33203125" style="65" customWidth="1"/>
    <col min="8954" max="8954" width="7.5546875" style="65" customWidth="1"/>
    <col min="8955" max="8955" width="8.5546875" style="65" customWidth="1"/>
    <col min="8956" max="8956" width="7.21875" style="65" customWidth="1"/>
    <col min="8957" max="8957" width="7.77734375" style="65" customWidth="1"/>
    <col min="8958" max="8958" width="10.44140625" style="65" customWidth="1"/>
    <col min="8959" max="8959" width="8.44140625" style="65" customWidth="1"/>
    <col min="8960" max="8960" width="7.77734375" style="65" customWidth="1"/>
    <col min="8961" max="8961" width="10.44140625" style="65" customWidth="1"/>
    <col min="8962" max="8962" width="8.44140625" style="65" customWidth="1"/>
    <col min="8963" max="8963" width="8.109375" style="65" customWidth="1"/>
    <col min="8964" max="9193" width="8.88671875" style="65"/>
    <col min="9194" max="9194" width="4" style="65" customWidth="1"/>
    <col min="9195" max="9195" width="20.5546875" style="65" customWidth="1"/>
    <col min="9196" max="9196" width="7.77734375" style="65" customWidth="1"/>
    <col min="9197" max="9197" width="7.88671875" style="65" customWidth="1"/>
    <col min="9198" max="9198" width="7.33203125" style="65" customWidth="1"/>
    <col min="9199" max="9199" width="9.33203125" style="65" customWidth="1"/>
    <col min="9200" max="9200" width="9.109375" style="65" customWidth="1"/>
    <col min="9201" max="9201" width="7.5546875" style="65" customWidth="1"/>
    <col min="9202" max="9202" width="8.33203125" style="65" customWidth="1"/>
    <col min="9203" max="9203" width="9.109375" style="65" customWidth="1"/>
    <col min="9204" max="9204" width="7.6640625" style="65" customWidth="1"/>
    <col min="9205" max="9205" width="8.33203125" style="65" customWidth="1"/>
    <col min="9206" max="9206" width="7.5546875" style="65" customWidth="1"/>
    <col min="9207" max="9207" width="8.33203125" style="65" customWidth="1"/>
    <col min="9208" max="9208" width="7.5546875" style="65" customWidth="1"/>
    <col min="9209" max="9209" width="8.33203125" style="65" customWidth="1"/>
    <col min="9210" max="9210" width="7.5546875" style="65" customWidth="1"/>
    <col min="9211" max="9211" width="8.5546875" style="65" customWidth="1"/>
    <col min="9212" max="9212" width="7.21875" style="65" customWidth="1"/>
    <col min="9213" max="9213" width="7.77734375" style="65" customWidth="1"/>
    <col min="9214" max="9214" width="10.44140625" style="65" customWidth="1"/>
    <col min="9215" max="9215" width="8.44140625" style="65" customWidth="1"/>
    <col min="9216" max="9216" width="7.77734375" style="65" customWidth="1"/>
    <col min="9217" max="9217" width="10.44140625" style="65" customWidth="1"/>
    <col min="9218" max="9218" width="8.44140625" style="65" customWidth="1"/>
    <col min="9219" max="9219" width="8.109375" style="65" customWidth="1"/>
    <col min="9220" max="9449" width="8.88671875" style="65"/>
    <col min="9450" max="9450" width="4" style="65" customWidth="1"/>
    <col min="9451" max="9451" width="20.5546875" style="65" customWidth="1"/>
    <col min="9452" max="9452" width="7.77734375" style="65" customWidth="1"/>
    <col min="9453" max="9453" width="7.88671875" style="65" customWidth="1"/>
    <col min="9454" max="9454" width="7.33203125" style="65" customWidth="1"/>
    <col min="9455" max="9455" width="9.33203125" style="65" customWidth="1"/>
    <col min="9456" max="9456" width="9.109375" style="65" customWidth="1"/>
    <col min="9457" max="9457" width="7.5546875" style="65" customWidth="1"/>
    <col min="9458" max="9458" width="8.33203125" style="65" customWidth="1"/>
    <col min="9459" max="9459" width="9.109375" style="65" customWidth="1"/>
    <col min="9460" max="9460" width="7.6640625" style="65" customWidth="1"/>
    <col min="9461" max="9461" width="8.33203125" style="65" customWidth="1"/>
    <col min="9462" max="9462" width="7.5546875" style="65" customWidth="1"/>
    <col min="9463" max="9463" width="8.33203125" style="65" customWidth="1"/>
    <col min="9464" max="9464" width="7.5546875" style="65" customWidth="1"/>
    <col min="9465" max="9465" width="8.33203125" style="65" customWidth="1"/>
    <col min="9466" max="9466" width="7.5546875" style="65" customWidth="1"/>
    <col min="9467" max="9467" width="8.5546875" style="65" customWidth="1"/>
    <col min="9468" max="9468" width="7.21875" style="65" customWidth="1"/>
    <col min="9469" max="9469" width="7.77734375" style="65" customWidth="1"/>
    <col min="9470" max="9470" width="10.44140625" style="65" customWidth="1"/>
    <col min="9471" max="9471" width="8.44140625" style="65" customWidth="1"/>
    <col min="9472" max="9472" width="7.77734375" style="65" customWidth="1"/>
    <col min="9473" max="9473" width="10.44140625" style="65" customWidth="1"/>
    <col min="9474" max="9474" width="8.44140625" style="65" customWidth="1"/>
    <col min="9475" max="9475" width="8.109375" style="65" customWidth="1"/>
    <col min="9476" max="9705" width="8.88671875" style="65"/>
    <col min="9706" max="9706" width="4" style="65" customWidth="1"/>
    <col min="9707" max="9707" width="20.5546875" style="65" customWidth="1"/>
    <col min="9708" max="9708" width="7.77734375" style="65" customWidth="1"/>
    <col min="9709" max="9709" width="7.88671875" style="65" customWidth="1"/>
    <col min="9710" max="9710" width="7.33203125" style="65" customWidth="1"/>
    <col min="9711" max="9711" width="9.33203125" style="65" customWidth="1"/>
    <col min="9712" max="9712" width="9.109375" style="65" customWidth="1"/>
    <col min="9713" max="9713" width="7.5546875" style="65" customWidth="1"/>
    <col min="9714" max="9714" width="8.33203125" style="65" customWidth="1"/>
    <col min="9715" max="9715" width="9.109375" style="65" customWidth="1"/>
    <col min="9716" max="9716" width="7.6640625" style="65" customWidth="1"/>
    <col min="9717" max="9717" width="8.33203125" style="65" customWidth="1"/>
    <col min="9718" max="9718" width="7.5546875" style="65" customWidth="1"/>
    <col min="9719" max="9719" width="8.33203125" style="65" customWidth="1"/>
    <col min="9720" max="9720" width="7.5546875" style="65" customWidth="1"/>
    <col min="9721" max="9721" width="8.33203125" style="65" customWidth="1"/>
    <col min="9722" max="9722" width="7.5546875" style="65" customWidth="1"/>
    <col min="9723" max="9723" width="8.5546875" style="65" customWidth="1"/>
    <col min="9724" max="9724" width="7.21875" style="65" customWidth="1"/>
    <col min="9725" max="9725" width="7.77734375" style="65" customWidth="1"/>
    <col min="9726" max="9726" width="10.44140625" style="65" customWidth="1"/>
    <col min="9727" max="9727" width="8.44140625" style="65" customWidth="1"/>
    <col min="9728" max="9728" width="7.77734375" style="65" customWidth="1"/>
    <col min="9729" max="9729" width="10.44140625" style="65" customWidth="1"/>
    <col min="9730" max="9730" width="8.44140625" style="65" customWidth="1"/>
    <col min="9731" max="9731" width="8.109375" style="65" customWidth="1"/>
    <col min="9732" max="9961" width="8.88671875" style="65"/>
    <col min="9962" max="9962" width="4" style="65" customWidth="1"/>
    <col min="9963" max="9963" width="20.5546875" style="65" customWidth="1"/>
    <col min="9964" max="9964" width="7.77734375" style="65" customWidth="1"/>
    <col min="9965" max="9965" width="7.88671875" style="65" customWidth="1"/>
    <col min="9966" max="9966" width="7.33203125" style="65" customWidth="1"/>
    <col min="9967" max="9967" width="9.33203125" style="65" customWidth="1"/>
    <col min="9968" max="9968" width="9.109375" style="65" customWidth="1"/>
    <col min="9969" max="9969" width="7.5546875" style="65" customWidth="1"/>
    <col min="9970" max="9970" width="8.33203125" style="65" customWidth="1"/>
    <col min="9971" max="9971" width="9.109375" style="65" customWidth="1"/>
    <col min="9972" max="9972" width="7.6640625" style="65" customWidth="1"/>
    <col min="9973" max="9973" width="8.33203125" style="65" customWidth="1"/>
    <col min="9974" max="9974" width="7.5546875" style="65" customWidth="1"/>
    <col min="9975" max="9975" width="8.33203125" style="65" customWidth="1"/>
    <col min="9976" max="9976" width="7.5546875" style="65" customWidth="1"/>
    <col min="9977" max="9977" width="8.33203125" style="65" customWidth="1"/>
    <col min="9978" max="9978" width="7.5546875" style="65" customWidth="1"/>
    <col min="9979" max="9979" width="8.5546875" style="65" customWidth="1"/>
    <col min="9980" max="9980" width="7.21875" style="65" customWidth="1"/>
    <col min="9981" max="9981" width="7.77734375" style="65" customWidth="1"/>
    <col min="9982" max="9982" width="10.44140625" style="65" customWidth="1"/>
    <col min="9983" max="9983" width="8.44140625" style="65" customWidth="1"/>
    <col min="9984" max="9984" width="7.77734375" style="65" customWidth="1"/>
    <col min="9985" max="9985" width="10.44140625" style="65" customWidth="1"/>
    <col min="9986" max="9986" width="8.44140625" style="65" customWidth="1"/>
    <col min="9987" max="9987" width="8.109375" style="65" customWidth="1"/>
    <col min="9988" max="10217" width="8.88671875" style="65"/>
    <col min="10218" max="10218" width="4" style="65" customWidth="1"/>
    <col min="10219" max="10219" width="20.5546875" style="65" customWidth="1"/>
    <col min="10220" max="10220" width="7.77734375" style="65" customWidth="1"/>
    <col min="10221" max="10221" width="7.88671875" style="65" customWidth="1"/>
    <col min="10222" max="10222" width="7.33203125" style="65" customWidth="1"/>
    <col min="10223" max="10223" width="9.33203125" style="65" customWidth="1"/>
    <col min="10224" max="10224" width="9.109375" style="65" customWidth="1"/>
    <col min="10225" max="10225" width="7.5546875" style="65" customWidth="1"/>
    <col min="10226" max="10226" width="8.33203125" style="65" customWidth="1"/>
    <col min="10227" max="10227" width="9.109375" style="65" customWidth="1"/>
    <col min="10228" max="10228" width="7.6640625" style="65" customWidth="1"/>
    <col min="10229" max="10229" width="8.33203125" style="65" customWidth="1"/>
    <col min="10230" max="10230" width="7.5546875" style="65" customWidth="1"/>
    <col min="10231" max="10231" width="8.33203125" style="65" customWidth="1"/>
    <col min="10232" max="10232" width="7.5546875" style="65" customWidth="1"/>
    <col min="10233" max="10233" width="8.33203125" style="65" customWidth="1"/>
    <col min="10234" max="10234" width="7.5546875" style="65" customWidth="1"/>
    <col min="10235" max="10235" width="8.5546875" style="65" customWidth="1"/>
    <col min="10236" max="10236" width="7.21875" style="65" customWidth="1"/>
    <col min="10237" max="10237" width="7.77734375" style="65" customWidth="1"/>
    <col min="10238" max="10238" width="10.44140625" style="65" customWidth="1"/>
    <col min="10239" max="10239" width="8.44140625" style="65" customWidth="1"/>
    <col min="10240" max="10240" width="7.77734375" style="65" customWidth="1"/>
    <col min="10241" max="10241" width="10.44140625" style="65" customWidth="1"/>
    <col min="10242" max="10242" width="8.44140625" style="65" customWidth="1"/>
    <col min="10243" max="10243" width="8.109375" style="65" customWidth="1"/>
    <col min="10244" max="10473" width="8.88671875" style="65"/>
    <col min="10474" max="10474" width="4" style="65" customWidth="1"/>
    <col min="10475" max="10475" width="20.5546875" style="65" customWidth="1"/>
    <col min="10476" max="10476" width="7.77734375" style="65" customWidth="1"/>
    <col min="10477" max="10477" width="7.88671875" style="65" customWidth="1"/>
    <col min="10478" max="10478" width="7.33203125" style="65" customWidth="1"/>
    <col min="10479" max="10479" width="9.33203125" style="65" customWidth="1"/>
    <col min="10480" max="10480" width="9.109375" style="65" customWidth="1"/>
    <col min="10481" max="10481" width="7.5546875" style="65" customWidth="1"/>
    <col min="10482" max="10482" width="8.33203125" style="65" customWidth="1"/>
    <col min="10483" max="10483" width="9.109375" style="65" customWidth="1"/>
    <col min="10484" max="10484" width="7.6640625" style="65" customWidth="1"/>
    <col min="10485" max="10485" width="8.33203125" style="65" customWidth="1"/>
    <col min="10486" max="10486" width="7.5546875" style="65" customWidth="1"/>
    <col min="10487" max="10487" width="8.33203125" style="65" customWidth="1"/>
    <col min="10488" max="10488" width="7.5546875" style="65" customWidth="1"/>
    <col min="10489" max="10489" width="8.33203125" style="65" customWidth="1"/>
    <col min="10490" max="10490" width="7.5546875" style="65" customWidth="1"/>
    <col min="10491" max="10491" width="8.5546875" style="65" customWidth="1"/>
    <col min="10492" max="10492" width="7.21875" style="65" customWidth="1"/>
    <col min="10493" max="10493" width="7.77734375" style="65" customWidth="1"/>
    <col min="10494" max="10494" width="10.44140625" style="65" customWidth="1"/>
    <col min="10495" max="10495" width="8.44140625" style="65" customWidth="1"/>
    <col min="10496" max="10496" width="7.77734375" style="65" customWidth="1"/>
    <col min="10497" max="10497" width="10.44140625" style="65" customWidth="1"/>
    <col min="10498" max="10498" width="8.44140625" style="65" customWidth="1"/>
    <col min="10499" max="10499" width="8.109375" style="65" customWidth="1"/>
    <col min="10500" max="10729" width="8.88671875" style="65"/>
    <col min="10730" max="10730" width="4" style="65" customWidth="1"/>
    <col min="10731" max="10731" width="20.5546875" style="65" customWidth="1"/>
    <col min="10732" max="10732" width="7.77734375" style="65" customWidth="1"/>
    <col min="10733" max="10733" width="7.88671875" style="65" customWidth="1"/>
    <col min="10734" max="10734" width="7.33203125" style="65" customWidth="1"/>
    <col min="10735" max="10735" width="9.33203125" style="65" customWidth="1"/>
    <col min="10736" max="10736" width="9.109375" style="65" customWidth="1"/>
    <col min="10737" max="10737" width="7.5546875" style="65" customWidth="1"/>
    <col min="10738" max="10738" width="8.33203125" style="65" customWidth="1"/>
    <col min="10739" max="10739" width="9.109375" style="65" customWidth="1"/>
    <col min="10740" max="10740" width="7.6640625" style="65" customWidth="1"/>
    <col min="10741" max="10741" width="8.33203125" style="65" customWidth="1"/>
    <col min="10742" max="10742" width="7.5546875" style="65" customWidth="1"/>
    <col min="10743" max="10743" width="8.33203125" style="65" customWidth="1"/>
    <col min="10744" max="10744" width="7.5546875" style="65" customWidth="1"/>
    <col min="10745" max="10745" width="8.33203125" style="65" customWidth="1"/>
    <col min="10746" max="10746" width="7.5546875" style="65" customWidth="1"/>
    <col min="10747" max="10747" width="8.5546875" style="65" customWidth="1"/>
    <col min="10748" max="10748" width="7.21875" style="65" customWidth="1"/>
    <col min="10749" max="10749" width="7.77734375" style="65" customWidth="1"/>
    <col min="10750" max="10750" width="10.44140625" style="65" customWidth="1"/>
    <col min="10751" max="10751" width="8.44140625" style="65" customWidth="1"/>
    <col min="10752" max="10752" width="7.77734375" style="65" customWidth="1"/>
    <col min="10753" max="10753" width="10.44140625" style="65" customWidth="1"/>
    <col min="10754" max="10754" width="8.44140625" style="65" customWidth="1"/>
    <col min="10755" max="10755" width="8.109375" style="65" customWidth="1"/>
    <col min="10756" max="10985" width="8.88671875" style="65"/>
    <col min="10986" max="10986" width="4" style="65" customWidth="1"/>
    <col min="10987" max="10987" width="20.5546875" style="65" customWidth="1"/>
    <col min="10988" max="10988" width="7.77734375" style="65" customWidth="1"/>
    <col min="10989" max="10989" width="7.88671875" style="65" customWidth="1"/>
    <col min="10990" max="10990" width="7.33203125" style="65" customWidth="1"/>
    <col min="10991" max="10991" width="9.33203125" style="65" customWidth="1"/>
    <col min="10992" max="10992" width="9.109375" style="65" customWidth="1"/>
    <col min="10993" max="10993" width="7.5546875" style="65" customWidth="1"/>
    <col min="10994" max="10994" width="8.33203125" style="65" customWidth="1"/>
    <col min="10995" max="10995" width="9.109375" style="65" customWidth="1"/>
    <col min="10996" max="10996" width="7.6640625" style="65" customWidth="1"/>
    <col min="10997" max="10997" width="8.33203125" style="65" customWidth="1"/>
    <col min="10998" max="10998" width="7.5546875" style="65" customWidth="1"/>
    <col min="10999" max="10999" width="8.33203125" style="65" customWidth="1"/>
    <col min="11000" max="11000" width="7.5546875" style="65" customWidth="1"/>
    <col min="11001" max="11001" width="8.33203125" style="65" customWidth="1"/>
    <col min="11002" max="11002" width="7.5546875" style="65" customWidth="1"/>
    <col min="11003" max="11003" width="8.5546875" style="65" customWidth="1"/>
    <col min="11004" max="11004" width="7.21875" style="65" customWidth="1"/>
    <col min="11005" max="11005" width="7.77734375" style="65" customWidth="1"/>
    <col min="11006" max="11006" width="10.44140625" style="65" customWidth="1"/>
    <col min="11007" max="11007" width="8.44140625" style="65" customWidth="1"/>
    <col min="11008" max="11008" width="7.77734375" style="65" customWidth="1"/>
    <col min="11009" max="11009" width="10.44140625" style="65" customWidth="1"/>
    <col min="11010" max="11010" width="8.44140625" style="65" customWidth="1"/>
    <col min="11011" max="11011" width="8.109375" style="65" customWidth="1"/>
    <col min="11012" max="11241" width="8.88671875" style="65"/>
    <col min="11242" max="11242" width="4" style="65" customWidth="1"/>
    <col min="11243" max="11243" width="20.5546875" style="65" customWidth="1"/>
    <col min="11244" max="11244" width="7.77734375" style="65" customWidth="1"/>
    <col min="11245" max="11245" width="7.88671875" style="65" customWidth="1"/>
    <col min="11246" max="11246" width="7.33203125" style="65" customWidth="1"/>
    <col min="11247" max="11247" width="9.33203125" style="65" customWidth="1"/>
    <col min="11248" max="11248" width="9.109375" style="65" customWidth="1"/>
    <col min="11249" max="11249" width="7.5546875" style="65" customWidth="1"/>
    <col min="11250" max="11250" width="8.33203125" style="65" customWidth="1"/>
    <col min="11251" max="11251" width="9.109375" style="65" customWidth="1"/>
    <col min="11252" max="11252" width="7.6640625" style="65" customWidth="1"/>
    <col min="11253" max="11253" width="8.33203125" style="65" customWidth="1"/>
    <col min="11254" max="11254" width="7.5546875" style="65" customWidth="1"/>
    <col min="11255" max="11255" width="8.33203125" style="65" customWidth="1"/>
    <col min="11256" max="11256" width="7.5546875" style="65" customWidth="1"/>
    <col min="11257" max="11257" width="8.33203125" style="65" customWidth="1"/>
    <col min="11258" max="11258" width="7.5546875" style="65" customWidth="1"/>
    <col min="11259" max="11259" width="8.5546875" style="65" customWidth="1"/>
    <col min="11260" max="11260" width="7.21875" style="65" customWidth="1"/>
    <col min="11261" max="11261" width="7.77734375" style="65" customWidth="1"/>
    <col min="11262" max="11262" width="10.44140625" style="65" customWidth="1"/>
    <col min="11263" max="11263" width="8.44140625" style="65" customWidth="1"/>
    <col min="11264" max="11264" width="7.77734375" style="65" customWidth="1"/>
    <col min="11265" max="11265" width="10.44140625" style="65" customWidth="1"/>
    <col min="11266" max="11266" width="8.44140625" style="65" customWidth="1"/>
    <col min="11267" max="11267" width="8.109375" style="65" customWidth="1"/>
    <col min="11268" max="11497" width="8.88671875" style="65"/>
    <col min="11498" max="11498" width="4" style="65" customWidth="1"/>
    <col min="11499" max="11499" width="20.5546875" style="65" customWidth="1"/>
    <col min="11500" max="11500" width="7.77734375" style="65" customWidth="1"/>
    <col min="11501" max="11501" width="7.88671875" style="65" customWidth="1"/>
    <col min="11502" max="11502" width="7.33203125" style="65" customWidth="1"/>
    <col min="11503" max="11503" width="9.33203125" style="65" customWidth="1"/>
    <col min="11504" max="11504" width="9.109375" style="65" customWidth="1"/>
    <col min="11505" max="11505" width="7.5546875" style="65" customWidth="1"/>
    <col min="11506" max="11506" width="8.33203125" style="65" customWidth="1"/>
    <col min="11507" max="11507" width="9.109375" style="65" customWidth="1"/>
    <col min="11508" max="11508" width="7.6640625" style="65" customWidth="1"/>
    <col min="11509" max="11509" width="8.33203125" style="65" customWidth="1"/>
    <col min="11510" max="11510" width="7.5546875" style="65" customWidth="1"/>
    <col min="11511" max="11511" width="8.33203125" style="65" customWidth="1"/>
    <col min="11512" max="11512" width="7.5546875" style="65" customWidth="1"/>
    <col min="11513" max="11513" width="8.33203125" style="65" customWidth="1"/>
    <col min="11514" max="11514" width="7.5546875" style="65" customWidth="1"/>
    <col min="11515" max="11515" width="8.5546875" style="65" customWidth="1"/>
    <col min="11516" max="11516" width="7.21875" style="65" customWidth="1"/>
    <col min="11517" max="11517" width="7.77734375" style="65" customWidth="1"/>
    <col min="11518" max="11518" width="10.44140625" style="65" customWidth="1"/>
    <col min="11519" max="11519" width="8.44140625" style="65" customWidth="1"/>
    <col min="11520" max="11520" width="7.77734375" style="65" customWidth="1"/>
    <col min="11521" max="11521" width="10.44140625" style="65" customWidth="1"/>
    <col min="11522" max="11522" width="8.44140625" style="65" customWidth="1"/>
    <col min="11523" max="11523" width="8.109375" style="65" customWidth="1"/>
    <col min="11524" max="11753" width="8.88671875" style="65"/>
    <col min="11754" max="11754" width="4" style="65" customWidth="1"/>
    <col min="11755" max="11755" width="20.5546875" style="65" customWidth="1"/>
    <col min="11756" max="11756" width="7.77734375" style="65" customWidth="1"/>
    <col min="11757" max="11757" width="7.88671875" style="65" customWidth="1"/>
    <col min="11758" max="11758" width="7.33203125" style="65" customWidth="1"/>
    <col min="11759" max="11759" width="9.33203125" style="65" customWidth="1"/>
    <col min="11760" max="11760" width="9.109375" style="65" customWidth="1"/>
    <col min="11761" max="11761" width="7.5546875" style="65" customWidth="1"/>
    <col min="11762" max="11762" width="8.33203125" style="65" customWidth="1"/>
    <col min="11763" max="11763" width="9.109375" style="65" customWidth="1"/>
    <col min="11764" max="11764" width="7.6640625" style="65" customWidth="1"/>
    <col min="11765" max="11765" width="8.33203125" style="65" customWidth="1"/>
    <col min="11766" max="11766" width="7.5546875" style="65" customWidth="1"/>
    <col min="11767" max="11767" width="8.33203125" style="65" customWidth="1"/>
    <col min="11768" max="11768" width="7.5546875" style="65" customWidth="1"/>
    <col min="11769" max="11769" width="8.33203125" style="65" customWidth="1"/>
    <col min="11770" max="11770" width="7.5546875" style="65" customWidth="1"/>
    <col min="11771" max="11771" width="8.5546875" style="65" customWidth="1"/>
    <col min="11772" max="11772" width="7.21875" style="65" customWidth="1"/>
    <col min="11773" max="11773" width="7.77734375" style="65" customWidth="1"/>
    <col min="11774" max="11774" width="10.44140625" style="65" customWidth="1"/>
    <col min="11775" max="11775" width="8.44140625" style="65" customWidth="1"/>
    <col min="11776" max="11776" width="7.77734375" style="65" customWidth="1"/>
    <col min="11777" max="11777" width="10.44140625" style="65" customWidth="1"/>
    <col min="11778" max="11778" width="8.44140625" style="65" customWidth="1"/>
    <col min="11779" max="11779" width="8.109375" style="65" customWidth="1"/>
    <col min="11780" max="12009" width="8.88671875" style="65"/>
    <col min="12010" max="12010" width="4" style="65" customWidth="1"/>
    <col min="12011" max="12011" width="20.5546875" style="65" customWidth="1"/>
    <col min="12012" max="12012" width="7.77734375" style="65" customWidth="1"/>
    <col min="12013" max="12013" width="7.88671875" style="65" customWidth="1"/>
    <col min="12014" max="12014" width="7.33203125" style="65" customWidth="1"/>
    <col min="12015" max="12015" width="9.33203125" style="65" customWidth="1"/>
    <col min="12016" max="12016" width="9.109375" style="65" customWidth="1"/>
    <col min="12017" max="12017" width="7.5546875" style="65" customWidth="1"/>
    <col min="12018" max="12018" width="8.33203125" style="65" customWidth="1"/>
    <col min="12019" max="12019" width="9.109375" style="65" customWidth="1"/>
    <col min="12020" max="12020" width="7.6640625" style="65" customWidth="1"/>
    <col min="12021" max="12021" width="8.33203125" style="65" customWidth="1"/>
    <col min="12022" max="12022" width="7.5546875" style="65" customWidth="1"/>
    <col min="12023" max="12023" width="8.33203125" style="65" customWidth="1"/>
    <col min="12024" max="12024" width="7.5546875" style="65" customWidth="1"/>
    <col min="12025" max="12025" width="8.33203125" style="65" customWidth="1"/>
    <col min="12026" max="12026" width="7.5546875" style="65" customWidth="1"/>
    <col min="12027" max="12027" width="8.5546875" style="65" customWidth="1"/>
    <col min="12028" max="12028" width="7.21875" style="65" customWidth="1"/>
    <col min="12029" max="12029" width="7.77734375" style="65" customWidth="1"/>
    <col min="12030" max="12030" width="10.44140625" style="65" customWidth="1"/>
    <col min="12031" max="12031" width="8.44140625" style="65" customWidth="1"/>
    <col min="12032" max="12032" width="7.77734375" style="65" customWidth="1"/>
    <col min="12033" max="12033" width="10.44140625" style="65" customWidth="1"/>
    <col min="12034" max="12034" width="8.44140625" style="65" customWidth="1"/>
    <col min="12035" max="12035" width="8.109375" style="65" customWidth="1"/>
    <col min="12036" max="12265" width="8.88671875" style="65"/>
    <col min="12266" max="12266" width="4" style="65" customWidth="1"/>
    <col min="12267" max="12267" width="20.5546875" style="65" customWidth="1"/>
    <col min="12268" max="12268" width="7.77734375" style="65" customWidth="1"/>
    <col min="12269" max="12269" width="7.88671875" style="65" customWidth="1"/>
    <col min="12270" max="12270" width="7.33203125" style="65" customWidth="1"/>
    <col min="12271" max="12271" width="9.33203125" style="65" customWidth="1"/>
    <col min="12272" max="12272" width="9.109375" style="65" customWidth="1"/>
    <col min="12273" max="12273" width="7.5546875" style="65" customWidth="1"/>
    <col min="12274" max="12274" width="8.33203125" style="65" customWidth="1"/>
    <col min="12275" max="12275" width="9.109375" style="65" customWidth="1"/>
    <col min="12276" max="12276" width="7.6640625" style="65" customWidth="1"/>
    <col min="12277" max="12277" width="8.33203125" style="65" customWidth="1"/>
    <col min="12278" max="12278" width="7.5546875" style="65" customWidth="1"/>
    <col min="12279" max="12279" width="8.33203125" style="65" customWidth="1"/>
    <col min="12280" max="12280" width="7.5546875" style="65" customWidth="1"/>
    <col min="12281" max="12281" width="8.33203125" style="65" customWidth="1"/>
    <col min="12282" max="12282" width="7.5546875" style="65" customWidth="1"/>
    <col min="12283" max="12283" width="8.5546875" style="65" customWidth="1"/>
    <col min="12284" max="12284" width="7.21875" style="65" customWidth="1"/>
    <col min="12285" max="12285" width="7.77734375" style="65" customWidth="1"/>
    <col min="12286" max="12286" width="10.44140625" style="65" customWidth="1"/>
    <col min="12287" max="12287" width="8.44140625" style="65" customWidth="1"/>
    <col min="12288" max="12288" width="7.77734375" style="65" customWidth="1"/>
    <col min="12289" max="12289" width="10.44140625" style="65" customWidth="1"/>
    <col min="12290" max="12290" width="8.44140625" style="65" customWidth="1"/>
    <col min="12291" max="12291" width="8.109375" style="65" customWidth="1"/>
    <col min="12292" max="12521" width="8.88671875" style="65"/>
    <col min="12522" max="12522" width="4" style="65" customWidth="1"/>
    <col min="12523" max="12523" width="20.5546875" style="65" customWidth="1"/>
    <col min="12524" max="12524" width="7.77734375" style="65" customWidth="1"/>
    <col min="12525" max="12525" width="7.88671875" style="65" customWidth="1"/>
    <col min="12526" max="12526" width="7.33203125" style="65" customWidth="1"/>
    <col min="12527" max="12527" width="9.33203125" style="65" customWidth="1"/>
    <col min="12528" max="12528" width="9.109375" style="65" customWidth="1"/>
    <col min="12529" max="12529" width="7.5546875" style="65" customWidth="1"/>
    <col min="12530" max="12530" width="8.33203125" style="65" customWidth="1"/>
    <col min="12531" max="12531" width="9.109375" style="65" customWidth="1"/>
    <col min="12532" max="12532" width="7.6640625" style="65" customWidth="1"/>
    <col min="12533" max="12533" width="8.33203125" style="65" customWidth="1"/>
    <col min="12534" max="12534" width="7.5546875" style="65" customWidth="1"/>
    <col min="12535" max="12535" width="8.33203125" style="65" customWidth="1"/>
    <col min="12536" max="12536" width="7.5546875" style="65" customWidth="1"/>
    <col min="12537" max="12537" width="8.33203125" style="65" customWidth="1"/>
    <col min="12538" max="12538" width="7.5546875" style="65" customWidth="1"/>
    <col min="12539" max="12539" width="8.5546875" style="65" customWidth="1"/>
    <col min="12540" max="12540" width="7.21875" style="65" customWidth="1"/>
    <col min="12541" max="12541" width="7.77734375" style="65" customWidth="1"/>
    <col min="12542" max="12542" width="10.44140625" style="65" customWidth="1"/>
    <col min="12543" max="12543" width="8.44140625" style="65" customWidth="1"/>
    <col min="12544" max="12544" width="7.77734375" style="65" customWidth="1"/>
    <col min="12545" max="12545" width="10.44140625" style="65" customWidth="1"/>
    <col min="12546" max="12546" width="8.44140625" style="65" customWidth="1"/>
    <col min="12547" max="12547" width="8.109375" style="65" customWidth="1"/>
    <col min="12548" max="12777" width="8.88671875" style="65"/>
    <col min="12778" max="12778" width="4" style="65" customWidth="1"/>
    <col min="12779" max="12779" width="20.5546875" style="65" customWidth="1"/>
    <col min="12780" max="12780" width="7.77734375" style="65" customWidth="1"/>
    <col min="12781" max="12781" width="7.88671875" style="65" customWidth="1"/>
    <col min="12782" max="12782" width="7.33203125" style="65" customWidth="1"/>
    <col min="12783" max="12783" width="9.33203125" style="65" customWidth="1"/>
    <col min="12784" max="12784" width="9.109375" style="65" customWidth="1"/>
    <col min="12785" max="12785" width="7.5546875" style="65" customWidth="1"/>
    <col min="12786" max="12786" width="8.33203125" style="65" customWidth="1"/>
    <col min="12787" max="12787" width="9.109375" style="65" customWidth="1"/>
    <col min="12788" max="12788" width="7.6640625" style="65" customWidth="1"/>
    <col min="12789" max="12789" width="8.33203125" style="65" customWidth="1"/>
    <col min="12790" max="12790" width="7.5546875" style="65" customWidth="1"/>
    <col min="12791" max="12791" width="8.33203125" style="65" customWidth="1"/>
    <col min="12792" max="12792" width="7.5546875" style="65" customWidth="1"/>
    <col min="12793" max="12793" width="8.33203125" style="65" customWidth="1"/>
    <col min="12794" max="12794" width="7.5546875" style="65" customWidth="1"/>
    <col min="12795" max="12795" width="8.5546875" style="65" customWidth="1"/>
    <col min="12796" max="12796" width="7.21875" style="65" customWidth="1"/>
    <col min="12797" max="12797" width="7.77734375" style="65" customWidth="1"/>
    <col min="12798" max="12798" width="10.44140625" style="65" customWidth="1"/>
    <col min="12799" max="12799" width="8.44140625" style="65" customWidth="1"/>
    <col min="12800" max="12800" width="7.77734375" style="65" customWidth="1"/>
    <col min="12801" max="12801" width="10.44140625" style="65" customWidth="1"/>
    <col min="12802" max="12802" width="8.44140625" style="65" customWidth="1"/>
    <col min="12803" max="12803" width="8.109375" style="65" customWidth="1"/>
    <col min="12804" max="13033" width="8.88671875" style="65"/>
    <col min="13034" max="13034" width="4" style="65" customWidth="1"/>
    <col min="13035" max="13035" width="20.5546875" style="65" customWidth="1"/>
    <col min="13036" max="13036" width="7.77734375" style="65" customWidth="1"/>
    <col min="13037" max="13037" width="7.88671875" style="65" customWidth="1"/>
    <col min="13038" max="13038" width="7.33203125" style="65" customWidth="1"/>
    <col min="13039" max="13039" width="9.33203125" style="65" customWidth="1"/>
    <col min="13040" max="13040" width="9.109375" style="65" customWidth="1"/>
    <col min="13041" max="13041" width="7.5546875" style="65" customWidth="1"/>
    <col min="13042" max="13042" width="8.33203125" style="65" customWidth="1"/>
    <col min="13043" max="13043" width="9.109375" style="65" customWidth="1"/>
    <col min="13044" max="13044" width="7.6640625" style="65" customWidth="1"/>
    <col min="13045" max="13045" width="8.33203125" style="65" customWidth="1"/>
    <col min="13046" max="13046" width="7.5546875" style="65" customWidth="1"/>
    <col min="13047" max="13047" width="8.33203125" style="65" customWidth="1"/>
    <col min="13048" max="13048" width="7.5546875" style="65" customWidth="1"/>
    <col min="13049" max="13049" width="8.33203125" style="65" customWidth="1"/>
    <col min="13050" max="13050" width="7.5546875" style="65" customWidth="1"/>
    <col min="13051" max="13051" width="8.5546875" style="65" customWidth="1"/>
    <col min="13052" max="13052" width="7.21875" style="65" customWidth="1"/>
    <col min="13053" max="13053" width="7.77734375" style="65" customWidth="1"/>
    <col min="13054" max="13054" width="10.44140625" style="65" customWidth="1"/>
    <col min="13055" max="13055" width="8.44140625" style="65" customWidth="1"/>
    <col min="13056" max="13056" width="7.77734375" style="65" customWidth="1"/>
    <col min="13057" max="13057" width="10.44140625" style="65" customWidth="1"/>
    <col min="13058" max="13058" width="8.44140625" style="65" customWidth="1"/>
    <col min="13059" max="13059" width="8.109375" style="65" customWidth="1"/>
    <col min="13060" max="13289" width="8.88671875" style="65"/>
    <col min="13290" max="13290" width="4" style="65" customWidth="1"/>
    <col min="13291" max="13291" width="20.5546875" style="65" customWidth="1"/>
    <col min="13292" max="13292" width="7.77734375" style="65" customWidth="1"/>
    <col min="13293" max="13293" width="7.88671875" style="65" customWidth="1"/>
    <col min="13294" max="13294" width="7.33203125" style="65" customWidth="1"/>
    <col min="13295" max="13295" width="9.33203125" style="65" customWidth="1"/>
    <col min="13296" max="13296" width="9.109375" style="65" customWidth="1"/>
    <col min="13297" max="13297" width="7.5546875" style="65" customWidth="1"/>
    <col min="13298" max="13298" width="8.33203125" style="65" customWidth="1"/>
    <col min="13299" max="13299" width="9.109375" style="65" customWidth="1"/>
    <col min="13300" max="13300" width="7.6640625" style="65" customWidth="1"/>
    <col min="13301" max="13301" width="8.33203125" style="65" customWidth="1"/>
    <col min="13302" max="13302" width="7.5546875" style="65" customWidth="1"/>
    <col min="13303" max="13303" width="8.33203125" style="65" customWidth="1"/>
    <col min="13304" max="13304" width="7.5546875" style="65" customWidth="1"/>
    <col min="13305" max="13305" width="8.33203125" style="65" customWidth="1"/>
    <col min="13306" max="13306" width="7.5546875" style="65" customWidth="1"/>
    <col min="13307" max="13307" width="8.5546875" style="65" customWidth="1"/>
    <col min="13308" max="13308" width="7.21875" style="65" customWidth="1"/>
    <col min="13309" max="13309" width="7.77734375" style="65" customWidth="1"/>
    <col min="13310" max="13310" width="10.44140625" style="65" customWidth="1"/>
    <col min="13311" max="13311" width="8.44140625" style="65" customWidth="1"/>
    <col min="13312" max="13312" width="7.77734375" style="65" customWidth="1"/>
    <col min="13313" max="13313" width="10.44140625" style="65" customWidth="1"/>
    <col min="13314" max="13314" width="8.44140625" style="65" customWidth="1"/>
    <col min="13315" max="13315" width="8.109375" style="65" customWidth="1"/>
    <col min="13316" max="13545" width="8.88671875" style="65"/>
    <col min="13546" max="13546" width="4" style="65" customWidth="1"/>
    <col min="13547" max="13547" width="20.5546875" style="65" customWidth="1"/>
    <col min="13548" max="13548" width="7.77734375" style="65" customWidth="1"/>
    <col min="13549" max="13549" width="7.88671875" style="65" customWidth="1"/>
    <col min="13550" max="13550" width="7.33203125" style="65" customWidth="1"/>
    <col min="13551" max="13551" width="9.33203125" style="65" customWidth="1"/>
    <col min="13552" max="13552" width="9.109375" style="65" customWidth="1"/>
    <col min="13553" max="13553" width="7.5546875" style="65" customWidth="1"/>
    <col min="13554" max="13554" width="8.33203125" style="65" customWidth="1"/>
    <col min="13555" max="13555" width="9.109375" style="65" customWidth="1"/>
    <col min="13556" max="13556" width="7.6640625" style="65" customWidth="1"/>
    <col min="13557" max="13557" width="8.33203125" style="65" customWidth="1"/>
    <col min="13558" max="13558" width="7.5546875" style="65" customWidth="1"/>
    <col min="13559" max="13559" width="8.33203125" style="65" customWidth="1"/>
    <col min="13560" max="13560" width="7.5546875" style="65" customWidth="1"/>
    <col min="13561" max="13561" width="8.33203125" style="65" customWidth="1"/>
    <col min="13562" max="13562" width="7.5546875" style="65" customWidth="1"/>
    <col min="13563" max="13563" width="8.5546875" style="65" customWidth="1"/>
    <col min="13564" max="13564" width="7.21875" style="65" customWidth="1"/>
    <col min="13565" max="13565" width="7.77734375" style="65" customWidth="1"/>
    <col min="13566" max="13566" width="10.44140625" style="65" customWidth="1"/>
    <col min="13567" max="13567" width="8.44140625" style="65" customWidth="1"/>
    <col min="13568" max="13568" width="7.77734375" style="65" customWidth="1"/>
    <col min="13569" max="13569" width="10.44140625" style="65" customWidth="1"/>
    <col min="13570" max="13570" width="8.44140625" style="65" customWidth="1"/>
    <col min="13571" max="13571" width="8.109375" style="65" customWidth="1"/>
    <col min="13572" max="13801" width="8.88671875" style="65"/>
    <col min="13802" max="13802" width="4" style="65" customWidth="1"/>
    <col min="13803" max="13803" width="20.5546875" style="65" customWidth="1"/>
    <col min="13804" max="13804" width="7.77734375" style="65" customWidth="1"/>
    <col min="13805" max="13805" width="7.88671875" style="65" customWidth="1"/>
    <col min="13806" max="13806" width="7.33203125" style="65" customWidth="1"/>
    <col min="13807" max="13807" width="9.33203125" style="65" customWidth="1"/>
    <col min="13808" max="13808" width="9.109375" style="65" customWidth="1"/>
    <col min="13809" max="13809" width="7.5546875" style="65" customWidth="1"/>
    <col min="13810" max="13810" width="8.33203125" style="65" customWidth="1"/>
    <col min="13811" max="13811" width="9.109375" style="65" customWidth="1"/>
    <col min="13812" max="13812" width="7.6640625" style="65" customWidth="1"/>
    <col min="13813" max="13813" width="8.33203125" style="65" customWidth="1"/>
    <col min="13814" max="13814" width="7.5546875" style="65" customWidth="1"/>
    <col min="13815" max="13815" width="8.33203125" style="65" customWidth="1"/>
    <col min="13816" max="13816" width="7.5546875" style="65" customWidth="1"/>
    <col min="13817" max="13817" width="8.33203125" style="65" customWidth="1"/>
    <col min="13818" max="13818" width="7.5546875" style="65" customWidth="1"/>
    <col min="13819" max="13819" width="8.5546875" style="65" customWidth="1"/>
    <col min="13820" max="13820" width="7.21875" style="65" customWidth="1"/>
    <col min="13821" max="13821" width="7.77734375" style="65" customWidth="1"/>
    <col min="13822" max="13822" width="10.44140625" style="65" customWidth="1"/>
    <col min="13823" max="13823" width="8.44140625" style="65" customWidth="1"/>
    <col min="13824" max="13824" width="7.77734375" style="65" customWidth="1"/>
    <col min="13825" max="13825" width="10.44140625" style="65" customWidth="1"/>
    <col min="13826" max="13826" width="8.44140625" style="65" customWidth="1"/>
    <col min="13827" max="13827" width="8.109375" style="65" customWidth="1"/>
    <col min="13828" max="14057" width="8.88671875" style="65"/>
    <col min="14058" max="14058" width="4" style="65" customWidth="1"/>
    <col min="14059" max="14059" width="20.5546875" style="65" customWidth="1"/>
    <col min="14060" max="14060" width="7.77734375" style="65" customWidth="1"/>
    <col min="14061" max="14061" width="7.88671875" style="65" customWidth="1"/>
    <col min="14062" max="14062" width="7.33203125" style="65" customWidth="1"/>
    <col min="14063" max="14063" width="9.33203125" style="65" customWidth="1"/>
    <col min="14064" max="14064" width="9.109375" style="65" customWidth="1"/>
    <col min="14065" max="14065" width="7.5546875" style="65" customWidth="1"/>
    <col min="14066" max="14066" width="8.33203125" style="65" customWidth="1"/>
    <col min="14067" max="14067" width="9.109375" style="65" customWidth="1"/>
    <col min="14068" max="14068" width="7.6640625" style="65" customWidth="1"/>
    <col min="14069" max="14069" width="8.33203125" style="65" customWidth="1"/>
    <col min="14070" max="14070" width="7.5546875" style="65" customWidth="1"/>
    <col min="14071" max="14071" width="8.33203125" style="65" customWidth="1"/>
    <col min="14072" max="14072" width="7.5546875" style="65" customWidth="1"/>
    <col min="14073" max="14073" width="8.33203125" style="65" customWidth="1"/>
    <col min="14074" max="14074" width="7.5546875" style="65" customWidth="1"/>
    <col min="14075" max="14075" width="8.5546875" style="65" customWidth="1"/>
    <col min="14076" max="14076" width="7.21875" style="65" customWidth="1"/>
    <col min="14077" max="14077" width="7.77734375" style="65" customWidth="1"/>
    <col min="14078" max="14078" width="10.44140625" style="65" customWidth="1"/>
    <col min="14079" max="14079" width="8.44140625" style="65" customWidth="1"/>
    <col min="14080" max="14080" width="7.77734375" style="65" customWidth="1"/>
    <col min="14081" max="14081" width="10.44140625" style="65" customWidth="1"/>
    <col min="14082" max="14082" width="8.44140625" style="65" customWidth="1"/>
    <col min="14083" max="14083" width="8.109375" style="65" customWidth="1"/>
    <col min="14084" max="14313" width="8.88671875" style="65"/>
    <col min="14314" max="14314" width="4" style="65" customWidth="1"/>
    <col min="14315" max="14315" width="20.5546875" style="65" customWidth="1"/>
    <col min="14316" max="14316" width="7.77734375" style="65" customWidth="1"/>
    <col min="14317" max="14317" width="7.88671875" style="65" customWidth="1"/>
    <col min="14318" max="14318" width="7.33203125" style="65" customWidth="1"/>
    <col min="14319" max="14319" width="9.33203125" style="65" customWidth="1"/>
    <col min="14320" max="14320" width="9.109375" style="65" customWidth="1"/>
    <col min="14321" max="14321" width="7.5546875" style="65" customWidth="1"/>
    <col min="14322" max="14322" width="8.33203125" style="65" customWidth="1"/>
    <col min="14323" max="14323" width="9.109375" style="65" customWidth="1"/>
    <col min="14324" max="14324" width="7.6640625" style="65" customWidth="1"/>
    <col min="14325" max="14325" width="8.33203125" style="65" customWidth="1"/>
    <col min="14326" max="14326" width="7.5546875" style="65" customWidth="1"/>
    <col min="14327" max="14327" width="8.33203125" style="65" customWidth="1"/>
    <col min="14328" max="14328" width="7.5546875" style="65" customWidth="1"/>
    <col min="14329" max="14329" width="8.33203125" style="65" customWidth="1"/>
    <col min="14330" max="14330" width="7.5546875" style="65" customWidth="1"/>
    <col min="14331" max="14331" width="8.5546875" style="65" customWidth="1"/>
    <col min="14332" max="14332" width="7.21875" style="65" customWidth="1"/>
    <col min="14333" max="14333" width="7.77734375" style="65" customWidth="1"/>
    <col min="14334" max="14334" width="10.44140625" style="65" customWidth="1"/>
    <col min="14335" max="14335" width="8.44140625" style="65" customWidth="1"/>
    <col min="14336" max="14336" width="7.77734375" style="65" customWidth="1"/>
    <col min="14337" max="14337" width="10.44140625" style="65" customWidth="1"/>
    <col min="14338" max="14338" width="8.44140625" style="65" customWidth="1"/>
    <col min="14339" max="14339" width="8.109375" style="65" customWidth="1"/>
    <col min="14340" max="14569" width="8.88671875" style="65"/>
    <col min="14570" max="14570" width="4" style="65" customWidth="1"/>
    <col min="14571" max="14571" width="20.5546875" style="65" customWidth="1"/>
    <col min="14572" max="14572" width="7.77734375" style="65" customWidth="1"/>
    <col min="14573" max="14573" width="7.88671875" style="65" customWidth="1"/>
    <col min="14574" max="14574" width="7.33203125" style="65" customWidth="1"/>
    <col min="14575" max="14575" width="9.33203125" style="65" customWidth="1"/>
    <col min="14576" max="14576" width="9.109375" style="65" customWidth="1"/>
    <col min="14577" max="14577" width="7.5546875" style="65" customWidth="1"/>
    <col min="14578" max="14578" width="8.33203125" style="65" customWidth="1"/>
    <col min="14579" max="14579" width="9.109375" style="65" customWidth="1"/>
    <col min="14580" max="14580" width="7.6640625" style="65" customWidth="1"/>
    <col min="14581" max="14581" width="8.33203125" style="65" customWidth="1"/>
    <col min="14582" max="14582" width="7.5546875" style="65" customWidth="1"/>
    <col min="14583" max="14583" width="8.33203125" style="65" customWidth="1"/>
    <col min="14584" max="14584" width="7.5546875" style="65" customWidth="1"/>
    <col min="14585" max="14585" width="8.33203125" style="65" customWidth="1"/>
    <col min="14586" max="14586" width="7.5546875" style="65" customWidth="1"/>
    <col min="14587" max="14587" width="8.5546875" style="65" customWidth="1"/>
    <col min="14588" max="14588" width="7.21875" style="65" customWidth="1"/>
    <col min="14589" max="14589" width="7.77734375" style="65" customWidth="1"/>
    <col min="14590" max="14590" width="10.44140625" style="65" customWidth="1"/>
    <col min="14591" max="14591" width="8.44140625" style="65" customWidth="1"/>
    <col min="14592" max="14592" width="7.77734375" style="65" customWidth="1"/>
    <col min="14593" max="14593" width="10.44140625" style="65" customWidth="1"/>
    <col min="14594" max="14594" width="8.44140625" style="65" customWidth="1"/>
    <col min="14595" max="14595" width="8.109375" style="65" customWidth="1"/>
    <col min="14596" max="14825" width="8.88671875" style="65"/>
    <col min="14826" max="14826" width="4" style="65" customWidth="1"/>
    <col min="14827" max="14827" width="20.5546875" style="65" customWidth="1"/>
    <col min="14828" max="14828" width="7.77734375" style="65" customWidth="1"/>
    <col min="14829" max="14829" width="7.88671875" style="65" customWidth="1"/>
    <col min="14830" max="14830" width="7.33203125" style="65" customWidth="1"/>
    <col min="14831" max="14831" width="9.33203125" style="65" customWidth="1"/>
    <col min="14832" max="14832" width="9.109375" style="65" customWidth="1"/>
    <col min="14833" max="14833" width="7.5546875" style="65" customWidth="1"/>
    <col min="14834" max="14834" width="8.33203125" style="65" customWidth="1"/>
    <col min="14835" max="14835" width="9.109375" style="65" customWidth="1"/>
    <col min="14836" max="14836" width="7.6640625" style="65" customWidth="1"/>
    <col min="14837" max="14837" width="8.33203125" style="65" customWidth="1"/>
    <col min="14838" max="14838" width="7.5546875" style="65" customWidth="1"/>
    <col min="14839" max="14839" width="8.33203125" style="65" customWidth="1"/>
    <col min="14840" max="14840" width="7.5546875" style="65" customWidth="1"/>
    <col min="14841" max="14841" width="8.33203125" style="65" customWidth="1"/>
    <col min="14842" max="14842" width="7.5546875" style="65" customWidth="1"/>
    <col min="14843" max="14843" width="8.5546875" style="65" customWidth="1"/>
    <col min="14844" max="14844" width="7.21875" style="65" customWidth="1"/>
    <col min="14845" max="14845" width="7.77734375" style="65" customWidth="1"/>
    <col min="14846" max="14846" width="10.44140625" style="65" customWidth="1"/>
    <col min="14847" max="14847" width="8.44140625" style="65" customWidth="1"/>
    <col min="14848" max="14848" width="7.77734375" style="65" customWidth="1"/>
    <col min="14849" max="14849" width="10.44140625" style="65" customWidth="1"/>
    <col min="14850" max="14850" width="8.44140625" style="65" customWidth="1"/>
    <col min="14851" max="14851" width="8.109375" style="65" customWidth="1"/>
    <col min="14852" max="15081" width="8.88671875" style="65"/>
    <col min="15082" max="15082" width="4" style="65" customWidth="1"/>
    <col min="15083" max="15083" width="20.5546875" style="65" customWidth="1"/>
    <col min="15084" max="15084" width="7.77734375" style="65" customWidth="1"/>
    <col min="15085" max="15085" width="7.88671875" style="65" customWidth="1"/>
    <col min="15086" max="15086" width="7.33203125" style="65" customWidth="1"/>
    <col min="15087" max="15087" width="9.33203125" style="65" customWidth="1"/>
    <col min="15088" max="15088" width="9.109375" style="65" customWidth="1"/>
    <col min="15089" max="15089" width="7.5546875" style="65" customWidth="1"/>
    <col min="15090" max="15090" width="8.33203125" style="65" customWidth="1"/>
    <col min="15091" max="15091" width="9.109375" style="65" customWidth="1"/>
    <col min="15092" max="15092" width="7.6640625" style="65" customWidth="1"/>
    <col min="15093" max="15093" width="8.33203125" style="65" customWidth="1"/>
    <col min="15094" max="15094" width="7.5546875" style="65" customWidth="1"/>
    <col min="15095" max="15095" width="8.33203125" style="65" customWidth="1"/>
    <col min="15096" max="15096" width="7.5546875" style="65" customWidth="1"/>
    <col min="15097" max="15097" width="8.33203125" style="65" customWidth="1"/>
    <col min="15098" max="15098" width="7.5546875" style="65" customWidth="1"/>
    <col min="15099" max="15099" width="8.5546875" style="65" customWidth="1"/>
    <col min="15100" max="15100" width="7.21875" style="65" customWidth="1"/>
    <col min="15101" max="15101" width="7.77734375" style="65" customWidth="1"/>
    <col min="15102" max="15102" width="10.44140625" style="65" customWidth="1"/>
    <col min="15103" max="15103" width="8.44140625" style="65" customWidth="1"/>
    <col min="15104" max="15104" width="7.77734375" style="65" customWidth="1"/>
    <col min="15105" max="15105" width="10.44140625" style="65" customWidth="1"/>
    <col min="15106" max="15106" width="8.44140625" style="65" customWidth="1"/>
    <col min="15107" max="15107" width="8.109375" style="65" customWidth="1"/>
    <col min="15108" max="15337" width="8.88671875" style="65"/>
    <col min="15338" max="15338" width="4" style="65" customWidth="1"/>
    <col min="15339" max="15339" width="20.5546875" style="65" customWidth="1"/>
    <col min="15340" max="15340" width="7.77734375" style="65" customWidth="1"/>
    <col min="15341" max="15341" width="7.88671875" style="65" customWidth="1"/>
    <col min="15342" max="15342" width="7.33203125" style="65" customWidth="1"/>
    <col min="15343" max="15343" width="9.33203125" style="65" customWidth="1"/>
    <col min="15344" max="15344" width="9.109375" style="65" customWidth="1"/>
    <col min="15345" max="15345" width="7.5546875" style="65" customWidth="1"/>
    <col min="15346" max="15346" width="8.33203125" style="65" customWidth="1"/>
    <col min="15347" max="15347" width="9.109375" style="65" customWidth="1"/>
    <col min="15348" max="15348" width="7.6640625" style="65" customWidth="1"/>
    <col min="15349" max="15349" width="8.33203125" style="65" customWidth="1"/>
    <col min="15350" max="15350" width="7.5546875" style="65" customWidth="1"/>
    <col min="15351" max="15351" width="8.33203125" style="65" customWidth="1"/>
    <col min="15352" max="15352" width="7.5546875" style="65" customWidth="1"/>
    <col min="15353" max="15353" width="8.33203125" style="65" customWidth="1"/>
    <col min="15354" max="15354" width="7.5546875" style="65" customWidth="1"/>
    <col min="15355" max="15355" width="8.5546875" style="65" customWidth="1"/>
    <col min="15356" max="15356" width="7.21875" style="65" customWidth="1"/>
    <col min="15357" max="15357" width="7.77734375" style="65" customWidth="1"/>
    <col min="15358" max="15358" width="10.44140625" style="65" customWidth="1"/>
    <col min="15359" max="15359" width="8.44140625" style="65" customWidth="1"/>
    <col min="15360" max="15360" width="7.77734375" style="65" customWidth="1"/>
    <col min="15361" max="15361" width="10.44140625" style="65" customWidth="1"/>
    <col min="15362" max="15362" width="8.44140625" style="65" customWidth="1"/>
    <col min="15363" max="15363" width="8.109375" style="65" customWidth="1"/>
    <col min="15364" max="15593" width="8.88671875" style="65"/>
    <col min="15594" max="15594" width="4" style="65" customWidth="1"/>
    <col min="15595" max="15595" width="20.5546875" style="65" customWidth="1"/>
    <col min="15596" max="15596" width="7.77734375" style="65" customWidth="1"/>
    <col min="15597" max="15597" width="7.88671875" style="65" customWidth="1"/>
    <col min="15598" max="15598" width="7.33203125" style="65" customWidth="1"/>
    <col min="15599" max="15599" width="9.33203125" style="65" customWidth="1"/>
    <col min="15600" max="15600" width="9.109375" style="65" customWidth="1"/>
    <col min="15601" max="15601" width="7.5546875" style="65" customWidth="1"/>
    <col min="15602" max="15602" width="8.33203125" style="65" customWidth="1"/>
    <col min="15603" max="15603" width="9.109375" style="65" customWidth="1"/>
    <col min="15604" max="15604" width="7.6640625" style="65" customWidth="1"/>
    <col min="15605" max="15605" width="8.33203125" style="65" customWidth="1"/>
    <col min="15606" max="15606" width="7.5546875" style="65" customWidth="1"/>
    <col min="15607" max="15607" width="8.33203125" style="65" customWidth="1"/>
    <col min="15608" max="15608" width="7.5546875" style="65" customWidth="1"/>
    <col min="15609" max="15609" width="8.33203125" style="65" customWidth="1"/>
    <col min="15610" max="15610" width="7.5546875" style="65" customWidth="1"/>
    <col min="15611" max="15611" width="8.5546875" style="65" customWidth="1"/>
    <col min="15612" max="15612" width="7.21875" style="65" customWidth="1"/>
    <col min="15613" max="15613" width="7.77734375" style="65" customWidth="1"/>
    <col min="15614" max="15614" width="10.44140625" style="65" customWidth="1"/>
    <col min="15615" max="15615" width="8.44140625" style="65" customWidth="1"/>
    <col min="15616" max="15616" width="7.77734375" style="65" customWidth="1"/>
    <col min="15617" max="15617" width="10.44140625" style="65" customWidth="1"/>
    <col min="15618" max="15618" width="8.44140625" style="65" customWidth="1"/>
    <col min="15619" max="15619" width="8.109375" style="65" customWidth="1"/>
    <col min="15620" max="15849" width="8.88671875" style="65"/>
    <col min="15850" max="15850" width="4" style="65" customWidth="1"/>
    <col min="15851" max="15851" width="20.5546875" style="65" customWidth="1"/>
    <col min="15852" max="15852" width="7.77734375" style="65" customWidth="1"/>
    <col min="15853" max="15853" width="7.88671875" style="65" customWidth="1"/>
    <col min="15854" max="15854" width="7.33203125" style="65" customWidth="1"/>
    <col min="15855" max="15855" width="9.33203125" style="65" customWidth="1"/>
    <col min="15856" max="15856" width="9.109375" style="65" customWidth="1"/>
    <col min="15857" max="15857" width="7.5546875" style="65" customWidth="1"/>
    <col min="15858" max="15858" width="8.33203125" style="65" customWidth="1"/>
    <col min="15859" max="15859" width="9.109375" style="65" customWidth="1"/>
    <col min="15860" max="15860" width="7.6640625" style="65" customWidth="1"/>
    <col min="15861" max="15861" width="8.33203125" style="65" customWidth="1"/>
    <col min="15862" max="15862" width="7.5546875" style="65" customWidth="1"/>
    <col min="15863" max="15863" width="8.33203125" style="65" customWidth="1"/>
    <col min="15864" max="15864" width="7.5546875" style="65" customWidth="1"/>
    <col min="15865" max="15865" width="8.33203125" style="65" customWidth="1"/>
    <col min="15866" max="15866" width="7.5546875" style="65" customWidth="1"/>
    <col min="15867" max="15867" width="8.5546875" style="65" customWidth="1"/>
    <col min="15868" max="15868" width="7.21875" style="65" customWidth="1"/>
    <col min="15869" max="15869" width="7.77734375" style="65" customWidth="1"/>
    <col min="15870" max="15870" width="10.44140625" style="65" customWidth="1"/>
    <col min="15871" max="15871" width="8.44140625" style="65" customWidth="1"/>
    <col min="15872" max="15872" width="7.77734375" style="65" customWidth="1"/>
    <col min="15873" max="15873" width="10.44140625" style="65" customWidth="1"/>
    <col min="15874" max="15874" width="8.44140625" style="65" customWidth="1"/>
    <col min="15875" max="15875" width="8.109375" style="65" customWidth="1"/>
    <col min="15876" max="16105" width="8.88671875" style="65"/>
    <col min="16106" max="16106" width="4" style="65" customWidth="1"/>
    <col min="16107" max="16107" width="20.5546875" style="65" customWidth="1"/>
    <col min="16108" max="16108" width="7.77734375" style="65" customWidth="1"/>
    <col min="16109" max="16109" width="7.88671875" style="65" customWidth="1"/>
    <col min="16110" max="16110" width="7.33203125" style="65" customWidth="1"/>
    <col min="16111" max="16111" width="9.33203125" style="65" customWidth="1"/>
    <col min="16112" max="16112" width="9.109375" style="65" customWidth="1"/>
    <col min="16113" max="16113" width="7.5546875" style="65" customWidth="1"/>
    <col min="16114" max="16114" width="8.33203125" style="65" customWidth="1"/>
    <col min="16115" max="16115" width="9.109375" style="65" customWidth="1"/>
    <col min="16116" max="16116" width="7.6640625" style="65" customWidth="1"/>
    <col min="16117" max="16117" width="8.33203125" style="65" customWidth="1"/>
    <col min="16118" max="16118" width="7.5546875" style="65" customWidth="1"/>
    <col min="16119" max="16119" width="8.33203125" style="65" customWidth="1"/>
    <col min="16120" max="16120" width="7.5546875" style="65" customWidth="1"/>
    <col min="16121" max="16121" width="8.33203125" style="65" customWidth="1"/>
    <col min="16122" max="16122" width="7.5546875" style="65" customWidth="1"/>
    <col min="16123" max="16123" width="8.5546875" style="65" customWidth="1"/>
    <col min="16124" max="16124" width="7.21875" style="65" customWidth="1"/>
    <col min="16125" max="16125" width="7.77734375" style="65" customWidth="1"/>
    <col min="16126" max="16126" width="10.44140625" style="65" customWidth="1"/>
    <col min="16127" max="16127" width="8.44140625" style="65" customWidth="1"/>
    <col min="16128" max="16128" width="7.77734375" style="65" customWidth="1"/>
    <col min="16129" max="16129" width="10.44140625" style="65" customWidth="1"/>
    <col min="16130" max="16130" width="8.44140625" style="65" customWidth="1"/>
    <col min="16131" max="16131" width="8.109375" style="65" customWidth="1"/>
    <col min="16132" max="16384" width="8.88671875" style="65"/>
  </cols>
  <sheetData>
    <row r="1" spans="1:17" s="24" customFormat="1" ht="20.25" customHeight="1" x14ac:dyDescent="0.25">
      <c r="C1" s="129"/>
      <c r="D1" s="129"/>
      <c r="E1" s="129"/>
      <c r="F1" s="129"/>
    </row>
    <row r="2" spans="1:17" s="25" customFormat="1" ht="27.75" customHeight="1" x14ac:dyDescent="0.25">
      <c r="A2" s="130" t="s">
        <v>148</v>
      </c>
      <c r="B2" s="130"/>
      <c r="C2" s="130"/>
      <c r="D2" s="130"/>
      <c r="E2" s="130"/>
      <c r="F2" s="130"/>
      <c r="G2" s="130"/>
      <c r="H2" s="130"/>
      <c r="I2" s="130"/>
      <c r="J2" s="130"/>
      <c r="K2" s="130"/>
      <c r="L2" s="130"/>
      <c r="M2" s="130"/>
      <c r="N2" s="130"/>
      <c r="O2" s="130"/>
    </row>
    <row r="3" spans="1:17" s="25" customFormat="1" ht="26.25" customHeight="1" x14ac:dyDescent="0.25">
      <c r="A3" s="125" t="s">
        <v>220</v>
      </c>
      <c r="B3" s="125"/>
      <c r="C3" s="125"/>
      <c r="D3" s="125"/>
      <c r="E3" s="125"/>
      <c r="F3" s="125"/>
      <c r="G3" s="125"/>
      <c r="H3" s="125"/>
      <c r="I3" s="125"/>
      <c r="J3" s="125"/>
      <c r="K3" s="125"/>
      <c r="L3" s="125"/>
      <c r="M3" s="125"/>
      <c r="N3" s="125"/>
      <c r="O3" s="125"/>
    </row>
    <row r="4" spans="1:17" s="25" customFormat="1" ht="20.25" customHeight="1" x14ac:dyDescent="0.25">
      <c r="B4" s="26"/>
      <c r="C4" s="26"/>
      <c r="D4" s="26"/>
      <c r="E4" s="26"/>
      <c r="F4" s="26"/>
      <c r="G4" s="26"/>
      <c r="H4" s="26"/>
      <c r="I4" s="131" t="s">
        <v>56</v>
      </c>
      <c r="J4" s="131"/>
      <c r="K4" s="131"/>
      <c r="L4" s="131"/>
      <c r="M4" s="131"/>
      <c r="N4" s="131"/>
      <c r="O4" s="131"/>
    </row>
    <row r="5" spans="1:17" s="27" customFormat="1" ht="48.75" customHeight="1" x14ac:dyDescent="0.25">
      <c r="A5" s="132" t="s">
        <v>1</v>
      </c>
      <c r="B5" s="128" t="s">
        <v>2</v>
      </c>
      <c r="C5" s="134" t="s">
        <v>158</v>
      </c>
      <c r="D5" s="135"/>
      <c r="E5" s="136"/>
      <c r="F5" s="134" t="s">
        <v>3</v>
      </c>
      <c r="G5" s="135"/>
      <c r="H5" s="136"/>
      <c r="I5" s="126" t="s">
        <v>147</v>
      </c>
      <c r="J5" s="127"/>
      <c r="K5" s="137" t="s">
        <v>11</v>
      </c>
      <c r="L5" s="138"/>
      <c r="M5" s="138"/>
      <c r="N5" s="139"/>
      <c r="O5" s="128" t="s">
        <v>4</v>
      </c>
    </row>
    <row r="6" spans="1:17" s="27" customFormat="1" ht="21.95" customHeight="1" x14ac:dyDescent="0.25">
      <c r="A6" s="132"/>
      <c r="B6" s="128"/>
      <c r="C6" s="128" t="s">
        <v>5</v>
      </c>
      <c r="D6" s="128" t="s">
        <v>6</v>
      </c>
      <c r="E6" s="128"/>
      <c r="F6" s="128" t="s">
        <v>5</v>
      </c>
      <c r="G6" s="128" t="s">
        <v>6</v>
      </c>
      <c r="H6" s="128"/>
      <c r="I6" s="128" t="s">
        <v>9</v>
      </c>
      <c r="J6" s="142" t="s">
        <v>10</v>
      </c>
      <c r="K6" s="133" t="s">
        <v>47</v>
      </c>
      <c r="L6" s="133" t="s">
        <v>206</v>
      </c>
      <c r="M6" s="133" t="s">
        <v>48</v>
      </c>
      <c r="N6" s="133" t="s">
        <v>185</v>
      </c>
      <c r="O6" s="128"/>
    </row>
    <row r="7" spans="1:17" s="27" customFormat="1" ht="21.95" customHeight="1" x14ac:dyDescent="0.25">
      <c r="A7" s="132"/>
      <c r="B7" s="128"/>
      <c r="C7" s="128"/>
      <c r="D7" s="128" t="s">
        <v>7</v>
      </c>
      <c r="E7" s="128" t="s">
        <v>8</v>
      </c>
      <c r="F7" s="128"/>
      <c r="G7" s="128" t="s">
        <v>7</v>
      </c>
      <c r="H7" s="128" t="s">
        <v>8</v>
      </c>
      <c r="I7" s="128"/>
      <c r="J7" s="142"/>
      <c r="K7" s="140"/>
      <c r="L7" s="140"/>
      <c r="M7" s="140"/>
      <c r="N7" s="140"/>
      <c r="O7" s="128"/>
    </row>
    <row r="8" spans="1:17" s="27" customFormat="1" ht="21.95" customHeight="1" x14ac:dyDescent="0.25">
      <c r="A8" s="132"/>
      <c r="B8" s="128"/>
      <c r="C8" s="128"/>
      <c r="D8" s="128"/>
      <c r="E8" s="128"/>
      <c r="F8" s="128"/>
      <c r="G8" s="128"/>
      <c r="H8" s="128"/>
      <c r="I8" s="128"/>
      <c r="J8" s="142"/>
      <c r="K8" s="140"/>
      <c r="L8" s="140"/>
      <c r="M8" s="140"/>
      <c r="N8" s="140"/>
      <c r="O8" s="128"/>
    </row>
    <row r="9" spans="1:17" s="27" customFormat="1" ht="14.25" customHeight="1" x14ac:dyDescent="0.25">
      <c r="A9" s="132"/>
      <c r="B9" s="133"/>
      <c r="C9" s="133"/>
      <c r="D9" s="133"/>
      <c r="E9" s="133"/>
      <c r="F9" s="133"/>
      <c r="G9" s="133"/>
      <c r="H9" s="133"/>
      <c r="I9" s="128"/>
      <c r="J9" s="142"/>
      <c r="K9" s="141"/>
      <c r="L9" s="141"/>
      <c r="M9" s="141"/>
      <c r="N9" s="141"/>
      <c r="O9" s="128"/>
    </row>
    <row r="10" spans="1:17" s="31" customFormat="1" ht="36" customHeight="1" x14ac:dyDescent="0.25">
      <c r="A10" s="28"/>
      <c r="B10" s="29"/>
      <c r="C10" s="29"/>
      <c r="D10" s="29"/>
      <c r="E10" s="29"/>
      <c r="F10" s="28"/>
      <c r="G10" s="28"/>
      <c r="H10" s="29"/>
      <c r="I10" s="29"/>
      <c r="J10" s="29"/>
      <c r="K10" s="29"/>
      <c r="L10" s="29"/>
      <c r="M10" s="29"/>
      <c r="N10" s="29"/>
      <c r="O10" s="30"/>
    </row>
    <row r="11" spans="1:17" s="36" customFormat="1" ht="34.5" customHeight="1" x14ac:dyDescent="0.25">
      <c r="A11" s="32"/>
      <c r="B11" s="33" t="s">
        <v>13</v>
      </c>
      <c r="C11" s="33"/>
      <c r="D11" s="33"/>
      <c r="E11" s="33"/>
      <c r="F11" s="33"/>
      <c r="G11" s="34">
        <f t="shared" ref="G11:N11" si="0">G12+G61+G89</f>
        <v>532938.03300000005</v>
      </c>
      <c r="H11" s="34">
        <f t="shared" si="0"/>
        <v>532938.03300000005</v>
      </c>
      <c r="I11" s="34">
        <f t="shared" si="0"/>
        <v>479532.75700600003</v>
      </c>
      <c r="J11" s="34">
        <f t="shared" si="0"/>
        <v>21874.757006</v>
      </c>
      <c r="K11" s="34">
        <f t="shared" si="0"/>
        <v>176794.00000599999</v>
      </c>
      <c r="L11" s="34">
        <f t="shared" si="0"/>
        <v>21000</v>
      </c>
      <c r="M11" s="34">
        <f t="shared" si="0"/>
        <v>229520.00000000003</v>
      </c>
      <c r="N11" s="34">
        <f t="shared" si="0"/>
        <v>52218.756999999998</v>
      </c>
      <c r="O11" s="35"/>
      <c r="Q11" s="37"/>
    </row>
    <row r="12" spans="1:17" s="43" customFormat="1" ht="48" customHeight="1" x14ac:dyDescent="0.25">
      <c r="A12" s="38" t="s">
        <v>14</v>
      </c>
      <c r="B12" s="39" t="s">
        <v>58</v>
      </c>
      <c r="C12" s="39"/>
      <c r="D12" s="39"/>
      <c r="E12" s="39"/>
      <c r="F12" s="40"/>
      <c r="G12" s="41">
        <f>SUM(G13:G60)</f>
        <v>68394.032999999996</v>
      </c>
      <c r="H12" s="41">
        <f>SUM(H13:H60)</f>
        <v>68394.032999999996</v>
      </c>
      <c r="I12" s="41">
        <f t="shared" ref="I12:N12" si="1">SUM(I13:I60)</f>
        <v>21874.757006</v>
      </c>
      <c r="J12" s="34">
        <v>21874.757006</v>
      </c>
      <c r="K12" s="41">
        <f t="shared" si="1"/>
        <v>21874.757006</v>
      </c>
      <c r="L12" s="41">
        <f t="shared" si="1"/>
        <v>0</v>
      </c>
      <c r="M12" s="41">
        <f t="shared" si="1"/>
        <v>0</v>
      </c>
      <c r="N12" s="41">
        <f t="shared" si="1"/>
        <v>0</v>
      </c>
      <c r="O12" s="42"/>
    </row>
    <row r="13" spans="1:17" s="43" customFormat="1" ht="33" customHeight="1" x14ac:dyDescent="0.25">
      <c r="A13" s="44"/>
      <c r="B13" s="45" t="s">
        <v>136</v>
      </c>
      <c r="C13" s="39"/>
      <c r="D13" s="39"/>
      <c r="E13" s="39"/>
      <c r="F13" s="40"/>
      <c r="G13" s="41"/>
      <c r="H13" s="41"/>
      <c r="I13" s="46"/>
      <c r="J13" s="46"/>
      <c r="K13" s="46"/>
      <c r="L13" s="46"/>
      <c r="M13" s="46"/>
      <c r="N13" s="46"/>
      <c r="O13" s="42"/>
    </row>
    <row r="14" spans="1:17" s="43" customFormat="1" ht="59.25" customHeight="1" x14ac:dyDescent="0.25">
      <c r="A14" s="47">
        <v>1</v>
      </c>
      <c r="B14" s="48" t="s">
        <v>59</v>
      </c>
      <c r="C14" s="39"/>
      <c r="D14" s="39"/>
      <c r="E14" s="39"/>
      <c r="F14" s="49" t="s">
        <v>60</v>
      </c>
      <c r="G14" s="46">
        <v>853.77200000000005</v>
      </c>
      <c r="H14" s="46">
        <v>853.77200000000005</v>
      </c>
      <c r="I14" s="14">
        <f t="shared" ref="I14:I36" si="2">K14+M14+N14</f>
        <v>795.89599999999996</v>
      </c>
      <c r="J14" s="14">
        <v>795.89599999999996</v>
      </c>
      <c r="K14" s="46">
        <v>795.89599999999996</v>
      </c>
      <c r="L14" s="46"/>
      <c r="M14" s="46"/>
      <c r="N14" s="46"/>
      <c r="O14" s="42"/>
      <c r="P14" s="50"/>
    </row>
    <row r="15" spans="1:17" s="43" customFormat="1" ht="59.25" customHeight="1" x14ac:dyDescent="0.25">
      <c r="A15" s="47">
        <v>2</v>
      </c>
      <c r="B15" s="48" t="s">
        <v>63</v>
      </c>
      <c r="C15" s="39"/>
      <c r="D15" s="39"/>
      <c r="E15" s="39"/>
      <c r="F15" s="49" t="s">
        <v>64</v>
      </c>
      <c r="G15" s="46">
        <v>1300</v>
      </c>
      <c r="H15" s="46">
        <v>1300</v>
      </c>
      <c r="I15" s="14">
        <f t="shared" si="2"/>
        <v>322.50700000000001</v>
      </c>
      <c r="J15" s="14">
        <v>322.50700000000001</v>
      </c>
      <c r="K15" s="46">
        <v>322.50700000000001</v>
      </c>
      <c r="L15" s="46"/>
      <c r="M15" s="46"/>
      <c r="N15" s="46"/>
      <c r="O15" s="42"/>
    </row>
    <row r="16" spans="1:17" s="43" customFormat="1" ht="59.25" customHeight="1" x14ac:dyDescent="0.25">
      <c r="A16" s="47">
        <v>3</v>
      </c>
      <c r="B16" s="48" t="s">
        <v>65</v>
      </c>
      <c r="C16" s="39"/>
      <c r="D16" s="39"/>
      <c r="E16" s="39"/>
      <c r="F16" s="49" t="s">
        <v>66</v>
      </c>
      <c r="G16" s="46">
        <v>1618</v>
      </c>
      <c r="H16" s="46">
        <v>1618</v>
      </c>
      <c r="I16" s="14">
        <f t="shared" si="2"/>
        <v>409.39499999999998</v>
      </c>
      <c r="J16" s="14">
        <v>409.39499999999998</v>
      </c>
      <c r="K16" s="46">
        <v>409.39499999999998</v>
      </c>
      <c r="L16" s="46"/>
      <c r="M16" s="46"/>
      <c r="N16" s="46"/>
      <c r="O16" s="42"/>
    </row>
    <row r="17" spans="1:15" s="43" customFormat="1" ht="59.25" customHeight="1" x14ac:dyDescent="0.25">
      <c r="A17" s="47">
        <v>4</v>
      </c>
      <c r="B17" s="51" t="s">
        <v>79</v>
      </c>
      <c r="C17" s="39"/>
      <c r="D17" s="39"/>
      <c r="E17" s="39"/>
      <c r="F17" s="49" t="s">
        <v>80</v>
      </c>
      <c r="G17" s="46">
        <v>736</v>
      </c>
      <c r="H17" s="46">
        <v>736</v>
      </c>
      <c r="I17" s="14">
        <f t="shared" si="2"/>
        <v>60.42</v>
      </c>
      <c r="J17" s="14">
        <v>60.42</v>
      </c>
      <c r="K17" s="46">
        <v>60.42</v>
      </c>
      <c r="L17" s="46"/>
      <c r="M17" s="46"/>
      <c r="N17" s="46"/>
      <c r="O17" s="42"/>
    </row>
    <row r="18" spans="1:15" s="43" customFormat="1" ht="59.25" customHeight="1" x14ac:dyDescent="0.25">
      <c r="A18" s="47">
        <v>5</v>
      </c>
      <c r="B18" s="52" t="s">
        <v>96</v>
      </c>
      <c r="C18" s="39"/>
      <c r="D18" s="39"/>
      <c r="E18" s="39"/>
      <c r="F18" s="49" t="s">
        <v>97</v>
      </c>
      <c r="G18" s="46">
        <v>132</v>
      </c>
      <c r="H18" s="46">
        <v>132</v>
      </c>
      <c r="I18" s="14">
        <f t="shared" si="2"/>
        <v>5</v>
      </c>
      <c r="J18" s="14">
        <v>5</v>
      </c>
      <c r="K18" s="46">
        <v>5</v>
      </c>
      <c r="L18" s="46"/>
      <c r="M18" s="46"/>
      <c r="N18" s="46"/>
      <c r="O18" s="42"/>
    </row>
    <row r="19" spans="1:15" s="43" customFormat="1" ht="59.25" customHeight="1" x14ac:dyDescent="0.25">
      <c r="A19" s="47">
        <v>6</v>
      </c>
      <c r="B19" s="52" t="s">
        <v>98</v>
      </c>
      <c r="C19" s="39"/>
      <c r="D19" s="39"/>
      <c r="E19" s="39"/>
      <c r="F19" s="49" t="s">
        <v>99</v>
      </c>
      <c r="G19" s="46">
        <v>243</v>
      </c>
      <c r="H19" s="46">
        <v>243</v>
      </c>
      <c r="I19" s="14">
        <f t="shared" si="2"/>
        <v>8</v>
      </c>
      <c r="J19" s="14">
        <v>8</v>
      </c>
      <c r="K19" s="46">
        <v>8</v>
      </c>
      <c r="L19" s="46"/>
      <c r="M19" s="46"/>
      <c r="N19" s="46"/>
      <c r="O19" s="42"/>
    </row>
    <row r="20" spans="1:15" s="43" customFormat="1" ht="59.25" customHeight="1" x14ac:dyDescent="0.25">
      <c r="A20" s="47">
        <v>7</v>
      </c>
      <c r="B20" s="52" t="s">
        <v>100</v>
      </c>
      <c r="C20" s="39"/>
      <c r="D20" s="39"/>
      <c r="E20" s="39"/>
      <c r="F20" s="49" t="s">
        <v>101</v>
      </c>
      <c r="G20" s="46">
        <v>119</v>
      </c>
      <c r="H20" s="46">
        <v>119</v>
      </c>
      <c r="I20" s="14">
        <f t="shared" si="2"/>
        <v>4</v>
      </c>
      <c r="J20" s="14">
        <v>4</v>
      </c>
      <c r="K20" s="46">
        <v>4</v>
      </c>
      <c r="L20" s="46"/>
      <c r="M20" s="46"/>
      <c r="N20" s="46"/>
      <c r="O20" s="42"/>
    </row>
    <row r="21" spans="1:15" s="43" customFormat="1" ht="59.25" customHeight="1" x14ac:dyDescent="0.25">
      <c r="A21" s="47">
        <v>8</v>
      </c>
      <c r="B21" s="52" t="s">
        <v>102</v>
      </c>
      <c r="C21" s="39"/>
      <c r="D21" s="39"/>
      <c r="E21" s="39"/>
      <c r="F21" s="49" t="s">
        <v>103</v>
      </c>
      <c r="G21" s="46">
        <v>279</v>
      </c>
      <c r="H21" s="46">
        <v>279</v>
      </c>
      <c r="I21" s="14">
        <f t="shared" si="2"/>
        <v>18</v>
      </c>
      <c r="J21" s="14">
        <v>18</v>
      </c>
      <c r="K21" s="46">
        <v>18</v>
      </c>
      <c r="L21" s="46"/>
      <c r="M21" s="46"/>
      <c r="N21" s="46"/>
      <c r="O21" s="42"/>
    </row>
    <row r="22" spans="1:15" s="43" customFormat="1" ht="59.25" customHeight="1" x14ac:dyDescent="0.25">
      <c r="A22" s="47">
        <v>9</v>
      </c>
      <c r="B22" s="52" t="s">
        <v>104</v>
      </c>
      <c r="C22" s="39"/>
      <c r="D22" s="39"/>
      <c r="E22" s="39"/>
      <c r="F22" s="49" t="s">
        <v>105</v>
      </c>
      <c r="G22" s="46">
        <v>175</v>
      </c>
      <c r="H22" s="46">
        <v>175</v>
      </c>
      <c r="I22" s="14">
        <f t="shared" si="2"/>
        <v>6</v>
      </c>
      <c r="J22" s="14">
        <v>6</v>
      </c>
      <c r="K22" s="46">
        <v>6</v>
      </c>
      <c r="L22" s="46"/>
      <c r="M22" s="46"/>
      <c r="N22" s="46"/>
      <c r="O22" s="42"/>
    </row>
    <row r="23" spans="1:15" s="43" customFormat="1" ht="59.25" customHeight="1" x14ac:dyDescent="0.25">
      <c r="A23" s="47">
        <v>10</v>
      </c>
      <c r="B23" s="52" t="s">
        <v>106</v>
      </c>
      <c r="C23" s="39"/>
      <c r="D23" s="39"/>
      <c r="E23" s="39"/>
      <c r="F23" s="49" t="s">
        <v>107</v>
      </c>
      <c r="G23" s="46">
        <v>135</v>
      </c>
      <c r="H23" s="46">
        <v>135</v>
      </c>
      <c r="I23" s="14">
        <f t="shared" si="2"/>
        <v>4</v>
      </c>
      <c r="J23" s="14">
        <v>4</v>
      </c>
      <c r="K23" s="46">
        <v>4</v>
      </c>
      <c r="L23" s="46"/>
      <c r="M23" s="46"/>
      <c r="N23" s="46"/>
      <c r="O23" s="42"/>
    </row>
    <row r="24" spans="1:15" s="43" customFormat="1" ht="59.25" customHeight="1" x14ac:dyDescent="0.25">
      <c r="A24" s="47">
        <v>11</v>
      </c>
      <c r="B24" s="52" t="s">
        <v>108</v>
      </c>
      <c r="C24" s="39"/>
      <c r="D24" s="39"/>
      <c r="E24" s="39"/>
      <c r="F24" s="49" t="s">
        <v>109</v>
      </c>
      <c r="G24" s="46">
        <v>253</v>
      </c>
      <c r="H24" s="46">
        <v>253</v>
      </c>
      <c r="I24" s="14">
        <f t="shared" si="2"/>
        <v>10</v>
      </c>
      <c r="J24" s="14">
        <v>10</v>
      </c>
      <c r="K24" s="46">
        <v>10</v>
      </c>
      <c r="L24" s="46"/>
      <c r="M24" s="46"/>
      <c r="N24" s="46"/>
      <c r="O24" s="42"/>
    </row>
    <row r="25" spans="1:15" s="43" customFormat="1" ht="59.25" customHeight="1" x14ac:dyDescent="0.25">
      <c r="A25" s="47">
        <v>12</v>
      </c>
      <c r="B25" s="52" t="s">
        <v>110</v>
      </c>
      <c r="C25" s="39"/>
      <c r="D25" s="39"/>
      <c r="E25" s="39"/>
      <c r="F25" s="49" t="s">
        <v>111</v>
      </c>
      <c r="G25" s="46">
        <v>885</v>
      </c>
      <c r="H25" s="46">
        <v>885</v>
      </c>
      <c r="I25" s="14">
        <f t="shared" si="2"/>
        <v>31</v>
      </c>
      <c r="J25" s="14">
        <v>31</v>
      </c>
      <c r="K25" s="46">
        <v>31</v>
      </c>
      <c r="L25" s="46"/>
      <c r="M25" s="46"/>
      <c r="N25" s="46"/>
      <c r="O25" s="42"/>
    </row>
    <row r="26" spans="1:15" s="43" customFormat="1" ht="59.25" customHeight="1" x14ac:dyDescent="0.25">
      <c r="A26" s="47">
        <v>13</v>
      </c>
      <c r="B26" s="52" t="s">
        <v>112</v>
      </c>
      <c r="C26" s="39"/>
      <c r="D26" s="39"/>
      <c r="E26" s="39"/>
      <c r="F26" s="49" t="s">
        <v>113</v>
      </c>
      <c r="G26" s="46">
        <v>1183</v>
      </c>
      <c r="H26" s="46">
        <v>1183</v>
      </c>
      <c r="I26" s="14">
        <f t="shared" si="2"/>
        <v>47</v>
      </c>
      <c r="J26" s="14">
        <v>47</v>
      </c>
      <c r="K26" s="46">
        <v>47</v>
      </c>
      <c r="L26" s="46"/>
      <c r="M26" s="46"/>
      <c r="N26" s="46"/>
      <c r="O26" s="42"/>
    </row>
    <row r="27" spans="1:15" s="43" customFormat="1" ht="59.25" customHeight="1" x14ac:dyDescent="0.25">
      <c r="A27" s="47">
        <v>14</v>
      </c>
      <c r="B27" s="52" t="s">
        <v>114</v>
      </c>
      <c r="C27" s="39"/>
      <c r="D27" s="39"/>
      <c r="E27" s="39"/>
      <c r="F27" s="49" t="s">
        <v>115</v>
      </c>
      <c r="G27" s="46">
        <v>465</v>
      </c>
      <c r="H27" s="46">
        <v>465</v>
      </c>
      <c r="I27" s="14">
        <f t="shared" si="2"/>
        <v>18</v>
      </c>
      <c r="J27" s="14">
        <v>18</v>
      </c>
      <c r="K27" s="46">
        <v>18</v>
      </c>
      <c r="L27" s="46"/>
      <c r="M27" s="46"/>
      <c r="N27" s="46"/>
      <c r="O27" s="42"/>
    </row>
    <row r="28" spans="1:15" s="43" customFormat="1" ht="59.25" customHeight="1" x14ac:dyDescent="0.25">
      <c r="A28" s="47">
        <v>15</v>
      </c>
      <c r="B28" s="52" t="s">
        <v>116</v>
      </c>
      <c r="C28" s="39"/>
      <c r="D28" s="39"/>
      <c r="E28" s="39"/>
      <c r="F28" s="49" t="s">
        <v>117</v>
      </c>
      <c r="G28" s="46">
        <v>695</v>
      </c>
      <c r="H28" s="46">
        <v>695</v>
      </c>
      <c r="I28" s="14">
        <f t="shared" si="2"/>
        <v>27</v>
      </c>
      <c r="J28" s="14">
        <v>27</v>
      </c>
      <c r="K28" s="46">
        <v>27</v>
      </c>
      <c r="L28" s="46"/>
      <c r="M28" s="46"/>
      <c r="N28" s="46"/>
      <c r="O28" s="42"/>
    </row>
    <row r="29" spans="1:15" s="43" customFormat="1" ht="59.25" customHeight="1" x14ac:dyDescent="0.25">
      <c r="A29" s="47">
        <v>16</v>
      </c>
      <c r="B29" s="52" t="s">
        <v>118</v>
      </c>
      <c r="C29" s="39"/>
      <c r="D29" s="39"/>
      <c r="E29" s="39"/>
      <c r="F29" s="49" t="s">
        <v>119</v>
      </c>
      <c r="G29" s="46">
        <v>267</v>
      </c>
      <c r="H29" s="46">
        <v>267</v>
      </c>
      <c r="I29" s="14">
        <f t="shared" si="2"/>
        <v>10</v>
      </c>
      <c r="J29" s="14">
        <v>10</v>
      </c>
      <c r="K29" s="46">
        <v>10</v>
      </c>
      <c r="L29" s="46"/>
      <c r="M29" s="46"/>
      <c r="N29" s="46"/>
      <c r="O29" s="42"/>
    </row>
    <row r="30" spans="1:15" s="43" customFormat="1" ht="59.25" customHeight="1" x14ac:dyDescent="0.25">
      <c r="A30" s="47">
        <v>17</v>
      </c>
      <c r="B30" s="52" t="s">
        <v>120</v>
      </c>
      <c r="C30" s="39"/>
      <c r="D30" s="39"/>
      <c r="E30" s="39"/>
      <c r="F30" s="49" t="s">
        <v>121</v>
      </c>
      <c r="G30" s="46">
        <v>207</v>
      </c>
      <c r="H30" s="46">
        <v>207</v>
      </c>
      <c r="I30" s="14">
        <f t="shared" si="2"/>
        <v>7</v>
      </c>
      <c r="J30" s="14">
        <v>7</v>
      </c>
      <c r="K30" s="46">
        <v>7</v>
      </c>
      <c r="L30" s="46"/>
      <c r="M30" s="46"/>
      <c r="N30" s="46"/>
      <c r="O30" s="42"/>
    </row>
    <row r="31" spans="1:15" s="43" customFormat="1" ht="59.25" customHeight="1" x14ac:dyDescent="0.25">
      <c r="A31" s="47">
        <v>18</v>
      </c>
      <c r="B31" s="52" t="s">
        <v>122</v>
      </c>
      <c r="C31" s="39"/>
      <c r="D31" s="39"/>
      <c r="E31" s="39"/>
      <c r="F31" s="49" t="s">
        <v>123</v>
      </c>
      <c r="G31" s="46">
        <v>215</v>
      </c>
      <c r="H31" s="46">
        <v>215</v>
      </c>
      <c r="I31" s="14">
        <f t="shared" si="2"/>
        <v>8</v>
      </c>
      <c r="J31" s="14">
        <v>8</v>
      </c>
      <c r="K31" s="46">
        <v>8</v>
      </c>
      <c r="L31" s="46"/>
      <c r="M31" s="46"/>
      <c r="N31" s="46"/>
      <c r="O31" s="42"/>
    </row>
    <row r="32" spans="1:15" s="43" customFormat="1" ht="59.25" customHeight="1" x14ac:dyDescent="0.25">
      <c r="A32" s="47">
        <v>19</v>
      </c>
      <c r="B32" s="52" t="s">
        <v>124</v>
      </c>
      <c r="C32" s="39"/>
      <c r="D32" s="39"/>
      <c r="E32" s="39"/>
      <c r="F32" s="49" t="s">
        <v>125</v>
      </c>
      <c r="G32" s="46">
        <v>179</v>
      </c>
      <c r="H32" s="46">
        <v>179</v>
      </c>
      <c r="I32" s="14">
        <f t="shared" si="2"/>
        <v>6</v>
      </c>
      <c r="J32" s="14">
        <v>6</v>
      </c>
      <c r="K32" s="46">
        <v>6</v>
      </c>
      <c r="L32" s="46"/>
      <c r="M32" s="46"/>
      <c r="N32" s="46"/>
      <c r="O32" s="42"/>
    </row>
    <row r="33" spans="1:15" s="43" customFormat="1" ht="59.25" customHeight="1" x14ac:dyDescent="0.25">
      <c r="A33" s="47">
        <v>20</v>
      </c>
      <c r="B33" s="52" t="s">
        <v>126</v>
      </c>
      <c r="C33" s="39"/>
      <c r="D33" s="39"/>
      <c r="E33" s="39"/>
      <c r="F33" s="49" t="s">
        <v>127</v>
      </c>
      <c r="G33" s="46">
        <v>126</v>
      </c>
      <c r="H33" s="46">
        <v>126</v>
      </c>
      <c r="I33" s="14">
        <f t="shared" si="2"/>
        <v>4</v>
      </c>
      <c r="J33" s="14">
        <v>4</v>
      </c>
      <c r="K33" s="46">
        <v>4</v>
      </c>
      <c r="L33" s="46"/>
      <c r="M33" s="46"/>
      <c r="N33" s="46"/>
      <c r="O33" s="42"/>
    </row>
    <row r="34" spans="1:15" s="43" customFormat="1" ht="59.25" customHeight="1" x14ac:dyDescent="0.25">
      <c r="A34" s="47">
        <v>21</v>
      </c>
      <c r="B34" s="53" t="s">
        <v>91</v>
      </c>
      <c r="C34" s="39"/>
      <c r="D34" s="39"/>
      <c r="E34" s="39"/>
      <c r="F34" s="49"/>
      <c r="G34" s="46">
        <v>496</v>
      </c>
      <c r="H34" s="46">
        <v>496</v>
      </c>
      <c r="I34" s="14">
        <f t="shared" si="2"/>
        <v>28.527000000000001</v>
      </c>
      <c r="J34" s="14">
        <v>28.527000000000001</v>
      </c>
      <c r="K34" s="46">
        <v>28.527000000000001</v>
      </c>
      <c r="L34" s="46"/>
      <c r="M34" s="46"/>
      <c r="N34" s="46"/>
      <c r="O34" s="42"/>
    </row>
    <row r="35" spans="1:15" s="43" customFormat="1" ht="59.25" customHeight="1" x14ac:dyDescent="0.25">
      <c r="A35" s="47">
        <v>22</v>
      </c>
      <c r="B35" s="53" t="s">
        <v>88</v>
      </c>
      <c r="C35" s="39"/>
      <c r="D35" s="39"/>
      <c r="E35" s="39"/>
      <c r="F35" s="49"/>
      <c r="G35" s="46">
        <v>2065</v>
      </c>
      <c r="H35" s="46">
        <v>2065</v>
      </c>
      <c r="I35" s="14">
        <f t="shared" si="2"/>
        <v>49</v>
      </c>
      <c r="J35" s="14">
        <v>49</v>
      </c>
      <c r="K35" s="46">
        <v>49</v>
      </c>
      <c r="L35" s="46"/>
      <c r="M35" s="46"/>
      <c r="N35" s="46"/>
      <c r="O35" s="42"/>
    </row>
    <row r="36" spans="1:15" s="43" customFormat="1" ht="69.75" customHeight="1" x14ac:dyDescent="0.25">
      <c r="A36" s="47">
        <v>23</v>
      </c>
      <c r="B36" s="48" t="s">
        <v>128</v>
      </c>
      <c r="C36" s="39"/>
      <c r="D36" s="39"/>
      <c r="E36" s="39"/>
      <c r="F36" s="49" t="s">
        <v>129</v>
      </c>
      <c r="G36" s="46">
        <v>482</v>
      </c>
      <c r="H36" s="46">
        <v>482</v>
      </c>
      <c r="I36" s="14">
        <f t="shared" si="2"/>
        <v>17</v>
      </c>
      <c r="J36" s="14">
        <v>17</v>
      </c>
      <c r="K36" s="46">
        <v>17</v>
      </c>
      <c r="L36" s="46"/>
      <c r="M36" s="46"/>
      <c r="N36" s="46"/>
      <c r="O36" s="42"/>
    </row>
    <row r="37" spans="1:15" s="43" customFormat="1" ht="39.75" customHeight="1" x14ac:dyDescent="0.25">
      <c r="A37" s="44"/>
      <c r="B37" s="54" t="s">
        <v>137</v>
      </c>
      <c r="C37" s="39"/>
      <c r="D37" s="39"/>
      <c r="E37" s="39"/>
      <c r="F37" s="49"/>
      <c r="G37" s="46"/>
      <c r="H37" s="46"/>
      <c r="I37" s="14"/>
      <c r="J37" s="14"/>
      <c r="K37" s="46"/>
      <c r="L37" s="46"/>
      <c r="M37" s="46"/>
      <c r="N37" s="46"/>
      <c r="O37" s="42"/>
    </row>
    <row r="38" spans="1:15" s="43" customFormat="1" ht="59.25" customHeight="1" x14ac:dyDescent="0.25">
      <c r="A38" s="47">
        <v>24</v>
      </c>
      <c r="B38" s="48" t="s">
        <v>67</v>
      </c>
      <c r="C38" s="39"/>
      <c r="D38" s="39"/>
      <c r="E38" s="39"/>
      <c r="F38" s="49" t="s">
        <v>68</v>
      </c>
      <c r="G38" s="46">
        <v>4682</v>
      </c>
      <c r="H38" s="46">
        <v>4682</v>
      </c>
      <c r="I38" s="14">
        <f t="shared" ref="I38:I47" si="3">K38+M38+N38</f>
        <v>3632.5450000000001</v>
      </c>
      <c r="J38" s="14">
        <v>3632.5450000000001</v>
      </c>
      <c r="K38" s="46">
        <v>3632.5450000000001</v>
      </c>
      <c r="L38" s="46"/>
      <c r="M38" s="46"/>
      <c r="N38" s="46"/>
      <c r="O38" s="42"/>
    </row>
    <row r="39" spans="1:15" s="43" customFormat="1" ht="59.25" customHeight="1" x14ac:dyDescent="0.25">
      <c r="A39" s="47">
        <v>25</v>
      </c>
      <c r="B39" s="51" t="s">
        <v>69</v>
      </c>
      <c r="C39" s="39"/>
      <c r="D39" s="39"/>
      <c r="E39" s="39"/>
      <c r="F39" s="49" t="s">
        <v>70</v>
      </c>
      <c r="G39" s="46">
        <v>342</v>
      </c>
      <c r="H39" s="46">
        <v>342</v>
      </c>
      <c r="I39" s="14">
        <f t="shared" si="3"/>
        <v>52.122</v>
      </c>
      <c r="J39" s="14">
        <v>52.122</v>
      </c>
      <c r="K39" s="46">
        <f>15.053+37.069</f>
        <v>52.122</v>
      </c>
      <c r="L39" s="46"/>
      <c r="M39" s="46"/>
      <c r="N39" s="46"/>
      <c r="O39" s="42"/>
    </row>
    <row r="40" spans="1:15" s="43" customFormat="1" ht="59.25" customHeight="1" x14ac:dyDescent="0.25">
      <c r="A40" s="47">
        <v>26</v>
      </c>
      <c r="B40" s="51" t="s">
        <v>77</v>
      </c>
      <c r="C40" s="39"/>
      <c r="D40" s="39"/>
      <c r="E40" s="39"/>
      <c r="F40" s="49" t="s">
        <v>78</v>
      </c>
      <c r="G40" s="46">
        <v>145</v>
      </c>
      <c r="H40" s="46">
        <v>145</v>
      </c>
      <c r="I40" s="14">
        <f t="shared" si="3"/>
        <v>9.9380000000000006</v>
      </c>
      <c r="J40" s="14">
        <v>9.9380000000000006</v>
      </c>
      <c r="K40" s="46">
        <v>9.9380000000000006</v>
      </c>
      <c r="L40" s="46"/>
      <c r="M40" s="46"/>
      <c r="N40" s="46"/>
      <c r="O40" s="42"/>
    </row>
    <row r="41" spans="1:15" s="43" customFormat="1" ht="59.25" customHeight="1" x14ac:dyDescent="0.25">
      <c r="A41" s="47">
        <v>27</v>
      </c>
      <c r="B41" s="51" t="s">
        <v>81</v>
      </c>
      <c r="C41" s="39"/>
      <c r="D41" s="39"/>
      <c r="E41" s="39"/>
      <c r="F41" s="49" t="s">
        <v>82</v>
      </c>
      <c r="G41" s="46">
        <v>2370</v>
      </c>
      <c r="H41" s="46">
        <v>2370</v>
      </c>
      <c r="I41" s="14">
        <f t="shared" si="3"/>
        <v>29.616</v>
      </c>
      <c r="J41" s="14">
        <v>29.616</v>
      </c>
      <c r="K41" s="46">
        <v>29.616</v>
      </c>
      <c r="L41" s="46"/>
      <c r="M41" s="46"/>
      <c r="N41" s="46"/>
      <c r="O41" s="42"/>
    </row>
    <row r="42" spans="1:15" s="43" customFormat="1" ht="59.25" customHeight="1" x14ac:dyDescent="0.25">
      <c r="A42" s="47">
        <v>28</v>
      </c>
      <c r="B42" s="51" t="s">
        <v>83</v>
      </c>
      <c r="C42" s="39"/>
      <c r="D42" s="39"/>
      <c r="E42" s="39"/>
      <c r="F42" s="49" t="s">
        <v>84</v>
      </c>
      <c r="G42" s="46">
        <v>9501</v>
      </c>
      <c r="H42" s="46">
        <v>9501</v>
      </c>
      <c r="I42" s="14">
        <f t="shared" si="3"/>
        <v>1642.3713310000001</v>
      </c>
      <c r="J42" s="14">
        <v>1642.3713310000001</v>
      </c>
      <c r="K42" s="46">
        <v>1642.3713310000001</v>
      </c>
      <c r="L42" s="46"/>
      <c r="M42" s="46"/>
      <c r="N42" s="46"/>
      <c r="O42" s="42"/>
    </row>
    <row r="43" spans="1:15" s="43" customFormat="1" ht="59.25" customHeight="1" x14ac:dyDescent="0.25">
      <c r="A43" s="47">
        <v>29</v>
      </c>
      <c r="B43" s="51" t="s">
        <v>85</v>
      </c>
      <c r="C43" s="55" t="s">
        <v>187</v>
      </c>
      <c r="D43" s="16">
        <v>4928</v>
      </c>
      <c r="E43" s="16">
        <v>4928</v>
      </c>
      <c r="F43" s="49" t="s">
        <v>193</v>
      </c>
      <c r="G43" s="16">
        <v>4928</v>
      </c>
      <c r="H43" s="16">
        <v>4928</v>
      </c>
      <c r="I43" s="14">
        <f t="shared" si="3"/>
        <v>3502.5309999999999</v>
      </c>
      <c r="J43" s="14">
        <v>1502.5309999999999</v>
      </c>
      <c r="K43" s="46">
        <f>3539.6-37.069</f>
        <v>3502.5309999999999</v>
      </c>
      <c r="L43" s="46"/>
      <c r="M43" s="56"/>
      <c r="N43" s="56"/>
      <c r="O43" s="42"/>
    </row>
    <row r="44" spans="1:15" s="43" customFormat="1" ht="59.25" customHeight="1" x14ac:dyDescent="0.25">
      <c r="A44" s="47">
        <v>30</v>
      </c>
      <c r="B44" s="51" t="s">
        <v>86</v>
      </c>
      <c r="C44" s="39"/>
      <c r="D44" s="39"/>
      <c r="E44" s="39"/>
      <c r="F44" s="49" t="s">
        <v>87</v>
      </c>
      <c r="G44" s="46">
        <v>14265</v>
      </c>
      <c r="H44" s="46">
        <v>14265</v>
      </c>
      <c r="I44" s="14">
        <f t="shared" si="3"/>
        <v>8222.6064999999999</v>
      </c>
      <c r="J44" s="14">
        <v>8222.6064999999999</v>
      </c>
      <c r="K44" s="46">
        <v>8222.6064999999999</v>
      </c>
      <c r="L44" s="46"/>
      <c r="M44" s="46"/>
      <c r="N44" s="46"/>
      <c r="O44" s="42"/>
    </row>
    <row r="45" spans="1:15" s="43" customFormat="1" ht="59.25" customHeight="1" x14ac:dyDescent="0.25">
      <c r="A45" s="47">
        <v>31</v>
      </c>
      <c r="B45" s="53" t="s">
        <v>89</v>
      </c>
      <c r="C45" s="39"/>
      <c r="D45" s="39"/>
      <c r="E45" s="39"/>
      <c r="F45" s="49" t="s">
        <v>90</v>
      </c>
      <c r="G45" s="46">
        <v>1396</v>
      </c>
      <c r="H45" s="46">
        <v>1396</v>
      </c>
      <c r="I45" s="14">
        <f t="shared" si="3"/>
        <v>26.098524000000001</v>
      </c>
      <c r="J45" s="14">
        <v>26.098524000000001</v>
      </c>
      <c r="K45" s="46">
        <v>26.098524000000001</v>
      </c>
      <c r="L45" s="46"/>
      <c r="M45" s="46"/>
      <c r="N45" s="46"/>
      <c r="O45" s="42"/>
    </row>
    <row r="46" spans="1:15" s="43" customFormat="1" ht="59.25" customHeight="1" x14ac:dyDescent="0.25">
      <c r="A46" s="47">
        <v>32</v>
      </c>
      <c r="B46" s="53" t="s">
        <v>92</v>
      </c>
      <c r="C46" s="39"/>
      <c r="D46" s="39"/>
      <c r="E46" s="39"/>
      <c r="F46" s="49" t="s">
        <v>93</v>
      </c>
      <c r="G46" s="46">
        <v>493</v>
      </c>
      <c r="H46" s="46">
        <v>493</v>
      </c>
      <c r="I46" s="14">
        <f t="shared" si="3"/>
        <v>21</v>
      </c>
      <c r="J46" s="14">
        <v>21</v>
      </c>
      <c r="K46" s="46">
        <v>21</v>
      </c>
      <c r="L46" s="46"/>
      <c r="M46" s="46"/>
      <c r="N46" s="46"/>
      <c r="O46" s="42"/>
    </row>
    <row r="47" spans="1:15" s="43" customFormat="1" ht="59.25" customHeight="1" x14ac:dyDescent="0.25">
      <c r="A47" s="47">
        <v>33</v>
      </c>
      <c r="B47" s="52" t="s">
        <v>130</v>
      </c>
      <c r="C47" s="39"/>
      <c r="D47" s="39"/>
      <c r="E47" s="39"/>
      <c r="F47" s="49" t="s">
        <v>131</v>
      </c>
      <c r="G47" s="46">
        <v>355</v>
      </c>
      <c r="H47" s="46">
        <v>355</v>
      </c>
      <c r="I47" s="14">
        <f t="shared" si="3"/>
        <v>30</v>
      </c>
      <c r="J47" s="14">
        <v>30</v>
      </c>
      <c r="K47" s="46">
        <v>30</v>
      </c>
      <c r="L47" s="46"/>
      <c r="M47" s="46"/>
      <c r="N47" s="46"/>
      <c r="O47" s="42"/>
    </row>
    <row r="48" spans="1:15" s="43" customFormat="1" ht="38.25" customHeight="1" x14ac:dyDescent="0.25">
      <c r="A48" s="44"/>
      <c r="B48" s="57" t="s">
        <v>139</v>
      </c>
      <c r="C48" s="39"/>
      <c r="D48" s="39"/>
      <c r="E48" s="39"/>
      <c r="F48" s="49"/>
      <c r="G48" s="46"/>
      <c r="H48" s="46"/>
      <c r="I48" s="14"/>
      <c r="J48" s="14"/>
      <c r="K48" s="46"/>
      <c r="L48" s="46"/>
      <c r="M48" s="46"/>
      <c r="N48" s="46"/>
      <c r="O48" s="42"/>
    </row>
    <row r="49" spans="1:16" s="43" customFormat="1" ht="59.25" customHeight="1" x14ac:dyDescent="0.25">
      <c r="A49" s="47">
        <v>34</v>
      </c>
      <c r="B49" s="51" t="s">
        <v>73</v>
      </c>
      <c r="C49" s="39"/>
      <c r="D49" s="39"/>
      <c r="E49" s="39"/>
      <c r="F49" s="49" t="s">
        <v>74</v>
      </c>
      <c r="G49" s="46">
        <v>2731</v>
      </c>
      <c r="H49" s="46">
        <v>2731</v>
      </c>
      <c r="I49" s="14">
        <f>K49+M49+N49</f>
        <v>326.8</v>
      </c>
      <c r="J49" s="14">
        <v>326.8</v>
      </c>
      <c r="K49" s="46">
        <v>326.8</v>
      </c>
      <c r="L49" s="46"/>
      <c r="M49" s="46"/>
      <c r="N49" s="46"/>
      <c r="O49" s="42"/>
    </row>
    <row r="50" spans="1:16" s="43" customFormat="1" ht="59.25" customHeight="1" x14ac:dyDescent="0.25">
      <c r="A50" s="47">
        <v>35</v>
      </c>
      <c r="B50" s="51" t="s">
        <v>75</v>
      </c>
      <c r="C50" s="39"/>
      <c r="D50" s="39"/>
      <c r="E50" s="39"/>
      <c r="F50" s="49"/>
      <c r="G50" s="46">
        <v>1681</v>
      </c>
      <c r="H50" s="46">
        <v>1681</v>
      </c>
      <c r="I50" s="14">
        <f>K50+M50+N50</f>
        <v>61.2</v>
      </c>
      <c r="J50" s="14">
        <v>61.2</v>
      </c>
      <c r="K50" s="46">
        <v>61.2</v>
      </c>
      <c r="L50" s="46"/>
      <c r="M50" s="46"/>
      <c r="N50" s="46"/>
      <c r="O50" s="42"/>
    </row>
    <row r="51" spans="1:16" s="43" customFormat="1" ht="30.75" customHeight="1" x14ac:dyDescent="0.25">
      <c r="A51" s="44"/>
      <c r="B51" s="57" t="s">
        <v>138</v>
      </c>
      <c r="C51" s="39"/>
      <c r="D51" s="39"/>
      <c r="E51" s="39"/>
      <c r="F51" s="49"/>
      <c r="G51" s="46"/>
      <c r="H51" s="46"/>
      <c r="I51" s="14"/>
      <c r="J51" s="14"/>
      <c r="K51" s="46"/>
      <c r="L51" s="46"/>
      <c r="M51" s="46"/>
      <c r="N51" s="46"/>
      <c r="O51" s="42"/>
    </row>
    <row r="52" spans="1:16" s="43" customFormat="1" ht="59.25" customHeight="1" x14ac:dyDescent="0.25">
      <c r="A52" s="47">
        <v>36</v>
      </c>
      <c r="B52" s="51" t="s">
        <v>134</v>
      </c>
      <c r="C52" s="39"/>
      <c r="D52" s="39"/>
      <c r="E52" s="39"/>
      <c r="F52" s="49" t="s">
        <v>76</v>
      </c>
      <c r="G52" s="46">
        <v>192</v>
      </c>
      <c r="H52" s="46">
        <v>192</v>
      </c>
      <c r="I52" s="14">
        <f>K52+M52+N52</f>
        <v>15.772</v>
      </c>
      <c r="J52" s="14">
        <v>15.772</v>
      </c>
      <c r="K52" s="46">
        <v>15.772</v>
      </c>
      <c r="L52" s="46"/>
      <c r="M52" s="46"/>
      <c r="N52" s="46"/>
      <c r="O52" s="42"/>
    </row>
    <row r="53" spans="1:16" s="43" customFormat="1" ht="36.75" customHeight="1" x14ac:dyDescent="0.25">
      <c r="A53" s="47">
        <v>37</v>
      </c>
      <c r="B53" s="51" t="s">
        <v>71</v>
      </c>
      <c r="C53" s="39"/>
      <c r="D53" s="39"/>
      <c r="E53" s="39"/>
      <c r="F53" s="49" t="s">
        <v>72</v>
      </c>
      <c r="G53" s="46">
        <v>1365</v>
      </c>
      <c r="H53" s="46">
        <v>1365</v>
      </c>
      <c r="I53" s="14">
        <f>K53+M53+N53</f>
        <v>155.93799999999999</v>
      </c>
      <c r="J53" s="14">
        <v>155.93799999999999</v>
      </c>
      <c r="K53" s="58">
        <f>156.855-0.4-0.4-0.117</f>
        <v>155.93799999999999</v>
      </c>
      <c r="L53" s="58"/>
      <c r="M53" s="46"/>
      <c r="N53" s="46"/>
      <c r="O53" s="42"/>
    </row>
    <row r="54" spans="1:16" s="43" customFormat="1" ht="36.75" customHeight="1" x14ac:dyDescent="0.25">
      <c r="A54" s="44"/>
      <c r="B54" s="59" t="s">
        <v>140</v>
      </c>
      <c r="C54" s="39"/>
      <c r="D54" s="39"/>
      <c r="E54" s="39"/>
      <c r="F54" s="49"/>
      <c r="G54" s="46"/>
      <c r="H54" s="46"/>
      <c r="I54" s="14"/>
      <c r="J54" s="14"/>
      <c r="K54" s="46"/>
      <c r="L54" s="46"/>
      <c r="M54" s="46"/>
      <c r="N54" s="46"/>
      <c r="O54" s="42"/>
    </row>
    <row r="55" spans="1:16" s="43" customFormat="1" ht="59.25" customHeight="1" x14ac:dyDescent="0.25">
      <c r="A55" s="47">
        <v>38</v>
      </c>
      <c r="B55" s="48" t="s">
        <v>61</v>
      </c>
      <c r="C55" s="39"/>
      <c r="D55" s="39"/>
      <c r="E55" s="39"/>
      <c r="F55" s="49" t="s">
        <v>62</v>
      </c>
      <c r="G55" s="46">
        <v>5098</v>
      </c>
      <c r="H55" s="46">
        <v>5098</v>
      </c>
      <c r="I55" s="14">
        <f>K55+M55+N55</f>
        <v>2004.7069999999999</v>
      </c>
      <c r="J55" s="14">
        <v>2004.7069999999999</v>
      </c>
      <c r="K55" s="46">
        <f>2004.59+0.117</f>
        <v>2004.7069999999999</v>
      </c>
      <c r="L55" s="46"/>
      <c r="M55" s="46"/>
      <c r="N55" s="46"/>
      <c r="O55" s="42"/>
    </row>
    <row r="56" spans="1:16" s="43" customFormat="1" ht="37.5" customHeight="1" x14ac:dyDescent="0.25">
      <c r="A56" s="44"/>
      <c r="B56" s="54" t="s">
        <v>141</v>
      </c>
      <c r="C56" s="39"/>
      <c r="D56" s="39"/>
      <c r="E56" s="39"/>
      <c r="F56" s="49"/>
      <c r="G56" s="46"/>
      <c r="H56" s="46"/>
      <c r="I56" s="14"/>
      <c r="J56" s="14"/>
      <c r="K56" s="46"/>
      <c r="L56" s="46"/>
      <c r="M56" s="46"/>
      <c r="N56" s="46"/>
      <c r="O56" s="42"/>
    </row>
    <row r="57" spans="1:16" s="43" customFormat="1" ht="37.5" customHeight="1" x14ac:dyDescent="0.25">
      <c r="A57" s="47">
        <v>39</v>
      </c>
      <c r="B57" s="60" t="s">
        <v>95</v>
      </c>
      <c r="C57" s="39"/>
      <c r="D57" s="39"/>
      <c r="E57" s="39"/>
      <c r="F57" s="49" t="s">
        <v>135</v>
      </c>
      <c r="G57" s="46">
        <v>4169.2610000000004</v>
      </c>
      <c r="H57" s="46">
        <v>4169.2610000000004</v>
      </c>
      <c r="I57" s="14">
        <f>K57+M57+N57</f>
        <v>156.682625</v>
      </c>
      <c r="J57" s="14">
        <v>156.682625</v>
      </c>
      <c r="K57" s="46">
        <v>156.682625</v>
      </c>
      <c r="L57" s="46"/>
      <c r="M57" s="46"/>
      <c r="N57" s="46"/>
      <c r="O57" s="42"/>
    </row>
    <row r="58" spans="1:16" s="43" customFormat="1" ht="59.25" customHeight="1" x14ac:dyDescent="0.25">
      <c r="A58" s="47">
        <v>40</v>
      </c>
      <c r="B58" s="52" t="s">
        <v>132</v>
      </c>
      <c r="C58" s="39"/>
      <c r="D58" s="39"/>
      <c r="E58" s="39"/>
      <c r="F58" s="49" t="s">
        <v>133</v>
      </c>
      <c r="G58" s="46">
        <v>1181</v>
      </c>
      <c r="H58" s="46">
        <v>1181</v>
      </c>
      <c r="I58" s="14">
        <f>K58+M58+N58</f>
        <v>50</v>
      </c>
      <c r="J58" s="14">
        <v>50</v>
      </c>
      <c r="K58" s="46">
        <v>50</v>
      </c>
      <c r="L58" s="46"/>
      <c r="M58" s="46"/>
      <c r="N58" s="46"/>
      <c r="O58" s="42"/>
    </row>
    <row r="59" spans="1:16" s="43" customFormat="1" ht="39" customHeight="1" x14ac:dyDescent="0.25">
      <c r="A59" s="44"/>
      <c r="B59" s="57" t="s">
        <v>142</v>
      </c>
      <c r="C59" s="39"/>
      <c r="D59" s="39"/>
      <c r="E59" s="39"/>
      <c r="F59" s="49"/>
      <c r="G59" s="46"/>
      <c r="H59" s="46"/>
      <c r="I59" s="14"/>
      <c r="J59" s="14"/>
      <c r="K59" s="46"/>
      <c r="L59" s="46"/>
      <c r="M59" s="46"/>
      <c r="N59" s="46"/>
      <c r="O59" s="42"/>
    </row>
    <row r="60" spans="1:16" s="43" customFormat="1" ht="36" customHeight="1" x14ac:dyDescent="0.25">
      <c r="A60" s="47">
        <v>41</v>
      </c>
      <c r="B60" s="60" t="s">
        <v>94</v>
      </c>
      <c r="C60" s="39"/>
      <c r="D60" s="39"/>
      <c r="E60" s="39"/>
      <c r="F60" s="49"/>
      <c r="G60" s="46">
        <v>391</v>
      </c>
      <c r="H60" s="46">
        <v>391</v>
      </c>
      <c r="I60" s="14">
        <f>K60+M60+N60</f>
        <v>39.084026000000001</v>
      </c>
      <c r="J60" s="14">
        <v>39.084026000000001</v>
      </c>
      <c r="K60" s="46">
        <v>39.084026000000001</v>
      </c>
      <c r="L60" s="46"/>
      <c r="M60" s="46"/>
      <c r="N60" s="46"/>
      <c r="O60" s="42"/>
    </row>
    <row r="61" spans="1:16" s="43" customFormat="1" ht="40.5" customHeight="1" x14ac:dyDescent="0.25">
      <c r="A61" s="38" t="s">
        <v>15</v>
      </c>
      <c r="B61" s="39" t="s">
        <v>40</v>
      </c>
      <c r="C61" s="39"/>
      <c r="D61" s="41">
        <f>D62+D74+D76+D89</f>
        <v>457658</v>
      </c>
      <c r="E61" s="41">
        <f t="shared" ref="E61:N61" si="4">E62+E74+E76+E89</f>
        <v>457658</v>
      </c>
      <c r="F61" s="41">
        <f t="shared" si="4"/>
        <v>0</v>
      </c>
      <c r="G61" s="41">
        <f t="shared" si="4"/>
        <v>457658</v>
      </c>
      <c r="H61" s="41">
        <f t="shared" si="4"/>
        <v>457658</v>
      </c>
      <c r="I61" s="41">
        <f t="shared" si="4"/>
        <v>450772</v>
      </c>
      <c r="J61" s="41">
        <f t="shared" si="4"/>
        <v>0</v>
      </c>
      <c r="K61" s="41">
        <f t="shared" si="4"/>
        <v>154919.24299999999</v>
      </c>
      <c r="L61" s="41">
        <f t="shared" si="4"/>
        <v>21000</v>
      </c>
      <c r="M61" s="41">
        <f t="shared" si="4"/>
        <v>222634.00000000003</v>
      </c>
      <c r="N61" s="41">
        <f t="shared" si="4"/>
        <v>52218.756999999998</v>
      </c>
      <c r="O61" s="41"/>
    </row>
    <row r="62" spans="1:16" s="43" customFormat="1" ht="45" customHeight="1" x14ac:dyDescent="0.25">
      <c r="A62" s="38" t="s">
        <v>16</v>
      </c>
      <c r="B62" s="39" t="s">
        <v>18</v>
      </c>
      <c r="C62" s="39"/>
      <c r="D62" s="41">
        <f>SUM(D63:D73)</f>
        <v>316310</v>
      </c>
      <c r="E62" s="41">
        <f t="shared" ref="E62:N62" si="5">SUM(E63:E73)</f>
        <v>316310</v>
      </c>
      <c r="F62" s="41">
        <f t="shared" si="5"/>
        <v>0</v>
      </c>
      <c r="G62" s="41">
        <f t="shared" si="5"/>
        <v>316310</v>
      </c>
      <c r="H62" s="41">
        <f t="shared" si="5"/>
        <v>316310</v>
      </c>
      <c r="I62" s="41">
        <f t="shared" si="5"/>
        <v>309424</v>
      </c>
      <c r="J62" s="41">
        <f t="shared" si="5"/>
        <v>0</v>
      </c>
      <c r="K62" s="41">
        <f t="shared" si="5"/>
        <v>141435.516</v>
      </c>
      <c r="L62" s="41">
        <f t="shared" si="5"/>
        <v>0</v>
      </c>
      <c r="M62" s="41">
        <f t="shared" si="5"/>
        <v>139001.72700000001</v>
      </c>
      <c r="N62" s="41">
        <f t="shared" si="5"/>
        <v>28986.756999999998</v>
      </c>
      <c r="O62" s="41"/>
    </row>
    <row r="63" spans="1:16" ht="54.75" customHeight="1" x14ac:dyDescent="0.25">
      <c r="A63" s="61" t="s">
        <v>19</v>
      </c>
      <c r="B63" s="53" t="s">
        <v>39</v>
      </c>
      <c r="C63" s="62" t="s">
        <v>159</v>
      </c>
      <c r="D63" s="46">
        <f>1.21*13200</f>
        <v>15972</v>
      </c>
      <c r="E63" s="46">
        <f>1.21*13200</f>
        <v>15972</v>
      </c>
      <c r="F63" s="55" t="s">
        <v>167</v>
      </c>
      <c r="G63" s="46">
        <f>1.21*13200</f>
        <v>15972</v>
      </c>
      <c r="H63" s="46">
        <f>1.21*13200</f>
        <v>15972</v>
      </c>
      <c r="I63" s="14">
        <f>K63+M63+N63</f>
        <v>15972</v>
      </c>
      <c r="J63" s="14"/>
      <c r="K63" s="46">
        <f>15972-4792</f>
        <v>11180</v>
      </c>
      <c r="L63" s="46"/>
      <c r="M63" s="17">
        <v>4792</v>
      </c>
      <c r="N63" s="46"/>
      <c r="O63" s="63"/>
      <c r="P63" s="64"/>
    </row>
    <row r="64" spans="1:16" ht="48" customHeight="1" x14ac:dyDescent="0.25">
      <c r="A64" s="61" t="s">
        <v>20</v>
      </c>
      <c r="B64" s="53" t="s">
        <v>23</v>
      </c>
      <c r="C64" s="62" t="s">
        <v>175</v>
      </c>
      <c r="D64" s="46">
        <f>6*13200</f>
        <v>79200</v>
      </c>
      <c r="E64" s="46">
        <f>6*13200</f>
        <v>79200</v>
      </c>
      <c r="F64" s="49"/>
      <c r="G64" s="46">
        <f>6*13200</f>
        <v>79200</v>
      </c>
      <c r="H64" s="46">
        <f>6*13200</f>
        <v>79200</v>
      </c>
      <c r="I64" s="14">
        <f t="shared" ref="I64:I73" si="6">K64+M64+N64</f>
        <v>79200</v>
      </c>
      <c r="J64" s="14"/>
      <c r="K64" s="46">
        <f>79200-7556.284+0.8</f>
        <v>71644.516000000003</v>
      </c>
      <c r="L64" s="46"/>
      <c r="M64" s="18">
        <v>7555.4839999999967</v>
      </c>
      <c r="N64" s="46"/>
      <c r="O64" s="63"/>
      <c r="P64" s="64"/>
    </row>
    <row r="65" spans="1:17" ht="61.5" customHeight="1" x14ac:dyDescent="0.25">
      <c r="A65" s="61" t="s">
        <v>21</v>
      </c>
      <c r="B65" s="53" t="s">
        <v>25</v>
      </c>
      <c r="C65" s="62" t="s">
        <v>176</v>
      </c>
      <c r="D65" s="46">
        <f>2.85*13200</f>
        <v>37620</v>
      </c>
      <c r="E65" s="46">
        <f>2.85*13200</f>
        <v>37620</v>
      </c>
      <c r="F65" s="49"/>
      <c r="G65" s="46">
        <f>2.85*13200</f>
        <v>37620</v>
      </c>
      <c r="H65" s="46">
        <f>2.85*13200</f>
        <v>37620</v>
      </c>
      <c r="I65" s="14">
        <f t="shared" si="6"/>
        <v>37620</v>
      </c>
      <c r="J65" s="14"/>
      <c r="K65" s="46">
        <v>37620</v>
      </c>
      <c r="L65" s="46"/>
      <c r="M65" s="46"/>
      <c r="N65" s="46"/>
      <c r="O65" s="63"/>
    </row>
    <row r="66" spans="1:17" ht="54" customHeight="1" x14ac:dyDescent="0.25">
      <c r="A66" s="61" t="s">
        <v>22</v>
      </c>
      <c r="B66" s="53" t="s">
        <v>174</v>
      </c>
      <c r="C66" s="62" t="s">
        <v>177</v>
      </c>
      <c r="D66" s="46">
        <f>2.11*13200</f>
        <v>27852</v>
      </c>
      <c r="E66" s="46">
        <f>2.11*13200</f>
        <v>27852</v>
      </c>
      <c r="F66" s="49"/>
      <c r="G66" s="46">
        <f>2.11*13200</f>
        <v>27852</v>
      </c>
      <c r="H66" s="46">
        <f>2.11*13200</f>
        <v>27852</v>
      </c>
      <c r="I66" s="14">
        <f t="shared" si="6"/>
        <v>27852</v>
      </c>
      <c r="J66" s="14"/>
      <c r="K66" s="46">
        <f>22126-1135</f>
        <v>20991</v>
      </c>
      <c r="L66" s="46"/>
      <c r="M66" s="46">
        <f>5726+1135</f>
        <v>6861</v>
      </c>
      <c r="N66" s="46"/>
      <c r="O66" s="17"/>
    </row>
    <row r="67" spans="1:17" ht="52.5" customHeight="1" x14ac:dyDescent="0.25">
      <c r="A67" s="61" t="s">
        <v>24</v>
      </c>
      <c r="B67" s="53" t="s">
        <v>150</v>
      </c>
      <c r="C67" s="62" t="s">
        <v>160</v>
      </c>
      <c r="D67" s="46">
        <f>0.57*13200</f>
        <v>7523.9999999999991</v>
      </c>
      <c r="E67" s="46">
        <f t="shared" ref="E67" si="7">0.57*13200</f>
        <v>7523.9999999999991</v>
      </c>
      <c r="F67" s="55" t="s">
        <v>168</v>
      </c>
      <c r="G67" s="46">
        <f>0.57*13200</f>
        <v>7523.9999999999991</v>
      </c>
      <c r="H67" s="46">
        <f t="shared" ref="H67" si="8">0.57*13200</f>
        <v>7523.9999999999991</v>
      </c>
      <c r="I67" s="14">
        <f t="shared" si="6"/>
        <v>7523.9999999999991</v>
      </c>
      <c r="J67" s="14"/>
      <c r="K67" s="46"/>
      <c r="L67" s="46"/>
      <c r="M67" s="46">
        <v>7523.9999999999991</v>
      </c>
      <c r="N67" s="46"/>
      <c r="O67" s="46"/>
    </row>
    <row r="68" spans="1:17" ht="52.5" customHeight="1" x14ac:dyDescent="0.25">
      <c r="A68" s="61" t="s">
        <v>26</v>
      </c>
      <c r="B68" s="53" t="s">
        <v>151</v>
      </c>
      <c r="C68" s="62" t="s">
        <v>161</v>
      </c>
      <c r="D68" s="46">
        <f>1.72*13200</f>
        <v>22704</v>
      </c>
      <c r="E68" s="46">
        <f t="shared" ref="E68" si="9">1.72*13200</f>
        <v>22704</v>
      </c>
      <c r="F68" s="55" t="s">
        <v>173</v>
      </c>
      <c r="G68" s="46">
        <f>1.72*13200</f>
        <v>22704</v>
      </c>
      <c r="H68" s="46">
        <f t="shared" ref="H68" si="10">1.72*13200</f>
        <v>22704</v>
      </c>
      <c r="I68" s="14">
        <f t="shared" si="6"/>
        <v>22704</v>
      </c>
      <c r="J68" s="14"/>
      <c r="K68" s="46"/>
      <c r="L68" s="46"/>
      <c r="M68" s="46">
        <f>22704</f>
        <v>22704</v>
      </c>
      <c r="N68" s="46"/>
      <c r="O68" s="46"/>
    </row>
    <row r="69" spans="1:17" ht="52.5" customHeight="1" x14ac:dyDescent="0.25">
      <c r="A69" s="61" t="s">
        <v>27</v>
      </c>
      <c r="B69" s="53" t="s">
        <v>149</v>
      </c>
      <c r="C69" s="62" t="s">
        <v>162</v>
      </c>
      <c r="D69" s="46">
        <v>8679</v>
      </c>
      <c r="E69" s="46">
        <v>8679</v>
      </c>
      <c r="F69" s="55" t="s">
        <v>182</v>
      </c>
      <c r="G69" s="46">
        <v>8679</v>
      </c>
      <c r="H69" s="46">
        <v>8679</v>
      </c>
      <c r="I69" s="14">
        <f t="shared" si="6"/>
        <v>8679</v>
      </c>
      <c r="J69" s="14"/>
      <c r="K69" s="56"/>
      <c r="L69" s="56"/>
      <c r="M69" s="46">
        <f>8679</f>
        <v>8679</v>
      </c>
      <c r="N69" s="46"/>
      <c r="O69" s="46"/>
    </row>
    <row r="70" spans="1:17" ht="53.25" customHeight="1" x14ac:dyDescent="0.25">
      <c r="A70" s="61" t="s">
        <v>28</v>
      </c>
      <c r="B70" s="53" t="s">
        <v>29</v>
      </c>
      <c r="C70" s="62" t="s">
        <v>178</v>
      </c>
      <c r="D70" s="46">
        <f>5*13200-6615</f>
        <v>59385</v>
      </c>
      <c r="E70" s="46">
        <f>5*13200-6615</f>
        <v>59385</v>
      </c>
      <c r="F70" s="49"/>
      <c r="G70" s="46">
        <f t="shared" ref="G70:H70" si="11">5*13200-6615</f>
        <v>59385</v>
      </c>
      <c r="H70" s="46">
        <f t="shared" si="11"/>
        <v>59385</v>
      </c>
      <c r="I70" s="14">
        <f t="shared" si="6"/>
        <v>59385</v>
      </c>
      <c r="J70" s="14"/>
      <c r="K70" s="46"/>
      <c r="L70" s="46"/>
      <c r="M70" s="46">
        <f>5*13200-6615-13000-5099</f>
        <v>41286</v>
      </c>
      <c r="N70" s="46">
        <f>13000+5099</f>
        <v>18099</v>
      </c>
      <c r="O70" s="46"/>
    </row>
    <row r="71" spans="1:17" ht="55.5" customHeight="1" x14ac:dyDescent="0.25">
      <c r="A71" s="61" t="s">
        <v>155</v>
      </c>
      <c r="B71" s="53" t="s">
        <v>152</v>
      </c>
      <c r="C71" s="62" t="s">
        <v>179</v>
      </c>
      <c r="D71" s="46">
        <f>4.8*13200-21562</f>
        <v>41798</v>
      </c>
      <c r="E71" s="46">
        <f t="shared" ref="E71" si="12">4.8*13200-21562</f>
        <v>41798</v>
      </c>
      <c r="F71" s="49"/>
      <c r="G71" s="46">
        <f>4.8*13200-21562</f>
        <v>41798</v>
      </c>
      <c r="H71" s="46">
        <f t="shared" ref="H71" si="13">4.8*13200-21562</f>
        <v>41798</v>
      </c>
      <c r="I71" s="14">
        <f t="shared" si="6"/>
        <v>34912</v>
      </c>
      <c r="J71" s="14"/>
      <c r="K71" s="46"/>
      <c r="L71" s="46"/>
      <c r="M71" s="46">
        <f>41798-10887.757-6886</f>
        <v>24024.243000000002</v>
      </c>
      <c r="N71" s="56">
        <v>10887.757</v>
      </c>
      <c r="O71" s="46"/>
      <c r="Q71" s="19"/>
    </row>
    <row r="72" spans="1:17" ht="55.5" customHeight="1" x14ac:dyDescent="0.25">
      <c r="A72" s="61" t="s">
        <v>156</v>
      </c>
      <c r="B72" s="53" t="s">
        <v>153</v>
      </c>
      <c r="C72" s="62" t="s">
        <v>180</v>
      </c>
      <c r="D72" s="46">
        <f>0.69*13200</f>
        <v>9108</v>
      </c>
      <c r="E72" s="46">
        <f t="shared" ref="E72" si="14">0.69*13200</f>
        <v>9108</v>
      </c>
      <c r="F72" s="49"/>
      <c r="G72" s="46">
        <f>0.69*13200</f>
        <v>9108</v>
      </c>
      <c r="H72" s="46">
        <f t="shared" ref="H72" si="15">0.69*13200</f>
        <v>9108</v>
      </c>
      <c r="I72" s="14">
        <f t="shared" si="6"/>
        <v>9108</v>
      </c>
      <c r="J72" s="14"/>
      <c r="K72" s="46"/>
      <c r="L72" s="46"/>
      <c r="M72" s="46">
        <v>9108</v>
      </c>
      <c r="N72" s="46"/>
      <c r="O72" s="46"/>
    </row>
    <row r="73" spans="1:17" ht="43.5" customHeight="1" x14ac:dyDescent="0.25">
      <c r="A73" s="61" t="s">
        <v>157</v>
      </c>
      <c r="B73" s="53" t="s">
        <v>154</v>
      </c>
      <c r="C73" s="62" t="s">
        <v>181</v>
      </c>
      <c r="D73" s="46">
        <f>0.49*13200</f>
        <v>6468</v>
      </c>
      <c r="E73" s="46">
        <f t="shared" ref="E73" si="16">0.49*13200</f>
        <v>6468</v>
      </c>
      <c r="F73" s="49"/>
      <c r="G73" s="46">
        <f>0.49*13200</f>
        <v>6468</v>
      </c>
      <c r="H73" s="46">
        <f t="shared" ref="H73" si="17">0.49*13200</f>
        <v>6468</v>
      </c>
      <c r="I73" s="14">
        <f t="shared" si="6"/>
        <v>6468</v>
      </c>
      <c r="J73" s="14"/>
      <c r="K73" s="46"/>
      <c r="L73" s="46"/>
      <c r="M73" s="46">
        <v>6468</v>
      </c>
      <c r="N73" s="46"/>
      <c r="O73" s="46"/>
    </row>
    <row r="74" spans="1:17" s="43" customFormat="1" ht="45.75" customHeight="1" x14ac:dyDescent="0.25">
      <c r="A74" s="61">
        <v>2</v>
      </c>
      <c r="B74" s="66" t="s">
        <v>30</v>
      </c>
      <c r="C74" s="67"/>
      <c r="D74" s="41">
        <f>SUM(D75:D75)</f>
        <v>7892</v>
      </c>
      <c r="E74" s="41">
        <f>SUM(E75:E75)</f>
        <v>7892</v>
      </c>
      <c r="F74" s="40"/>
      <c r="G74" s="41">
        <f t="shared" ref="G74:N74" si="18">SUM(G75:G75)</f>
        <v>7892</v>
      </c>
      <c r="H74" s="41">
        <f t="shared" si="18"/>
        <v>7892</v>
      </c>
      <c r="I74" s="41">
        <f t="shared" si="18"/>
        <v>7892</v>
      </c>
      <c r="J74" s="41">
        <f t="shared" si="18"/>
        <v>0</v>
      </c>
      <c r="K74" s="41">
        <f t="shared" si="18"/>
        <v>2483.8319999999999</v>
      </c>
      <c r="L74" s="41">
        <f t="shared" si="18"/>
        <v>0</v>
      </c>
      <c r="M74" s="41">
        <f t="shared" si="18"/>
        <v>5408.1679999999997</v>
      </c>
      <c r="N74" s="41">
        <f t="shared" si="18"/>
        <v>0</v>
      </c>
      <c r="O74" s="41"/>
    </row>
    <row r="75" spans="1:17" ht="51" customHeight="1" x14ac:dyDescent="0.25">
      <c r="A75" s="61" t="s">
        <v>31</v>
      </c>
      <c r="B75" s="53" t="s">
        <v>143</v>
      </c>
      <c r="C75" s="62" t="s">
        <v>163</v>
      </c>
      <c r="D75" s="46">
        <v>7892</v>
      </c>
      <c r="E75" s="46">
        <v>7892</v>
      </c>
      <c r="F75" s="55" t="s">
        <v>172</v>
      </c>
      <c r="G75" s="46">
        <v>7892</v>
      </c>
      <c r="H75" s="46">
        <v>7892</v>
      </c>
      <c r="I75" s="14">
        <f>K75+M75+N75</f>
        <v>7892</v>
      </c>
      <c r="J75" s="14"/>
      <c r="K75" s="56">
        <v>2483.8319999999999</v>
      </c>
      <c r="L75" s="56"/>
      <c r="M75" s="46">
        <f>7892-2483.832</f>
        <v>5408.1679999999997</v>
      </c>
      <c r="N75" s="46"/>
      <c r="O75" s="46"/>
    </row>
    <row r="76" spans="1:17" ht="30.75" customHeight="1" x14ac:dyDescent="0.25">
      <c r="A76" s="68">
        <v>3</v>
      </c>
      <c r="B76" s="66" t="s">
        <v>32</v>
      </c>
      <c r="C76" s="69"/>
      <c r="D76" s="41">
        <f>SUM(D77:D88)</f>
        <v>126570</v>
      </c>
      <c r="E76" s="41">
        <f t="shared" ref="E76:N76" si="19">SUM(E77:E88)</f>
        <v>126570</v>
      </c>
      <c r="F76" s="41"/>
      <c r="G76" s="41">
        <f t="shared" si="19"/>
        <v>126570</v>
      </c>
      <c r="H76" s="41">
        <f t="shared" si="19"/>
        <v>126570</v>
      </c>
      <c r="I76" s="41">
        <f t="shared" si="19"/>
        <v>126570</v>
      </c>
      <c r="J76" s="41">
        <f t="shared" si="19"/>
        <v>0</v>
      </c>
      <c r="K76" s="41">
        <f t="shared" si="19"/>
        <v>10999.895</v>
      </c>
      <c r="L76" s="41">
        <f t="shared" si="19"/>
        <v>21000</v>
      </c>
      <c r="M76" s="41">
        <f t="shared" si="19"/>
        <v>71338.10500000001</v>
      </c>
      <c r="N76" s="41">
        <f t="shared" si="19"/>
        <v>23232</v>
      </c>
      <c r="O76" s="41"/>
    </row>
    <row r="77" spans="1:17" ht="59.25" customHeight="1" x14ac:dyDescent="0.25">
      <c r="A77" s="61" t="s">
        <v>33</v>
      </c>
      <c r="B77" s="53" t="s">
        <v>144</v>
      </c>
      <c r="C77" s="55" t="s">
        <v>188</v>
      </c>
      <c r="D77" s="13">
        <f>9507+7000</f>
        <v>16507</v>
      </c>
      <c r="E77" s="13">
        <v>16507</v>
      </c>
      <c r="F77" s="55" t="s">
        <v>191</v>
      </c>
      <c r="G77" s="14">
        <v>16507</v>
      </c>
      <c r="H77" s="14">
        <v>16507</v>
      </c>
      <c r="I77" s="14">
        <f>K77+M77+N77</f>
        <v>16507</v>
      </c>
      <c r="J77" s="14"/>
      <c r="K77" s="15">
        <v>2504.7040000000002</v>
      </c>
      <c r="L77" s="15"/>
      <c r="M77" s="14">
        <f>16507-2504.704</f>
        <v>14002.296</v>
      </c>
      <c r="N77" s="14"/>
      <c r="O77" s="14"/>
    </row>
    <row r="78" spans="1:17" ht="59.25" customHeight="1" x14ac:dyDescent="0.25">
      <c r="A78" s="61" t="s">
        <v>34</v>
      </c>
      <c r="B78" s="53" t="s">
        <v>43</v>
      </c>
      <c r="C78" s="62" t="s">
        <v>164</v>
      </c>
      <c r="D78" s="14">
        <v>9890</v>
      </c>
      <c r="E78" s="14">
        <v>9890</v>
      </c>
      <c r="F78" s="55" t="s">
        <v>171</v>
      </c>
      <c r="G78" s="14">
        <v>9890</v>
      </c>
      <c r="H78" s="14">
        <v>9890</v>
      </c>
      <c r="I78" s="14">
        <f t="shared" ref="I78:I87" si="20">K78+M78+N78</f>
        <v>9890</v>
      </c>
      <c r="J78" s="14"/>
      <c r="K78" s="15">
        <v>3412.701</v>
      </c>
      <c r="L78" s="15"/>
      <c r="M78" s="14">
        <f>9890-3412.701</f>
        <v>6477.299</v>
      </c>
      <c r="N78" s="14"/>
      <c r="O78" s="14"/>
    </row>
    <row r="79" spans="1:17" s="43" customFormat="1" ht="42" customHeight="1" x14ac:dyDescent="0.25">
      <c r="A79" s="61" t="s">
        <v>35</v>
      </c>
      <c r="B79" s="53" t="s">
        <v>145</v>
      </c>
      <c r="C79" s="62" t="s">
        <v>165</v>
      </c>
      <c r="D79" s="14">
        <v>3900</v>
      </c>
      <c r="E79" s="14">
        <v>3900</v>
      </c>
      <c r="F79" s="55" t="s">
        <v>169</v>
      </c>
      <c r="G79" s="14">
        <v>3900</v>
      </c>
      <c r="H79" s="14">
        <v>3900</v>
      </c>
      <c r="I79" s="14">
        <f t="shared" si="20"/>
        <v>3900</v>
      </c>
      <c r="J79" s="14"/>
      <c r="K79" s="15">
        <v>1262.02</v>
      </c>
      <c r="L79" s="15"/>
      <c r="M79" s="14">
        <f>3900-1262.02</f>
        <v>2637.98</v>
      </c>
      <c r="N79" s="14"/>
      <c r="O79" s="14"/>
    </row>
    <row r="80" spans="1:17" ht="63" customHeight="1" x14ac:dyDescent="0.25">
      <c r="A80" s="61" t="s">
        <v>36</v>
      </c>
      <c r="B80" s="53" t="s">
        <v>44</v>
      </c>
      <c r="C80" s="55" t="s">
        <v>189</v>
      </c>
      <c r="D80" s="13">
        <v>8300</v>
      </c>
      <c r="E80" s="13">
        <v>8300</v>
      </c>
      <c r="F80" s="55" t="s">
        <v>192</v>
      </c>
      <c r="G80" s="14">
        <v>8300</v>
      </c>
      <c r="H80" s="14">
        <v>8300</v>
      </c>
      <c r="I80" s="14">
        <f t="shared" si="20"/>
        <v>8300</v>
      </c>
      <c r="J80" s="14"/>
      <c r="K80" s="15">
        <v>2436.4</v>
      </c>
      <c r="L80" s="15"/>
      <c r="M80" s="14">
        <f>8300-2436.4</f>
        <v>5863.6</v>
      </c>
      <c r="N80" s="14"/>
      <c r="O80" s="14"/>
    </row>
    <row r="81" spans="1:15" ht="57.75" customHeight="1" x14ac:dyDescent="0.25">
      <c r="A81" s="61" t="s">
        <v>37</v>
      </c>
      <c r="B81" s="53" t="s">
        <v>42</v>
      </c>
      <c r="C81" s="55" t="s">
        <v>183</v>
      </c>
      <c r="D81" s="14">
        <v>6615</v>
      </c>
      <c r="E81" s="14">
        <v>6615</v>
      </c>
      <c r="F81" s="55" t="s">
        <v>184</v>
      </c>
      <c r="G81" s="14">
        <v>6615</v>
      </c>
      <c r="H81" s="14">
        <v>6615</v>
      </c>
      <c r="I81" s="14">
        <f t="shared" si="20"/>
        <v>6615</v>
      </c>
      <c r="J81" s="14"/>
      <c r="K81" s="70">
        <v>1384.07</v>
      </c>
      <c r="L81" s="70"/>
      <c r="M81" s="46">
        <f>6615-1384.07</f>
        <v>5230.93</v>
      </c>
      <c r="N81" s="46"/>
      <c r="O81" s="71"/>
    </row>
    <row r="82" spans="1:15" ht="66" customHeight="1" x14ac:dyDescent="0.25">
      <c r="A82" s="61" t="s">
        <v>38</v>
      </c>
      <c r="B82" s="53" t="s">
        <v>45</v>
      </c>
      <c r="C82" s="62" t="s">
        <v>166</v>
      </c>
      <c r="D82" s="14">
        <v>4500</v>
      </c>
      <c r="E82" s="14">
        <v>4500</v>
      </c>
      <c r="F82" s="72" t="s">
        <v>170</v>
      </c>
      <c r="G82" s="14">
        <v>4500</v>
      </c>
      <c r="H82" s="14">
        <v>4500</v>
      </c>
      <c r="I82" s="14">
        <f t="shared" si="20"/>
        <v>4500</v>
      </c>
      <c r="J82" s="14"/>
      <c r="K82" s="14"/>
      <c r="L82" s="14"/>
      <c r="M82" s="14">
        <v>4500</v>
      </c>
      <c r="N82" s="14"/>
      <c r="O82" s="14"/>
    </row>
    <row r="83" spans="1:15" ht="66" customHeight="1" x14ac:dyDescent="0.25">
      <c r="A83" s="61" t="s">
        <v>46</v>
      </c>
      <c r="B83" s="53" t="s">
        <v>204</v>
      </c>
      <c r="C83" s="55" t="s">
        <v>186</v>
      </c>
      <c r="D83" s="13">
        <f>4938+3800</f>
        <v>8738</v>
      </c>
      <c r="E83" s="13">
        <f>4938+3800</f>
        <v>8738</v>
      </c>
      <c r="F83" s="72" t="s">
        <v>190</v>
      </c>
      <c r="G83" s="14">
        <v>8738</v>
      </c>
      <c r="H83" s="14">
        <v>8738</v>
      </c>
      <c r="I83" s="14">
        <f t="shared" si="20"/>
        <v>8738</v>
      </c>
      <c r="J83" s="14"/>
      <c r="K83" s="14"/>
      <c r="L83" s="14"/>
      <c r="M83" s="14">
        <f>8738</f>
        <v>8738</v>
      </c>
      <c r="N83" s="14"/>
      <c r="O83" s="14"/>
    </row>
    <row r="84" spans="1:15" ht="66" customHeight="1" x14ac:dyDescent="0.25">
      <c r="A84" s="61" t="s">
        <v>198</v>
      </c>
      <c r="B84" s="73" t="s">
        <v>194</v>
      </c>
      <c r="C84" s="55" t="s">
        <v>209</v>
      </c>
      <c r="D84" s="74">
        <v>11350</v>
      </c>
      <c r="E84" s="74">
        <v>11350</v>
      </c>
      <c r="F84" s="55" t="s">
        <v>210</v>
      </c>
      <c r="G84" s="74">
        <v>11350</v>
      </c>
      <c r="H84" s="75">
        <v>11350</v>
      </c>
      <c r="I84" s="14">
        <v>11350</v>
      </c>
      <c r="J84" s="76"/>
      <c r="K84" s="76"/>
      <c r="L84" s="76"/>
      <c r="M84" s="75">
        <v>8843</v>
      </c>
      <c r="N84" s="76">
        <f>11350-8843</f>
        <v>2507</v>
      </c>
      <c r="O84" s="76"/>
    </row>
    <row r="85" spans="1:15" ht="66" customHeight="1" x14ac:dyDescent="0.25">
      <c r="A85" s="61" t="s">
        <v>199</v>
      </c>
      <c r="B85" s="73" t="s">
        <v>195</v>
      </c>
      <c r="C85" s="77" t="s">
        <v>211</v>
      </c>
      <c r="D85" s="78">
        <v>2750</v>
      </c>
      <c r="E85" s="78">
        <v>2750</v>
      </c>
      <c r="F85" s="79" t="s">
        <v>212</v>
      </c>
      <c r="G85" s="58">
        <v>2750</v>
      </c>
      <c r="H85" s="58">
        <v>2750</v>
      </c>
      <c r="I85" s="14">
        <f t="shared" si="20"/>
        <v>2750</v>
      </c>
      <c r="J85" s="76"/>
      <c r="K85" s="76"/>
      <c r="L85" s="76"/>
      <c r="M85" s="58">
        <v>2750</v>
      </c>
      <c r="N85" s="76"/>
      <c r="O85" s="76"/>
    </row>
    <row r="86" spans="1:15" ht="66" customHeight="1" x14ac:dyDescent="0.25">
      <c r="A86" s="61" t="s">
        <v>200</v>
      </c>
      <c r="B86" s="73" t="s">
        <v>196</v>
      </c>
      <c r="C86" s="77" t="s">
        <v>213</v>
      </c>
      <c r="D86" s="78">
        <v>1850</v>
      </c>
      <c r="E86" s="78">
        <v>1850</v>
      </c>
      <c r="F86" s="79" t="s">
        <v>214</v>
      </c>
      <c r="G86" s="75">
        <v>1850</v>
      </c>
      <c r="H86" s="75">
        <v>1850</v>
      </c>
      <c r="I86" s="14">
        <f t="shared" si="20"/>
        <v>1850</v>
      </c>
      <c r="J86" s="76"/>
      <c r="K86" s="76"/>
      <c r="L86" s="76"/>
      <c r="M86" s="75">
        <v>1850</v>
      </c>
      <c r="N86" s="76"/>
      <c r="O86" s="76"/>
    </row>
    <row r="87" spans="1:15" ht="66" customHeight="1" x14ac:dyDescent="0.25">
      <c r="A87" s="61" t="s">
        <v>201</v>
      </c>
      <c r="B87" s="73" t="s">
        <v>197</v>
      </c>
      <c r="C87" s="77" t="s">
        <v>215</v>
      </c>
      <c r="D87" s="78">
        <v>10950</v>
      </c>
      <c r="E87" s="78">
        <v>10950</v>
      </c>
      <c r="F87" s="79" t="s">
        <v>216</v>
      </c>
      <c r="G87" s="78">
        <v>10950</v>
      </c>
      <c r="H87" s="78">
        <v>10950</v>
      </c>
      <c r="I87" s="14">
        <f t="shared" si="20"/>
        <v>10950</v>
      </c>
      <c r="J87" s="76"/>
      <c r="K87" s="76"/>
      <c r="L87" s="76"/>
      <c r="M87" s="75">
        <v>10445</v>
      </c>
      <c r="N87" s="76">
        <v>505</v>
      </c>
      <c r="O87" s="76"/>
    </row>
    <row r="88" spans="1:15" s="20" customFormat="1" ht="66" customHeight="1" x14ac:dyDescent="0.25">
      <c r="A88" s="21" t="s">
        <v>203</v>
      </c>
      <c r="B88" s="115" t="s">
        <v>202</v>
      </c>
      <c r="C88" s="22" t="s">
        <v>217</v>
      </c>
      <c r="D88" s="116">
        <v>41220</v>
      </c>
      <c r="E88" s="116">
        <v>41220</v>
      </c>
      <c r="F88" s="23" t="s">
        <v>218</v>
      </c>
      <c r="G88" s="116">
        <v>41220</v>
      </c>
      <c r="H88" s="116">
        <v>41220</v>
      </c>
      <c r="I88" s="117">
        <v>41220</v>
      </c>
      <c r="J88" s="117"/>
      <c r="K88" s="117"/>
      <c r="L88" s="117">
        <v>21000</v>
      </c>
      <c r="M88" s="116"/>
      <c r="N88" s="117">
        <v>20220</v>
      </c>
      <c r="O88" s="117"/>
    </row>
    <row r="89" spans="1:15" s="43" customFormat="1" ht="31.5" customHeight="1" x14ac:dyDescent="0.25">
      <c r="A89" s="80" t="s">
        <v>17</v>
      </c>
      <c r="B89" s="81" t="s">
        <v>205</v>
      </c>
      <c r="C89" s="82"/>
      <c r="D89" s="83">
        <v>6886</v>
      </c>
      <c r="E89" s="83">
        <v>6886</v>
      </c>
      <c r="F89" s="84"/>
      <c r="G89" s="83">
        <v>6886</v>
      </c>
      <c r="H89" s="83">
        <v>6886</v>
      </c>
      <c r="I89" s="83">
        <v>6886</v>
      </c>
      <c r="J89" s="85"/>
      <c r="K89" s="83"/>
      <c r="L89" s="83"/>
      <c r="M89" s="85">
        <v>6886</v>
      </c>
      <c r="N89" s="85"/>
      <c r="O89" s="86"/>
    </row>
    <row r="90" spans="1:15" x14ac:dyDescent="0.25">
      <c r="G90" s="89"/>
      <c r="H90" s="89"/>
      <c r="I90" s="89"/>
      <c r="J90" s="89"/>
      <c r="K90" s="89"/>
      <c r="L90" s="89"/>
      <c r="M90" s="89"/>
      <c r="N90" s="89"/>
      <c r="O90" s="65"/>
    </row>
    <row r="91" spans="1:15" x14ac:dyDescent="0.25">
      <c r="G91" s="89"/>
      <c r="H91" s="89"/>
      <c r="I91" s="89"/>
      <c r="J91" s="89"/>
      <c r="K91" s="89"/>
      <c r="L91" s="89"/>
      <c r="M91" s="89"/>
      <c r="N91" s="89"/>
      <c r="O91" s="65"/>
    </row>
    <row r="92" spans="1:15" x14ac:dyDescent="0.25">
      <c r="A92" s="90"/>
      <c r="F92" s="65"/>
      <c r="G92" s="89"/>
      <c r="H92" s="89"/>
      <c r="I92" s="89"/>
      <c r="J92" s="89"/>
      <c r="K92" s="89"/>
      <c r="L92" s="89"/>
      <c r="M92" s="91"/>
      <c r="N92" s="89"/>
      <c r="O92" s="65"/>
    </row>
    <row r="93" spans="1:15" x14ac:dyDescent="0.25">
      <c r="A93" s="90"/>
      <c r="F93" s="65"/>
      <c r="G93" s="89"/>
      <c r="H93" s="89"/>
      <c r="I93" s="89"/>
      <c r="J93" s="89"/>
      <c r="K93" s="89"/>
      <c r="L93" s="89"/>
      <c r="M93" s="89"/>
      <c r="N93" s="89"/>
      <c r="O93" s="65"/>
    </row>
    <row r="94" spans="1:15" x14ac:dyDescent="0.25">
      <c r="A94" s="90"/>
      <c r="F94" s="65"/>
      <c r="G94" s="89"/>
      <c r="H94" s="89"/>
      <c r="I94" s="89"/>
      <c r="J94" s="89"/>
      <c r="K94" s="89"/>
      <c r="L94" s="89"/>
      <c r="M94" s="89"/>
      <c r="N94" s="89"/>
      <c r="O94" s="65"/>
    </row>
    <row r="95" spans="1:15" x14ac:dyDescent="0.25">
      <c r="A95" s="90"/>
      <c r="F95" s="65"/>
      <c r="G95" s="89"/>
      <c r="H95" s="89"/>
      <c r="I95" s="89"/>
      <c r="J95" s="89"/>
      <c r="K95" s="89"/>
      <c r="L95" s="89"/>
      <c r="M95" s="89"/>
      <c r="N95" s="89"/>
      <c r="O95" s="65"/>
    </row>
    <row r="96" spans="1:15" x14ac:dyDescent="0.25">
      <c r="A96" s="90"/>
      <c r="F96" s="65"/>
      <c r="G96" s="89"/>
      <c r="H96" s="89"/>
      <c r="I96" s="89"/>
      <c r="J96" s="89"/>
      <c r="K96" s="89"/>
      <c r="L96" s="89"/>
      <c r="M96" s="89"/>
      <c r="N96" s="89"/>
      <c r="O96" s="65"/>
    </row>
    <row r="97" spans="1:15" x14ac:dyDescent="0.25">
      <c r="A97" s="90"/>
      <c r="F97" s="65"/>
      <c r="G97" s="89"/>
      <c r="H97" s="89"/>
      <c r="I97" s="89"/>
      <c r="J97" s="89"/>
      <c r="K97" s="89"/>
      <c r="L97" s="89"/>
      <c r="M97" s="89"/>
      <c r="N97" s="89"/>
      <c r="O97" s="65"/>
    </row>
    <row r="98" spans="1:15" x14ac:dyDescent="0.25">
      <c r="A98" s="90"/>
      <c r="F98" s="65"/>
      <c r="G98" s="89"/>
      <c r="H98" s="89"/>
      <c r="I98" s="89"/>
      <c r="J98" s="89"/>
      <c r="K98" s="89"/>
      <c r="L98" s="89"/>
      <c r="M98" s="89"/>
      <c r="N98" s="89"/>
      <c r="O98" s="65"/>
    </row>
    <row r="99" spans="1:15" x14ac:dyDescent="0.25">
      <c r="A99" s="90"/>
      <c r="F99" s="65"/>
      <c r="G99" s="89"/>
      <c r="H99" s="89"/>
      <c r="I99" s="89"/>
      <c r="J99" s="89"/>
      <c r="K99" s="89"/>
      <c r="L99" s="89"/>
      <c r="M99" s="89"/>
      <c r="N99" s="89"/>
      <c r="O99" s="65"/>
    </row>
    <row r="100" spans="1:15" x14ac:dyDescent="0.25">
      <c r="A100" s="90"/>
      <c r="F100" s="65"/>
      <c r="G100" s="89"/>
      <c r="H100" s="89"/>
      <c r="I100" s="89"/>
      <c r="J100" s="89"/>
      <c r="K100" s="89"/>
      <c r="L100" s="89"/>
      <c r="M100" s="89"/>
      <c r="N100" s="89"/>
      <c r="O100" s="65"/>
    </row>
    <row r="101" spans="1:15" x14ac:dyDescent="0.25">
      <c r="A101" s="90"/>
      <c r="F101" s="65"/>
      <c r="G101" s="89"/>
      <c r="H101" s="89"/>
      <c r="I101" s="89"/>
      <c r="J101" s="89"/>
      <c r="K101" s="89"/>
      <c r="L101" s="89"/>
      <c r="M101" s="89"/>
      <c r="N101" s="89"/>
      <c r="O101" s="65"/>
    </row>
    <row r="102" spans="1:15" x14ac:dyDescent="0.25">
      <c r="A102" s="90"/>
      <c r="F102" s="65"/>
      <c r="G102" s="89"/>
      <c r="H102" s="89"/>
      <c r="I102" s="89"/>
      <c r="J102" s="89"/>
      <c r="K102" s="89"/>
      <c r="L102" s="89"/>
      <c r="M102" s="89"/>
      <c r="N102" s="89"/>
      <c r="O102" s="65"/>
    </row>
    <row r="103" spans="1:15" x14ac:dyDescent="0.25">
      <c r="A103" s="90"/>
      <c r="F103" s="65"/>
      <c r="G103" s="89"/>
      <c r="H103" s="89"/>
      <c r="I103" s="89"/>
      <c r="J103" s="89"/>
      <c r="K103" s="89"/>
      <c r="L103" s="89"/>
      <c r="M103" s="89"/>
      <c r="N103" s="89"/>
      <c r="O103" s="65"/>
    </row>
    <row r="104" spans="1:15" x14ac:dyDescent="0.25">
      <c r="A104" s="90"/>
      <c r="F104" s="65"/>
      <c r="G104" s="89"/>
      <c r="H104" s="89"/>
      <c r="I104" s="89"/>
      <c r="J104" s="89"/>
      <c r="K104" s="89"/>
      <c r="L104" s="89"/>
      <c r="M104" s="89"/>
      <c r="N104" s="89"/>
      <c r="O104" s="65"/>
    </row>
    <row r="105" spans="1:15" x14ac:dyDescent="0.25">
      <c r="A105" s="90"/>
      <c r="F105" s="65"/>
      <c r="G105" s="89"/>
      <c r="H105" s="89"/>
      <c r="I105" s="89"/>
      <c r="J105" s="89"/>
      <c r="K105" s="89"/>
      <c r="L105" s="89"/>
      <c r="M105" s="89"/>
      <c r="N105" s="89"/>
      <c r="O105" s="65"/>
    </row>
    <row r="106" spans="1:15" x14ac:dyDescent="0.25">
      <c r="A106" s="90"/>
      <c r="F106" s="65"/>
      <c r="G106" s="89"/>
      <c r="H106" s="89"/>
      <c r="I106" s="89"/>
      <c r="J106" s="89"/>
      <c r="K106" s="89"/>
      <c r="L106" s="89"/>
      <c r="M106" s="89"/>
      <c r="N106" s="89"/>
      <c r="O106" s="65"/>
    </row>
    <row r="107" spans="1:15" x14ac:dyDescent="0.25">
      <c r="A107" s="90"/>
      <c r="F107" s="65"/>
      <c r="G107" s="89"/>
      <c r="H107" s="89"/>
      <c r="I107" s="89"/>
      <c r="J107" s="89"/>
      <c r="K107" s="89"/>
      <c r="L107" s="89"/>
      <c r="M107" s="89"/>
      <c r="N107" s="89"/>
      <c r="O107" s="65"/>
    </row>
    <row r="108" spans="1:15" x14ac:dyDescent="0.25">
      <c r="A108" s="90"/>
      <c r="F108" s="65"/>
      <c r="G108" s="89"/>
      <c r="H108" s="89"/>
      <c r="I108" s="89"/>
      <c r="J108" s="89"/>
      <c r="K108" s="89"/>
      <c r="L108" s="89"/>
      <c r="M108" s="89"/>
      <c r="N108" s="89"/>
      <c r="O108" s="65"/>
    </row>
    <row r="109" spans="1:15" x14ac:dyDescent="0.25">
      <c r="A109" s="90"/>
      <c r="F109" s="65"/>
      <c r="G109" s="89"/>
      <c r="H109" s="89"/>
      <c r="I109" s="89"/>
      <c r="J109" s="89"/>
      <c r="K109" s="89"/>
      <c r="L109" s="89"/>
      <c r="M109" s="89"/>
      <c r="N109" s="89"/>
      <c r="O109" s="65"/>
    </row>
    <row r="110" spans="1:15" x14ac:dyDescent="0.25">
      <c r="A110" s="90"/>
      <c r="F110" s="65"/>
      <c r="G110" s="89"/>
      <c r="H110" s="89"/>
      <c r="I110" s="89"/>
      <c r="J110" s="89"/>
      <c r="K110" s="89"/>
      <c r="L110" s="89"/>
      <c r="M110" s="89"/>
      <c r="N110" s="89"/>
      <c r="O110" s="65"/>
    </row>
    <row r="111" spans="1:15" x14ac:dyDescent="0.25">
      <c r="A111" s="90"/>
      <c r="F111" s="65"/>
      <c r="G111" s="89"/>
      <c r="H111" s="89"/>
      <c r="I111" s="89"/>
      <c r="J111" s="89"/>
      <c r="K111" s="89"/>
      <c r="L111" s="89"/>
      <c r="M111" s="89"/>
      <c r="N111" s="89"/>
      <c r="O111" s="65"/>
    </row>
    <row r="112" spans="1:15" x14ac:dyDescent="0.25">
      <c r="A112" s="90"/>
      <c r="F112" s="65"/>
      <c r="G112" s="89"/>
      <c r="H112" s="89"/>
      <c r="I112" s="89"/>
      <c r="J112" s="89"/>
      <c r="K112" s="89"/>
      <c r="L112" s="89"/>
      <c r="M112" s="89"/>
      <c r="N112" s="89"/>
      <c r="O112" s="65"/>
    </row>
    <row r="113" spans="1:15" x14ac:dyDescent="0.25">
      <c r="A113" s="90"/>
      <c r="F113" s="65"/>
      <c r="G113" s="89"/>
      <c r="H113" s="89"/>
      <c r="I113" s="89"/>
      <c r="J113" s="89"/>
      <c r="K113" s="89"/>
      <c r="L113" s="89"/>
      <c r="M113" s="89"/>
      <c r="N113" s="89"/>
      <c r="O113" s="65"/>
    </row>
    <row r="114" spans="1:15" x14ac:dyDescent="0.25">
      <c r="A114" s="90"/>
      <c r="F114" s="65"/>
      <c r="G114" s="89"/>
      <c r="H114" s="89"/>
      <c r="I114" s="89"/>
      <c r="J114" s="89"/>
      <c r="K114" s="89"/>
      <c r="L114" s="89"/>
      <c r="M114" s="89"/>
      <c r="N114" s="89"/>
      <c r="O114" s="65"/>
    </row>
    <row r="115" spans="1:15" x14ac:dyDescent="0.25">
      <c r="A115" s="90"/>
      <c r="F115" s="65"/>
      <c r="G115" s="89"/>
      <c r="H115" s="89"/>
      <c r="I115" s="89"/>
      <c r="J115" s="89"/>
      <c r="K115" s="89"/>
      <c r="L115" s="89"/>
      <c r="M115" s="89"/>
      <c r="N115" s="89"/>
      <c r="O115" s="65"/>
    </row>
    <row r="116" spans="1:15" x14ac:dyDescent="0.25">
      <c r="A116" s="90"/>
      <c r="F116" s="65"/>
      <c r="G116" s="89"/>
      <c r="H116" s="89"/>
      <c r="I116" s="89"/>
      <c r="J116" s="89"/>
      <c r="K116" s="89"/>
      <c r="L116" s="89"/>
      <c r="M116" s="89"/>
      <c r="N116" s="89"/>
      <c r="O116" s="65"/>
    </row>
    <row r="117" spans="1:15" x14ac:dyDescent="0.25">
      <c r="A117" s="90"/>
      <c r="F117" s="65"/>
      <c r="G117" s="89"/>
      <c r="H117" s="89"/>
      <c r="I117" s="89"/>
      <c r="J117" s="89"/>
      <c r="K117" s="89"/>
      <c r="L117" s="89"/>
      <c r="M117" s="89"/>
      <c r="N117" s="89"/>
      <c r="O117" s="65"/>
    </row>
    <row r="118" spans="1:15" x14ac:dyDescent="0.25">
      <c r="A118" s="90"/>
      <c r="F118" s="65"/>
      <c r="G118" s="89"/>
      <c r="H118" s="89"/>
      <c r="I118" s="89"/>
      <c r="J118" s="89"/>
      <c r="K118" s="89"/>
      <c r="L118" s="89"/>
      <c r="M118" s="89"/>
      <c r="N118" s="89"/>
      <c r="O118" s="65"/>
    </row>
    <row r="119" spans="1:15" x14ac:dyDescent="0.25">
      <c r="A119" s="90"/>
      <c r="F119" s="65"/>
      <c r="G119" s="89"/>
      <c r="H119" s="89"/>
      <c r="I119" s="89"/>
      <c r="J119" s="89"/>
      <c r="K119" s="89"/>
      <c r="L119" s="89"/>
      <c r="M119" s="89"/>
      <c r="N119" s="89"/>
      <c r="O119" s="65"/>
    </row>
    <row r="120" spans="1:15" x14ac:dyDescent="0.25">
      <c r="A120" s="90"/>
      <c r="F120" s="65"/>
      <c r="G120" s="89"/>
      <c r="H120" s="89"/>
      <c r="I120" s="89"/>
      <c r="J120" s="89"/>
      <c r="K120" s="89"/>
      <c r="L120" s="89"/>
      <c r="M120" s="89"/>
      <c r="N120" s="89"/>
      <c r="O120" s="65"/>
    </row>
    <row r="121" spans="1:15" x14ac:dyDescent="0.25">
      <c r="A121" s="90"/>
      <c r="F121" s="65"/>
      <c r="G121" s="89"/>
      <c r="H121" s="89"/>
      <c r="I121" s="89"/>
      <c r="J121" s="89"/>
      <c r="K121" s="89"/>
      <c r="L121" s="89"/>
      <c r="M121" s="89"/>
      <c r="N121" s="89"/>
      <c r="O121" s="65"/>
    </row>
    <row r="122" spans="1:15" x14ac:dyDescent="0.25">
      <c r="A122" s="90"/>
      <c r="F122" s="65"/>
      <c r="G122" s="89"/>
      <c r="H122" s="89"/>
      <c r="I122" s="89"/>
      <c r="J122" s="89"/>
      <c r="K122" s="89"/>
      <c r="L122" s="89"/>
      <c r="M122" s="89"/>
      <c r="N122" s="89"/>
      <c r="O122" s="65"/>
    </row>
    <row r="123" spans="1:15" x14ac:dyDescent="0.25">
      <c r="A123" s="90"/>
      <c r="F123" s="65"/>
      <c r="G123" s="89"/>
      <c r="H123" s="89"/>
      <c r="I123" s="89"/>
      <c r="J123" s="89"/>
      <c r="K123" s="89"/>
      <c r="L123" s="89"/>
      <c r="M123" s="89"/>
      <c r="N123" s="89"/>
      <c r="O123" s="65"/>
    </row>
    <row r="124" spans="1:15" x14ac:dyDescent="0.25">
      <c r="A124" s="90"/>
      <c r="F124" s="65"/>
      <c r="G124" s="89"/>
      <c r="H124" s="89"/>
      <c r="I124" s="89"/>
      <c r="J124" s="89"/>
      <c r="K124" s="89"/>
      <c r="L124" s="89"/>
      <c r="M124" s="89"/>
      <c r="N124" s="89"/>
      <c r="O124" s="65"/>
    </row>
    <row r="125" spans="1:15" x14ac:dyDescent="0.25">
      <c r="A125" s="90"/>
      <c r="F125" s="65"/>
      <c r="G125" s="89"/>
      <c r="H125" s="89"/>
      <c r="I125" s="89"/>
      <c r="J125" s="89"/>
      <c r="K125" s="89"/>
      <c r="L125" s="89"/>
      <c r="M125" s="89"/>
      <c r="N125" s="89"/>
      <c r="O125" s="65"/>
    </row>
    <row r="126" spans="1:15" x14ac:dyDescent="0.25">
      <c r="A126" s="90"/>
      <c r="F126" s="65"/>
      <c r="G126" s="89"/>
      <c r="H126" s="89"/>
      <c r="I126" s="89"/>
      <c r="J126" s="89"/>
      <c r="K126" s="89"/>
      <c r="L126" s="89"/>
      <c r="M126" s="89"/>
      <c r="N126" s="89"/>
      <c r="O126" s="65"/>
    </row>
    <row r="127" spans="1:15" x14ac:dyDescent="0.25">
      <c r="A127" s="90"/>
      <c r="F127" s="65"/>
      <c r="G127" s="89"/>
      <c r="H127" s="89"/>
      <c r="I127" s="89"/>
      <c r="J127" s="89"/>
      <c r="K127" s="89"/>
      <c r="L127" s="89"/>
      <c r="M127" s="89"/>
      <c r="N127" s="89"/>
      <c r="O127" s="65"/>
    </row>
    <row r="128" spans="1:15" x14ac:dyDescent="0.25">
      <c r="A128" s="90"/>
      <c r="F128" s="65"/>
      <c r="G128" s="89"/>
      <c r="H128" s="89"/>
      <c r="I128" s="89"/>
      <c r="J128" s="89"/>
      <c r="K128" s="89"/>
      <c r="L128" s="89"/>
      <c r="M128" s="89"/>
      <c r="N128" s="89"/>
      <c r="O128" s="65"/>
    </row>
    <row r="129" spans="1:15" x14ac:dyDescent="0.25">
      <c r="A129" s="90"/>
      <c r="F129" s="65"/>
      <c r="G129" s="89"/>
      <c r="H129" s="89"/>
      <c r="I129" s="89"/>
      <c r="J129" s="89"/>
      <c r="K129" s="89"/>
      <c r="L129" s="89"/>
      <c r="M129" s="89"/>
      <c r="N129" s="89"/>
      <c r="O129" s="65"/>
    </row>
    <row r="130" spans="1:15" x14ac:dyDescent="0.25">
      <c r="A130" s="90"/>
      <c r="F130" s="65"/>
      <c r="G130" s="89"/>
      <c r="H130" s="89"/>
      <c r="I130" s="89"/>
      <c r="J130" s="89"/>
      <c r="K130" s="89"/>
      <c r="L130" s="89"/>
      <c r="M130" s="89"/>
      <c r="N130" s="89"/>
      <c r="O130" s="65"/>
    </row>
    <row r="131" spans="1:15" x14ac:dyDescent="0.25">
      <c r="A131" s="90"/>
      <c r="F131" s="65"/>
      <c r="G131" s="89"/>
      <c r="H131" s="89"/>
      <c r="I131" s="89"/>
      <c r="J131" s="89"/>
      <c r="K131" s="89"/>
      <c r="L131" s="89"/>
      <c r="M131" s="89"/>
      <c r="N131" s="89"/>
      <c r="O131" s="65"/>
    </row>
    <row r="132" spans="1:15" x14ac:dyDescent="0.25">
      <c r="A132" s="90"/>
      <c r="F132" s="65"/>
      <c r="G132" s="89"/>
      <c r="H132" s="89"/>
      <c r="I132" s="89"/>
      <c r="J132" s="89"/>
      <c r="K132" s="89"/>
      <c r="L132" s="89"/>
      <c r="M132" s="89"/>
      <c r="N132" s="89"/>
      <c r="O132" s="65"/>
    </row>
    <row r="133" spans="1:15" x14ac:dyDescent="0.25">
      <c r="A133" s="90"/>
      <c r="F133" s="65"/>
      <c r="G133" s="89"/>
      <c r="H133" s="89"/>
      <c r="I133" s="89"/>
      <c r="J133" s="89"/>
      <c r="K133" s="89"/>
      <c r="L133" s="89"/>
      <c r="M133" s="89"/>
      <c r="N133" s="89"/>
      <c r="O133" s="65"/>
    </row>
    <row r="134" spans="1:15" x14ac:dyDescent="0.25">
      <c r="A134" s="90"/>
      <c r="F134" s="65"/>
      <c r="G134" s="89"/>
      <c r="H134" s="89"/>
      <c r="I134" s="89"/>
      <c r="J134" s="89"/>
      <c r="K134" s="89"/>
      <c r="L134" s="89"/>
      <c r="M134" s="89"/>
      <c r="N134" s="89"/>
      <c r="O134" s="65"/>
    </row>
    <row r="135" spans="1:15" x14ac:dyDescent="0.25">
      <c r="A135" s="90"/>
      <c r="F135" s="65"/>
      <c r="G135" s="89"/>
      <c r="H135" s="89"/>
      <c r="I135" s="89"/>
      <c r="J135" s="89"/>
      <c r="K135" s="89"/>
      <c r="L135" s="89"/>
      <c r="M135" s="89"/>
      <c r="N135" s="89"/>
      <c r="O135" s="65"/>
    </row>
    <row r="136" spans="1:15" x14ac:dyDescent="0.25">
      <c r="A136" s="90"/>
      <c r="F136" s="65"/>
      <c r="G136" s="89"/>
      <c r="H136" s="89"/>
      <c r="I136" s="89"/>
      <c r="J136" s="89"/>
      <c r="K136" s="89"/>
      <c r="L136" s="89"/>
      <c r="M136" s="89"/>
      <c r="N136" s="89"/>
      <c r="O136" s="65"/>
    </row>
    <row r="137" spans="1:15" x14ac:dyDescent="0.25">
      <c r="A137" s="90"/>
      <c r="F137" s="65"/>
      <c r="G137" s="89"/>
      <c r="H137" s="89"/>
      <c r="I137" s="89"/>
      <c r="J137" s="89"/>
      <c r="K137" s="89"/>
      <c r="L137" s="89"/>
      <c r="M137" s="89"/>
      <c r="N137" s="89"/>
      <c r="O137" s="65"/>
    </row>
    <row r="138" spans="1:15" x14ac:dyDescent="0.25">
      <c r="A138" s="90"/>
      <c r="F138" s="65"/>
      <c r="G138" s="89"/>
      <c r="H138" s="89"/>
      <c r="I138" s="89"/>
      <c r="J138" s="89"/>
      <c r="K138" s="89"/>
      <c r="L138" s="89"/>
      <c r="M138" s="89"/>
      <c r="N138" s="89"/>
      <c r="O138" s="65"/>
    </row>
    <row r="139" spans="1:15" x14ac:dyDescent="0.25">
      <c r="A139" s="90"/>
      <c r="F139" s="65"/>
      <c r="G139" s="89"/>
      <c r="H139" s="89"/>
      <c r="I139" s="89"/>
      <c r="J139" s="89"/>
      <c r="K139" s="89"/>
      <c r="L139" s="89"/>
      <c r="M139" s="89"/>
      <c r="N139" s="89"/>
      <c r="O139" s="65"/>
    </row>
    <row r="140" spans="1:15" x14ac:dyDescent="0.25">
      <c r="A140" s="90"/>
      <c r="F140" s="65"/>
      <c r="G140" s="89"/>
      <c r="H140" s="89"/>
      <c r="I140" s="89"/>
      <c r="J140" s="89"/>
      <c r="K140" s="89"/>
      <c r="L140" s="89"/>
      <c r="M140" s="89"/>
      <c r="N140" s="89"/>
      <c r="O140" s="65"/>
    </row>
    <row r="141" spans="1:15" x14ac:dyDescent="0.25">
      <c r="A141" s="90"/>
      <c r="F141" s="65"/>
      <c r="G141" s="89"/>
      <c r="H141" s="89"/>
      <c r="I141" s="89"/>
      <c r="J141" s="89"/>
      <c r="K141" s="89"/>
      <c r="L141" s="89"/>
      <c r="M141" s="89"/>
      <c r="N141" s="89"/>
      <c r="O141" s="65"/>
    </row>
    <row r="142" spans="1:15" x14ac:dyDescent="0.25">
      <c r="A142" s="90"/>
      <c r="F142" s="65"/>
      <c r="G142" s="89"/>
      <c r="H142" s="89"/>
      <c r="I142" s="89"/>
      <c r="J142" s="89"/>
      <c r="K142" s="89"/>
      <c r="L142" s="89"/>
      <c r="M142" s="89"/>
      <c r="N142" s="89"/>
      <c r="O142" s="65"/>
    </row>
    <row r="143" spans="1:15" x14ac:dyDescent="0.25">
      <c r="A143" s="90"/>
      <c r="F143" s="65"/>
      <c r="G143" s="89"/>
      <c r="H143" s="89"/>
      <c r="I143" s="89"/>
      <c r="J143" s="89"/>
      <c r="K143" s="89"/>
      <c r="L143" s="89"/>
      <c r="M143" s="89"/>
      <c r="N143" s="89"/>
      <c r="O143" s="65"/>
    </row>
    <row r="144" spans="1:15" x14ac:dyDescent="0.25">
      <c r="A144" s="90"/>
      <c r="F144" s="65"/>
      <c r="G144" s="89"/>
      <c r="H144" s="89"/>
      <c r="I144" s="89"/>
      <c r="J144" s="89"/>
      <c r="K144" s="89"/>
      <c r="L144" s="89"/>
      <c r="M144" s="89"/>
      <c r="N144" s="89"/>
      <c r="O144" s="65"/>
    </row>
    <row r="145" spans="1:15" x14ac:dyDescent="0.25">
      <c r="A145" s="90"/>
      <c r="F145" s="65"/>
      <c r="G145" s="89"/>
      <c r="H145" s="89"/>
      <c r="I145" s="89"/>
      <c r="J145" s="89"/>
      <c r="K145" s="89"/>
      <c r="L145" s="89"/>
      <c r="M145" s="89"/>
      <c r="N145" s="89"/>
      <c r="O145" s="65"/>
    </row>
    <row r="146" spans="1:15" x14ac:dyDescent="0.25">
      <c r="A146" s="90"/>
      <c r="F146" s="65"/>
      <c r="G146" s="89"/>
      <c r="H146" s="89"/>
      <c r="I146" s="89"/>
      <c r="J146" s="89"/>
      <c r="K146" s="89"/>
      <c r="L146" s="89"/>
      <c r="M146" s="89"/>
      <c r="N146" s="89"/>
      <c r="O146" s="65"/>
    </row>
    <row r="147" spans="1:15" x14ac:dyDescent="0.25">
      <c r="A147" s="90"/>
      <c r="F147" s="65"/>
      <c r="G147" s="89"/>
      <c r="H147" s="89"/>
      <c r="I147" s="89"/>
      <c r="J147" s="89"/>
      <c r="K147" s="89"/>
      <c r="L147" s="89"/>
      <c r="M147" s="89"/>
      <c r="N147" s="89"/>
      <c r="O147" s="65"/>
    </row>
    <row r="148" spans="1:15" x14ac:dyDescent="0.25">
      <c r="A148" s="90"/>
      <c r="F148" s="65"/>
      <c r="G148" s="89"/>
      <c r="H148" s="89"/>
      <c r="I148" s="89"/>
      <c r="J148" s="89"/>
      <c r="K148" s="89"/>
      <c r="L148" s="89"/>
      <c r="M148" s="89"/>
      <c r="N148" s="89"/>
      <c r="O148" s="65"/>
    </row>
    <row r="149" spans="1:15" x14ac:dyDescent="0.25">
      <c r="A149" s="90"/>
      <c r="F149" s="65"/>
      <c r="G149" s="89"/>
      <c r="H149" s="89"/>
      <c r="I149" s="89"/>
      <c r="J149" s="89"/>
      <c r="K149" s="89"/>
      <c r="L149" s="89"/>
      <c r="M149" s="89"/>
      <c r="N149" s="89"/>
      <c r="O149" s="65"/>
    </row>
    <row r="150" spans="1:15" x14ac:dyDescent="0.25">
      <c r="A150" s="90"/>
      <c r="F150" s="65"/>
      <c r="G150" s="89"/>
      <c r="H150" s="89"/>
      <c r="I150" s="89"/>
      <c r="J150" s="89"/>
      <c r="K150" s="89"/>
      <c r="L150" s="89"/>
      <c r="M150" s="89"/>
      <c r="N150" s="89"/>
      <c r="O150" s="65"/>
    </row>
    <row r="151" spans="1:15" x14ac:dyDescent="0.25">
      <c r="A151" s="90"/>
      <c r="F151" s="65"/>
      <c r="G151" s="89"/>
      <c r="H151" s="89"/>
      <c r="I151" s="89"/>
      <c r="J151" s="89"/>
      <c r="K151" s="89"/>
      <c r="L151" s="89"/>
      <c r="M151" s="89"/>
      <c r="N151" s="89"/>
      <c r="O151" s="65"/>
    </row>
    <row r="152" spans="1:15" x14ac:dyDescent="0.25">
      <c r="A152" s="90"/>
      <c r="F152" s="65"/>
      <c r="G152" s="89"/>
      <c r="H152" s="89"/>
      <c r="I152" s="89"/>
      <c r="J152" s="89"/>
      <c r="K152" s="89"/>
      <c r="L152" s="89"/>
      <c r="M152" s="89"/>
      <c r="N152" s="89"/>
      <c r="O152" s="65"/>
    </row>
    <row r="153" spans="1:15" x14ac:dyDescent="0.25">
      <c r="A153" s="90"/>
      <c r="F153" s="65"/>
      <c r="G153" s="89"/>
      <c r="H153" s="89"/>
      <c r="I153" s="89"/>
      <c r="J153" s="89"/>
      <c r="K153" s="89"/>
      <c r="L153" s="89"/>
      <c r="M153" s="89"/>
      <c r="N153" s="89"/>
      <c r="O153" s="65"/>
    </row>
    <row r="154" spans="1:15" x14ac:dyDescent="0.25">
      <c r="A154" s="90"/>
      <c r="F154" s="65"/>
      <c r="G154" s="89"/>
      <c r="H154" s="89"/>
      <c r="I154" s="89"/>
      <c r="J154" s="89"/>
      <c r="K154" s="89"/>
      <c r="L154" s="89"/>
      <c r="M154" s="89"/>
      <c r="N154" s="89"/>
      <c r="O154" s="65"/>
    </row>
    <row r="155" spans="1:15" x14ac:dyDescent="0.25">
      <c r="A155" s="90"/>
      <c r="F155" s="65"/>
      <c r="G155" s="89"/>
      <c r="H155" s="89"/>
      <c r="I155" s="89"/>
      <c r="J155" s="89"/>
      <c r="K155" s="89"/>
      <c r="L155" s="89"/>
      <c r="M155" s="89"/>
      <c r="N155" s="89"/>
      <c r="O155" s="65"/>
    </row>
    <row r="156" spans="1:15" x14ac:dyDescent="0.25">
      <c r="A156" s="90"/>
      <c r="F156" s="65"/>
      <c r="G156" s="89"/>
      <c r="H156" s="89"/>
      <c r="I156" s="89"/>
      <c r="J156" s="89"/>
      <c r="K156" s="89"/>
      <c r="L156" s="89"/>
      <c r="M156" s="89"/>
      <c r="N156" s="89"/>
      <c r="O156" s="65"/>
    </row>
    <row r="157" spans="1:15" x14ac:dyDescent="0.25">
      <c r="A157" s="90"/>
      <c r="F157" s="65"/>
      <c r="G157" s="89"/>
      <c r="H157" s="89"/>
      <c r="I157" s="89"/>
      <c r="J157" s="89"/>
      <c r="K157" s="89"/>
      <c r="L157" s="89"/>
      <c r="M157" s="89"/>
      <c r="N157" s="89"/>
      <c r="O157" s="65"/>
    </row>
    <row r="158" spans="1:15" x14ac:dyDescent="0.25">
      <c r="A158" s="90"/>
      <c r="F158" s="65"/>
      <c r="G158" s="89"/>
      <c r="H158" s="89"/>
      <c r="I158" s="89"/>
      <c r="J158" s="89"/>
      <c r="K158" s="89"/>
      <c r="L158" s="89"/>
      <c r="M158" s="89"/>
      <c r="N158" s="89"/>
      <c r="O158" s="65"/>
    </row>
    <row r="159" spans="1:15" x14ac:dyDescent="0.25">
      <c r="A159" s="90"/>
      <c r="F159" s="65"/>
      <c r="G159" s="89"/>
      <c r="H159" s="89"/>
      <c r="I159" s="89"/>
      <c r="J159" s="89"/>
      <c r="K159" s="89"/>
      <c r="L159" s="89"/>
      <c r="M159" s="89"/>
      <c r="N159" s="89"/>
      <c r="O159" s="65"/>
    </row>
    <row r="160" spans="1:15" x14ac:dyDescent="0.25">
      <c r="A160" s="90"/>
      <c r="F160" s="65"/>
      <c r="G160" s="89"/>
      <c r="H160" s="89"/>
      <c r="I160" s="89"/>
      <c r="J160" s="89"/>
      <c r="K160" s="89"/>
      <c r="L160" s="89"/>
      <c r="M160" s="89"/>
      <c r="N160" s="89"/>
      <c r="O160" s="65"/>
    </row>
    <row r="161" spans="1:15" x14ac:dyDescent="0.25">
      <c r="A161" s="90"/>
      <c r="F161" s="65"/>
      <c r="G161" s="89"/>
      <c r="H161" s="89"/>
      <c r="I161" s="89"/>
      <c r="J161" s="89"/>
      <c r="K161" s="89"/>
      <c r="L161" s="89"/>
      <c r="M161" s="89"/>
      <c r="N161" s="89"/>
      <c r="O161" s="65"/>
    </row>
    <row r="162" spans="1:15" x14ac:dyDescent="0.25">
      <c r="A162" s="90"/>
      <c r="F162" s="65"/>
      <c r="G162" s="89"/>
      <c r="H162" s="89"/>
      <c r="I162" s="89"/>
      <c r="J162" s="89"/>
      <c r="K162" s="89"/>
      <c r="L162" s="89"/>
      <c r="M162" s="89"/>
      <c r="N162" s="89"/>
      <c r="O162" s="65"/>
    </row>
    <row r="163" spans="1:15" x14ac:dyDescent="0.25">
      <c r="A163" s="90"/>
      <c r="F163" s="65"/>
      <c r="G163" s="89"/>
      <c r="H163" s="89"/>
      <c r="I163" s="89"/>
      <c r="J163" s="89"/>
      <c r="K163" s="89"/>
      <c r="L163" s="89"/>
      <c r="M163" s="89"/>
      <c r="N163" s="89"/>
      <c r="O163" s="65"/>
    </row>
    <row r="164" spans="1:15" x14ac:dyDescent="0.25">
      <c r="A164" s="90"/>
      <c r="F164" s="65"/>
      <c r="G164" s="89"/>
      <c r="H164" s="89"/>
      <c r="I164" s="89"/>
      <c r="J164" s="89"/>
      <c r="K164" s="89"/>
      <c r="L164" s="89"/>
      <c r="M164" s="89"/>
      <c r="N164" s="89"/>
      <c r="O164" s="65"/>
    </row>
    <row r="165" spans="1:15" x14ac:dyDescent="0.25">
      <c r="A165" s="90"/>
      <c r="F165" s="65"/>
      <c r="G165" s="89"/>
      <c r="H165" s="89"/>
      <c r="I165" s="89"/>
      <c r="J165" s="89"/>
      <c r="K165" s="89"/>
      <c r="L165" s="89"/>
      <c r="M165" s="89"/>
      <c r="N165" s="89"/>
      <c r="O165" s="65"/>
    </row>
    <row r="166" spans="1:15" x14ac:dyDescent="0.25">
      <c r="A166" s="90"/>
      <c r="F166" s="65"/>
      <c r="G166" s="89"/>
      <c r="H166" s="89"/>
      <c r="I166" s="89"/>
      <c r="J166" s="89"/>
      <c r="K166" s="89"/>
      <c r="L166" s="89"/>
      <c r="M166" s="89"/>
      <c r="N166" s="89"/>
      <c r="O166" s="65"/>
    </row>
    <row r="167" spans="1:15" x14ac:dyDescent="0.25">
      <c r="A167" s="90"/>
      <c r="F167" s="65"/>
      <c r="G167" s="89"/>
      <c r="H167" s="89"/>
      <c r="I167" s="89"/>
      <c r="J167" s="89"/>
      <c r="K167" s="89"/>
      <c r="L167" s="89"/>
      <c r="M167" s="89"/>
      <c r="N167" s="89"/>
      <c r="O167" s="65"/>
    </row>
    <row r="168" spans="1:15" x14ac:dyDescent="0.25">
      <c r="A168" s="90"/>
      <c r="F168" s="65"/>
      <c r="G168" s="89"/>
      <c r="H168" s="89"/>
      <c r="I168" s="89"/>
      <c r="J168" s="89"/>
      <c r="K168" s="89"/>
      <c r="L168" s="89"/>
      <c r="M168" s="89"/>
      <c r="N168" s="89"/>
      <c r="O168" s="65"/>
    </row>
    <row r="169" spans="1:15" x14ac:dyDescent="0.25">
      <c r="A169" s="90"/>
      <c r="F169" s="65"/>
      <c r="G169" s="89"/>
      <c r="H169" s="89"/>
      <c r="I169" s="89"/>
      <c r="J169" s="89"/>
      <c r="K169" s="89"/>
      <c r="L169" s="89"/>
      <c r="M169" s="89"/>
      <c r="N169" s="89"/>
      <c r="O169" s="65"/>
    </row>
    <row r="170" spans="1:15" x14ac:dyDescent="0.25">
      <c r="A170" s="90"/>
      <c r="F170" s="65"/>
      <c r="G170" s="89"/>
      <c r="H170" s="89"/>
      <c r="I170" s="89"/>
      <c r="J170" s="89"/>
      <c r="K170" s="89"/>
      <c r="L170" s="89"/>
      <c r="M170" s="89"/>
      <c r="N170" s="89"/>
      <c r="O170" s="65"/>
    </row>
    <row r="171" spans="1:15" x14ac:dyDescent="0.25">
      <c r="A171" s="90"/>
      <c r="F171" s="65"/>
      <c r="G171" s="89"/>
      <c r="H171" s="89"/>
      <c r="I171" s="89"/>
      <c r="J171" s="89"/>
      <c r="K171" s="89"/>
      <c r="L171" s="89"/>
      <c r="M171" s="89"/>
      <c r="N171" s="89"/>
      <c r="O171" s="65"/>
    </row>
    <row r="172" spans="1:15" x14ac:dyDescent="0.25">
      <c r="A172" s="90"/>
      <c r="F172" s="65"/>
      <c r="G172" s="89"/>
      <c r="H172" s="89"/>
      <c r="I172" s="89"/>
      <c r="J172" s="89"/>
      <c r="K172" s="89"/>
      <c r="L172" s="89"/>
      <c r="M172" s="89"/>
      <c r="N172" s="89"/>
      <c r="O172" s="65"/>
    </row>
    <row r="173" spans="1:15" x14ac:dyDescent="0.25">
      <c r="A173" s="90"/>
      <c r="F173" s="65"/>
      <c r="G173" s="89"/>
      <c r="H173" s="89"/>
      <c r="I173" s="89"/>
      <c r="J173" s="89"/>
      <c r="K173" s="89"/>
      <c r="L173" s="89"/>
      <c r="M173" s="89"/>
      <c r="N173" s="89"/>
      <c r="O173" s="65"/>
    </row>
    <row r="174" spans="1:15" x14ac:dyDescent="0.25">
      <c r="A174" s="90"/>
      <c r="F174" s="65"/>
      <c r="G174" s="89"/>
      <c r="H174" s="89"/>
      <c r="I174" s="89"/>
      <c r="J174" s="89"/>
      <c r="K174" s="89"/>
      <c r="L174" s="89"/>
      <c r="M174" s="89"/>
      <c r="N174" s="89"/>
      <c r="O174" s="65"/>
    </row>
    <row r="175" spans="1:15" x14ac:dyDescent="0.25">
      <c r="A175" s="90"/>
      <c r="F175" s="65"/>
      <c r="G175" s="89"/>
      <c r="H175" s="89"/>
      <c r="I175" s="89"/>
      <c r="J175" s="89"/>
      <c r="K175" s="89"/>
      <c r="L175" s="89"/>
      <c r="M175" s="89"/>
      <c r="N175" s="89"/>
      <c r="O175" s="65"/>
    </row>
    <row r="176" spans="1:15" x14ac:dyDescent="0.25">
      <c r="A176" s="90"/>
      <c r="F176" s="65"/>
      <c r="G176" s="89"/>
      <c r="H176" s="89"/>
      <c r="I176" s="89"/>
      <c r="J176" s="89"/>
      <c r="K176" s="89"/>
      <c r="L176" s="89"/>
      <c r="M176" s="89"/>
      <c r="N176" s="89"/>
      <c r="O176" s="65"/>
    </row>
    <row r="177" spans="1:15" x14ac:dyDescent="0.25">
      <c r="A177" s="90"/>
      <c r="F177" s="65"/>
      <c r="G177" s="89"/>
      <c r="H177" s="89"/>
      <c r="I177" s="89"/>
      <c r="J177" s="89"/>
      <c r="K177" s="89"/>
      <c r="L177" s="89"/>
      <c r="M177" s="89"/>
      <c r="N177" s="89"/>
      <c r="O177" s="65"/>
    </row>
    <row r="178" spans="1:15" x14ac:dyDescent="0.25">
      <c r="A178" s="90"/>
      <c r="F178" s="65"/>
      <c r="G178" s="89"/>
      <c r="H178" s="89"/>
      <c r="I178" s="89"/>
      <c r="J178" s="89"/>
      <c r="K178" s="89"/>
      <c r="L178" s="89"/>
      <c r="M178" s="89"/>
      <c r="N178" s="89"/>
      <c r="O178" s="65"/>
    </row>
    <row r="179" spans="1:15" x14ac:dyDescent="0.25">
      <c r="A179" s="90"/>
      <c r="F179" s="65"/>
      <c r="G179" s="89"/>
      <c r="H179" s="89"/>
      <c r="I179" s="89"/>
      <c r="J179" s="89"/>
      <c r="K179" s="89"/>
      <c r="L179" s="89"/>
      <c r="M179" s="89"/>
      <c r="N179" s="89"/>
      <c r="O179" s="65"/>
    </row>
    <row r="180" spans="1:15" x14ac:dyDescent="0.25">
      <c r="A180" s="90"/>
      <c r="F180" s="65"/>
      <c r="G180" s="89"/>
      <c r="H180" s="89"/>
      <c r="I180" s="89"/>
      <c r="J180" s="89"/>
      <c r="K180" s="89"/>
      <c r="L180" s="89"/>
      <c r="M180" s="89"/>
      <c r="N180" s="89"/>
      <c r="O180" s="65"/>
    </row>
    <row r="181" spans="1:15" x14ac:dyDescent="0.25">
      <c r="A181" s="90"/>
      <c r="F181" s="65"/>
      <c r="G181" s="89"/>
      <c r="H181" s="89"/>
      <c r="I181" s="89"/>
      <c r="J181" s="89"/>
      <c r="K181" s="89"/>
      <c r="L181" s="89"/>
      <c r="M181" s="89"/>
      <c r="N181" s="89"/>
      <c r="O181" s="65"/>
    </row>
    <row r="182" spans="1:15" x14ac:dyDescent="0.25">
      <c r="A182" s="90"/>
      <c r="F182" s="65"/>
      <c r="G182" s="89"/>
      <c r="H182" s="89"/>
      <c r="I182" s="89"/>
      <c r="J182" s="89"/>
      <c r="K182" s="89"/>
      <c r="L182" s="89"/>
      <c r="M182" s="89"/>
      <c r="N182" s="89"/>
      <c r="O182" s="65"/>
    </row>
    <row r="183" spans="1:15" x14ac:dyDescent="0.25">
      <c r="A183" s="90"/>
      <c r="F183" s="65"/>
      <c r="G183" s="89"/>
      <c r="H183" s="89"/>
      <c r="I183" s="89"/>
      <c r="J183" s="89"/>
      <c r="K183" s="89"/>
      <c r="L183" s="89"/>
      <c r="M183" s="89"/>
      <c r="N183" s="89"/>
      <c r="O183" s="65"/>
    </row>
    <row r="184" spans="1:15" x14ac:dyDescent="0.25">
      <c r="A184" s="90"/>
      <c r="F184" s="65"/>
      <c r="G184" s="89"/>
      <c r="H184" s="89"/>
      <c r="I184" s="89"/>
      <c r="J184" s="89"/>
      <c r="K184" s="89"/>
      <c r="L184" s="89"/>
      <c r="M184" s="89"/>
      <c r="N184" s="89"/>
      <c r="O184" s="65"/>
    </row>
    <row r="185" spans="1:15" x14ac:dyDescent="0.25">
      <c r="A185" s="90"/>
      <c r="F185" s="65"/>
      <c r="G185" s="89"/>
      <c r="H185" s="89"/>
      <c r="I185" s="89"/>
      <c r="J185" s="89"/>
      <c r="K185" s="89"/>
      <c r="L185" s="89"/>
      <c r="M185" s="89"/>
      <c r="N185" s="89"/>
      <c r="O185" s="65"/>
    </row>
    <row r="186" spans="1:15" x14ac:dyDescent="0.25">
      <c r="A186" s="90"/>
      <c r="F186" s="65"/>
      <c r="G186" s="89"/>
      <c r="H186" s="89"/>
      <c r="I186" s="89"/>
      <c r="J186" s="89"/>
      <c r="K186" s="89"/>
      <c r="L186" s="89"/>
      <c r="M186" s="89"/>
      <c r="N186" s="89"/>
      <c r="O186" s="65"/>
    </row>
    <row r="187" spans="1:15" x14ac:dyDescent="0.25">
      <c r="A187" s="90"/>
      <c r="F187" s="65"/>
      <c r="G187" s="89"/>
      <c r="H187" s="89"/>
      <c r="I187" s="89"/>
      <c r="J187" s="89"/>
      <c r="K187" s="89"/>
      <c r="L187" s="89"/>
      <c r="M187" s="89"/>
      <c r="N187" s="89"/>
      <c r="O187" s="65"/>
    </row>
    <row r="188" spans="1:15" x14ac:dyDescent="0.25">
      <c r="A188" s="90"/>
      <c r="F188" s="65"/>
      <c r="G188" s="89"/>
      <c r="H188" s="89"/>
      <c r="I188" s="89"/>
      <c r="J188" s="89"/>
      <c r="K188" s="89"/>
      <c r="L188" s="89"/>
      <c r="M188" s="89"/>
      <c r="N188" s="89"/>
      <c r="O188" s="65"/>
    </row>
    <row r="189" spans="1:15" x14ac:dyDescent="0.25">
      <c r="A189" s="90"/>
      <c r="F189" s="65"/>
      <c r="G189" s="89"/>
      <c r="H189" s="89"/>
      <c r="I189" s="89"/>
      <c r="J189" s="89"/>
      <c r="K189" s="89"/>
      <c r="L189" s="89"/>
      <c r="M189" s="89"/>
      <c r="N189" s="89"/>
      <c r="O189" s="65"/>
    </row>
    <row r="190" spans="1:15" x14ac:dyDescent="0.25">
      <c r="A190" s="90"/>
      <c r="F190" s="65"/>
      <c r="G190" s="89"/>
      <c r="H190" s="89"/>
      <c r="I190" s="89"/>
      <c r="J190" s="89"/>
      <c r="K190" s="89"/>
      <c r="L190" s="89"/>
      <c r="M190" s="89"/>
      <c r="N190" s="89"/>
      <c r="O190" s="65"/>
    </row>
    <row r="191" spans="1:15" x14ac:dyDescent="0.25">
      <c r="A191" s="90"/>
      <c r="F191" s="65"/>
      <c r="G191" s="89"/>
      <c r="H191" s="89"/>
      <c r="I191" s="89"/>
      <c r="J191" s="89"/>
      <c r="K191" s="89"/>
      <c r="L191" s="89"/>
      <c r="M191" s="89"/>
      <c r="N191" s="89"/>
      <c r="O191" s="65"/>
    </row>
    <row r="192" spans="1:15" x14ac:dyDescent="0.25">
      <c r="A192" s="90"/>
      <c r="F192" s="65"/>
      <c r="G192" s="89"/>
      <c r="H192" s="89"/>
      <c r="I192" s="89"/>
      <c r="J192" s="89"/>
      <c r="K192" s="89"/>
      <c r="L192" s="89"/>
      <c r="M192" s="89"/>
      <c r="N192" s="89"/>
      <c r="O192" s="65"/>
    </row>
    <row r="193" spans="1:15" x14ac:dyDescent="0.25">
      <c r="A193" s="90"/>
      <c r="F193" s="65"/>
      <c r="G193" s="89"/>
      <c r="H193" s="89"/>
      <c r="I193" s="89"/>
      <c r="J193" s="89"/>
      <c r="K193" s="89"/>
      <c r="L193" s="89"/>
      <c r="M193" s="89"/>
      <c r="N193" s="89"/>
      <c r="O193" s="65"/>
    </row>
    <row r="194" spans="1:15" x14ac:dyDescent="0.25">
      <c r="A194" s="90"/>
      <c r="F194" s="65"/>
      <c r="G194" s="89"/>
      <c r="H194" s="89"/>
      <c r="I194" s="89"/>
      <c r="J194" s="89"/>
      <c r="K194" s="89"/>
      <c r="L194" s="89"/>
      <c r="M194" s="89"/>
      <c r="N194" s="89"/>
      <c r="O194" s="65"/>
    </row>
    <row r="195" spans="1:15" x14ac:dyDescent="0.25">
      <c r="A195" s="90"/>
      <c r="F195" s="65"/>
      <c r="G195" s="89"/>
      <c r="H195" s="89"/>
      <c r="I195" s="89"/>
      <c r="J195" s="89"/>
      <c r="K195" s="89"/>
      <c r="L195" s="89"/>
      <c r="M195" s="89"/>
      <c r="N195" s="89"/>
      <c r="O195" s="65"/>
    </row>
    <row r="196" spans="1:15" x14ac:dyDescent="0.25">
      <c r="A196" s="90"/>
      <c r="F196" s="65"/>
      <c r="G196" s="89"/>
      <c r="H196" s="89"/>
      <c r="I196" s="89"/>
      <c r="J196" s="89"/>
      <c r="K196" s="89"/>
      <c r="L196" s="89"/>
      <c r="M196" s="89"/>
      <c r="N196" s="89"/>
      <c r="O196" s="65"/>
    </row>
    <row r="197" spans="1:15" x14ac:dyDescent="0.25">
      <c r="A197" s="90"/>
      <c r="F197" s="65"/>
      <c r="G197" s="89"/>
      <c r="H197" s="89"/>
      <c r="I197" s="89"/>
      <c r="J197" s="89"/>
      <c r="K197" s="89"/>
      <c r="L197" s="89"/>
      <c r="M197" s="89"/>
      <c r="N197" s="89"/>
      <c r="O197" s="65"/>
    </row>
    <row r="198" spans="1:15" x14ac:dyDescent="0.25">
      <c r="A198" s="90"/>
      <c r="F198" s="65"/>
      <c r="G198" s="89"/>
      <c r="H198" s="89"/>
      <c r="I198" s="89"/>
      <c r="J198" s="89"/>
      <c r="K198" s="89"/>
      <c r="L198" s="89"/>
      <c r="M198" s="89"/>
      <c r="N198" s="89"/>
      <c r="O198" s="65"/>
    </row>
    <row r="199" spans="1:15" x14ac:dyDescent="0.25">
      <c r="A199" s="90"/>
      <c r="F199" s="65"/>
      <c r="G199" s="89"/>
      <c r="H199" s="89"/>
      <c r="I199" s="89"/>
      <c r="J199" s="89"/>
      <c r="K199" s="89"/>
      <c r="L199" s="89"/>
      <c r="M199" s="89"/>
      <c r="N199" s="89"/>
      <c r="O199" s="65"/>
    </row>
    <row r="200" spans="1:15" x14ac:dyDescent="0.25">
      <c r="A200" s="90"/>
      <c r="F200" s="65"/>
      <c r="G200" s="89"/>
      <c r="H200" s="89"/>
      <c r="I200" s="89"/>
      <c r="J200" s="89"/>
      <c r="K200" s="89"/>
      <c r="L200" s="89"/>
      <c r="M200" s="89"/>
      <c r="N200" s="89"/>
      <c r="O200" s="65"/>
    </row>
    <row r="201" spans="1:15" x14ac:dyDescent="0.25">
      <c r="A201" s="90"/>
      <c r="F201" s="65"/>
      <c r="G201" s="89"/>
      <c r="H201" s="89"/>
      <c r="I201" s="89"/>
      <c r="J201" s="89"/>
      <c r="K201" s="89"/>
      <c r="L201" s="89"/>
      <c r="M201" s="89"/>
      <c r="N201" s="89"/>
      <c r="O201" s="65"/>
    </row>
    <row r="202" spans="1:15" x14ac:dyDescent="0.25">
      <c r="A202" s="90"/>
      <c r="F202" s="65"/>
      <c r="G202" s="89"/>
      <c r="H202" s="89"/>
      <c r="I202" s="89"/>
      <c r="J202" s="89"/>
      <c r="K202" s="89"/>
      <c r="L202" s="89"/>
      <c r="M202" s="89"/>
      <c r="N202" s="89"/>
      <c r="O202" s="65"/>
    </row>
    <row r="203" spans="1:15" x14ac:dyDescent="0.25">
      <c r="A203" s="90"/>
      <c r="F203" s="65"/>
      <c r="G203" s="89"/>
      <c r="H203" s="89"/>
      <c r="I203" s="89"/>
      <c r="J203" s="89"/>
      <c r="K203" s="89"/>
      <c r="L203" s="89"/>
      <c r="M203" s="89"/>
      <c r="N203" s="89"/>
      <c r="O203" s="65"/>
    </row>
    <row r="204" spans="1:15" x14ac:dyDescent="0.25">
      <c r="A204" s="90"/>
      <c r="F204" s="65"/>
      <c r="G204" s="89"/>
      <c r="H204" s="89"/>
      <c r="I204" s="89"/>
      <c r="J204" s="89"/>
      <c r="K204" s="89"/>
      <c r="L204" s="89"/>
      <c r="M204" s="89"/>
      <c r="N204" s="89"/>
      <c r="O204" s="65"/>
    </row>
    <row r="205" spans="1:15" x14ac:dyDescent="0.25">
      <c r="A205" s="90"/>
      <c r="F205" s="65"/>
      <c r="G205" s="89"/>
      <c r="H205" s="89"/>
      <c r="I205" s="89"/>
      <c r="J205" s="89"/>
      <c r="K205" s="89"/>
      <c r="L205" s="89"/>
      <c r="M205" s="89"/>
      <c r="N205" s="89"/>
      <c r="O205" s="65"/>
    </row>
    <row r="206" spans="1:15" x14ac:dyDescent="0.25">
      <c r="A206" s="90"/>
      <c r="F206" s="65"/>
      <c r="G206" s="89"/>
      <c r="H206" s="89"/>
      <c r="I206" s="89"/>
      <c r="J206" s="89"/>
      <c r="K206" s="89"/>
      <c r="L206" s="89"/>
      <c r="M206" s="89"/>
      <c r="N206" s="89"/>
      <c r="O206" s="65"/>
    </row>
    <row r="207" spans="1:15" x14ac:dyDescent="0.25">
      <c r="A207" s="90"/>
      <c r="F207" s="65"/>
      <c r="G207" s="89"/>
      <c r="H207" s="89"/>
      <c r="I207" s="89"/>
      <c r="J207" s="89"/>
      <c r="K207" s="89"/>
      <c r="L207" s="89"/>
      <c r="M207" s="89"/>
      <c r="N207" s="89"/>
      <c r="O207" s="65"/>
    </row>
    <row r="208" spans="1:15" x14ac:dyDescent="0.25">
      <c r="A208" s="90"/>
      <c r="F208" s="65"/>
      <c r="G208" s="89"/>
      <c r="H208" s="89"/>
      <c r="I208" s="89"/>
      <c r="J208" s="89"/>
      <c r="K208" s="89"/>
      <c r="L208" s="89"/>
      <c r="M208" s="89"/>
      <c r="N208" s="89"/>
      <c r="O208" s="65"/>
    </row>
    <row r="209" spans="1:15" x14ac:dyDescent="0.25">
      <c r="A209" s="90"/>
      <c r="F209" s="65"/>
      <c r="G209" s="89"/>
      <c r="H209" s="89"/>
      <c r="I209" s="89"/>
      <c r="J209" s="89"/>
      <c r="K209" s="89"/>
      <c r="L209" s="89"/>
      <c r="M209" s="89"/>
      <c r="N209" s="89"/>
      <c r="O209" s="65"/>
    </row>
    <row r="210" spans="1:15" x14ac:dyDescent="0.25">
      <c r="A210" s="90"/>
      <c r="F210" s="65"/>
      <c r="G210" s="89"/>
      <c r="H210" s="89"/>
      <c r="I210" s="89"/>
      <c r="J210" s="89"/>
      <c r="K210" s="89"/>
      <c r="L210" s="89"/>
      <c r="M210" s="89"/>
      <c r="N210" s="89"/>
      <c r="O210" s="65"/>
    </row>
    <row r="211" spans="1:15" x14ac:dyDescent="0.25">
      <c r="A211" s="90"/>
      <c r="F211" s="65"/>
      <c r="G211" s="89"/>
      <c r="H211" s="89"/>
      <c r="I211" s="89"/>
      <c r="J211" s="89"/>
      <c r="K211" s="89"/>
      <c r="L211" s="89"/>
      <c r="M211" s="89"/>
      <c r="N211" s="89"/>
      <c r="O211" s="65"/>
    </row>
    <row r="212" spans="1:15" x14ac:dyDescent="0.25">
      <c r="A212" s="90"/>
      <c r="F212" s="65"/>
      <c r="G212" s="89"/>
      <c r="H212" s="89"/>
      <c r="I212" s="89"/>
      <c r="J212" s="89"/>
      <c r="K212" s="89"/>
      <c r="L212" s="89"/>
      <c r="M212" s="89"/>
      <c r="N212" s="89"/>
      <c r="O212" s="65"/>
    </row>
    <row r="213" spans="1:15" x14ac:dyDescent="0.25">
      <c r="A213" s="90"/>
      <c r="F213" s="65"/>
      <c r="G213" s="89"/>
      <c r="H213" s="89"/>
      <c r="I213" s="89"/>
      <c r="J213" s="89"/>
      <c r="K213" s="89"/>
      <c r="L213" s="89"/>
      <c r="M213" s="89"/>
      <c r="N213" s="89"/>
      <c r="O213" s="65"/>
    </row>
    <row r="214" spans="1:15" x14ac:dyDescent="0.25">
      <c r="A214" s="90"/>
      <c r="F214" s="65"/>
      <c r="G214" s="89"/>
      <c r="H214" s="89"/>
      <c r="I214" s="89"/>
      <c r="J214" s="89"/>
      <c r="K214" s="89"/>
      <c r="L214" s="89"/>
      <c r="M214" s="89"/>
      <c r="N214" s="89"/>
      <c r="O214" s="65"/>
    </row>
    <row r="215" spans="1:15" x14ac:dyDescent="0.25">
      <c r="A215" s="90"/>
      <c r="F215" s="65"/>
      <c r="G215" s="89"/>
      <c r="H215" s="89"/>
      <c r="I215" s="89"/>
      <c r="J215" s="89"/>
      <c r="K215" s="89"/>
      <c r="L215" s="89"/>
      <c r="M215" s="89"/>
      <c r="N215" s="89"/>
      <c r="O215" s="65"/>
    </row>
    <row r="216" spans="1:15" x14ac:dyDescent="0.25">
      <c r="A216" s="90"/>
      <c r="F216" s="65"/>
      <c r="G216" s="89"/>
      <c r="H216" s="89"/>
      <c r="I216" s="89"/>
      <c r="J216" s="89"/>
      <c r="K216" s="89"/>
      <c r="L216" s="89"/>
      <c r="M216" s="89"/>
      <c r="N216" s="89"/>
      <c r="O216" s="65"/>
    </row>
    <row r="217" spans="1:15" x14ac:dyDescent="0.25">
      <c r="A217" s="90"/>
      <c r="F217" s="65"/>
      <c r="G217" s="89"/>
      <c r="H217" s="89"/>
      <c r="I217" s="89"/>
      <c r="J217" s="89"/>
      <c r="K217" s="89"/>
      <c r="L217" s="89"/>
      <c r="M217" s="89"/>
      <c r="N217" s="89"/>
      <c r="O217" s="65"/>
    </row>
    <row r="218" spans="1:15" x14ac:dyDescent="0.25">
      <c r="A218" s="90"/>
      <c r="F218" s="65"/>
      <c r="G218" s="89"/>
      <c r="H218" s="89"/>
      <c r="I218" s="89"/>
      <c r="J218" s="89"/>
      <c r="K218" s="89"/>
      <c r="L218" s="89"/>
      <c r="M218" s="89"/>
      <c r="N218" s="89"/>
      <c r="O218" s="65"/>
    </row>
    <row r="219" spans="1:15" x14ac:dyDescent="0.25">
      <c r="A219" s="90"/>
      <c r="F219" s="65"/>
      <c r="G219" s="89"/>
      <c r="H219" s="89"/>
      <c r="I219" s="89"/>
      <c r="J219" s="89"/>
      <c r="K219" s="89"/>
      <c r="L219" s="89"/>
      <c r="M219" s="89"/>
      <c r="N219" s="89"/>
      <c r="O219" s="65"/>
    </row>
    <row r="220" spans="1:15" x14ac:dyDescent="0.25">
      <c r="A220" s="90"/>
      <c r="F220" s="65"/>
      <c r="G220" s="89"/>
      <c r="H220" s="89"/>
      <c r="I220" s="89"/>
      <c r="J220" s="89"/>
      <c r="K220" s="89"/>
      <c r="L220" s="89"/>
      <c r="M220" s="89"/>
      <c r="N220" s="89"/>
      <c r="O220" s="65"/>
    </row>
    <row r="221" spans="1:15" x14ac:dyDescent="0.25">
      <c r="A221" s="90"/>
      <c r="F221" s="65"/>
      <c r="G221" s="89"/>
      <c r="H221" s="89"/>
      <c r="I221" s="89"/>
      <c r="J221" s="89"/>
      <c r="K221" s="89"/>
      <c r="L221" s="89"/>
      <c r="M221" s="89"/>
      <c r="N221" s="89"/>
      <c r="O221" s="65"/>
    </row>
    <row r="222" spans="1:15" x14ac:dyDescent="0.25">
      <c r="A222" s="90"/>
      <c r="F222" s="65"/>
      <c r="G222" s="89"/>
      <c r="H222" s="89"/>
      <c r="I222" s="89"/>
      <c r="J222" s="89"/>
      <c r="K222" s="89"/>
      <c r="L222" s="89"/>
      <c r="M222" s="89"/>
      <c r="N222" s="89"/>
      <c r="O222" s="65"/>
    </row>
    <row r="223" spans="1:15" x14ac:dyDescent="0.25">
      <c r="A223" s="90"/>
      <c r="F223" s="65"/>
      <c r="G223" s="89"/>
      <c r="H223" s="89"/>
      <c r="I223" s="89"/>
      <c r="J223" s="89"/>
      <c r="K223" s="89"/>
      <c r="L223" s="89"/>
      <c r="M223" s="89"/>
      <c r="N223" s="89"/>
      <c r="O223" s="65"/>
    </row>
    <row r="224" spans="1:15" x14ac:dyDescent="0.25">
      <c r="A224" s="90"/>
      <c r="F224" s="65"/>
      <c r="G224" s="89"/>
      <c r="H224" s="89"/>
      <c r="I224" s="89"/>
      <c r="J224" s="89"/>
      <c r="K224" s="89"/>
      <c r="L224" s="89"/>
      <c r="M224" s="89"/>
      <c r="N224" s="89"/>
      <c r="O224" s="65"/>
    </row>
    <row r="225" spans="1:15" x14ac:dyDescent="0.25">
      <c r="A225" s="90"/>
      <c r="F225" s="65"/>
      <c r="G225" s="89"/>
      <c r="H225" s="89"/>
      <c r="I225" s="89"/>
      <c r="J225" s="89"/>
      <c r="K225" s="89"/>
      <c r="L225" s="89"/>
      <c r="M225" s="89"/>
      <c r="N225" s="89"/>
      <c r="O225" s="65"/>
    </row>
    <row r="226" spans="1:15" x14ac:dyDescent="0.25">
      <c r="A226" s="90"/>
      <c r="F226" s="65"/>
      <c r="G226" s="89"/>
      <c r="H226" s="89"/>
      <c r="I226" s="89"/>
      <c r="J226" s="89"/>
      <c r="K226" s="89"/>
      <c r="L226" s="89"/>
      <c r="M226" s="89"/>
      <c r="N226" s="89"/>
      <c r="O226" s="65"/>
    </row>
    <row r="227" spans="1:15" x14ac:dyDescent="0.25">
      <c r="A227" s="90"/>
      <c r="F227" s="65"/>
      <c r="G227" s="89"/>
      <c r="H227" s="89"/>
      <c r="I227" s="89"/>
      <c r="J227" s="89"/>
      <c r="K227" s="89"/>
      <c r="L227" s="89"/>
      <c r="M227" s="89"/>
      <c r="N227" s="89"/>
      <c r="O227" s="65"/>
    </row>
    <row r="228" spans="1:15" x14ac:dyDescent="0.25">
      <c r="A228" s="90"/>
      <c r="F228" s="65"/>
      <c r="G228" s="89"/>
      <c r="H228" s="89"/>
      <c r="I228" s="89"/>
      <c r="J228" s="89"/>
      <c r="K228" s="89"/>
      <c r="L228" s="89"/>
      <c r="M228" s="89"/>
      <c r="N228" s="89"/>
      <c r="O228" s="65"/>
    </row>
    <row r="229" spans="1:15" x14ac:dyDescent="0.25">
      <c r="A229" s="90"/>
      <c r="F229" s="65"/>
      <c r="G229" s="89"/>
      <c r="H229" s="89"/>
      <c r="I229" s="89"/>
      <c r="J229" s="89"/>
      <c r="K229" s="89"/>
      <c r="L229" s="89"/>
      <c r="M229" s="89"/>
      <c r="N229" s="89"/>
      <c r="O229" s="65"/>
    </row>
    <row r="230" spans="1:15" x14ac:dyDescent="0.25">
      <c r="A230" s="90"/>
      <c r="F230" s="65"/>
      <c r="G230" s="89"/>
      <c r="H230" s="89"/>
      <c r="I230" s="89"/>
      <c r="J230" s="89"/>
      <c r="K230" s="89"/>
      <c r="L230" s="89"/>
      <c r="M230" s="89"/>
      <c r="N230" s="89"/>
      <c r="O230" s="65"/>
    </row>
    <row r="231" spans="1:15" x14ac:dyDescent="0.25">
      <c r="A231" s="90"/>
      <c r="F231" s="65"/>
      <c r="G231" s="89"/>
      <c r="H231" s="89"/>
      <c r="I231" s="89"/>
      <c r="J231" s="89"/>
      <c r="K231" s="89"/>
      <c r="L231" s="89"/>
      <c r="M231" s="89"/>
      <c r="N231" s="89"/>
      <c r="O231" s="65"/>
    </row>
    <row r="232" spans="1:15" x14ac:dyDescent="0.25">
      <c r="A232" s="90"/>
      <c r="F232" s="65"/>
      <c r="G232" s="89"/>
      <c r="H232" s="89"/>
      <c r="I232" s="89"/>
      <c r="J232" s="89"/>
      <c r="K232" s="89"/>
      <c r="L232" s="89"/>
      <c r="M232" s="89"/>
      <c r="N232" s="89"/>
      <c r="O232" s="65"/>
    </row>
    <row r="233" spans="1:15" x14ac:dyDescent="0.25">
      <c r="A233" s="90"/>
      <c r="F233" s="65"/>
      <c r="G233" s="89"/>
      <c r="H233" s="89"/>
      <c r="I233" s="89"/>
      <c r="J233" s="89"/>
      <c r="K233" s="89"/>
      <c r="L233" s="89"/>
      <c r="M233" s="89"/>
      <c r="N233" s="89"/>
      <c r="O233" s="65"/>
    </row>
    <row r="234" spans="1:15" x14ac:dyDescent="0.25">
      <c r="A234" s="90"/>
      <c r="F234" s="65"/>
      <c r="G234" s="89"/>
      <c r="H234" s="89"/>
      <c r="I234" s="89"/>
      <c r="J234" s="89"/>
      <c r="K234" s="89"/>
      <c r="L234" s="89"/>
      <c r="M234" s="89"/>
      <c r="N234" s="89"/>
      <c r="O234" s="65"/>
    </row>
    <row r="235" spans="1:15" x14ac:dyDescent="0.25">
      <c r="A235" s="90"/>
      <c r="F235" s="65"/>
      <c r="G235" s="89"/>
      <c r="H235" s="89"/>
      <c r="I235" s="89"/>
      <c r="J235" s="89"/>
      <c r="K235" s="89"/>
      <c r="L235" s="89"/>
      <c r="M235" s="89"/>
      <c r="N235" s="89"/>
      <c r="O235" s="65"/>
    </row>
    <row r="236" spans="1:15" x14ac:dyDescent="0.25">
      <c r="A236" s="90"/>
      <c r="F236" s="65"/>
      <c r="G236" s="89"/>
      <c r="H236" s="89"/>
      <c r="I236" s="89"/>
      <c r="J236" s="89"/>
      <c r="K236" s="89"/>
      <c r="L236" s="89"/>
      <c r="M236" s="89"/>
      <c r="N236" s="89"/>
      <c r="O236" s="65"/>
    </row>
    <row r="237" spans="1:15" x14ac:dyDescent="0.25">
      <c r="A237" s="90"/>
      <c r="F237" s="65"/>
      <c r="G237" s="89"/>
      <c r="H237" s="89"/>
      <c r="I237" s="89"/>
      <c r="J237" s="89"/>
      <c r="K237" s="89"/>
      <c r="L237" s="89"/>
      <c r="M237" s="89"/>
      <c r="N237" s="89"/>
      <c r="O237" s="65"/>
    </row>
    <row r="238" spans="1:15" x14ac:dyDescent="0.25">
      <c r="A238" s="90"/>
      <c r="F238" s="65"/>
      <c r="G238" s="89"/>
      <c r="H238" s="89"/>
      <c r="I238" s="89"/>
      <c r="J238" s="89"/>
      <c r="K238" s="89"/>
      <c r="L238" s="89"/>
      <c r="M238" s="89"/>
      <c r="N238" s="89"/>
      <c r="O238" s="65"/>
    </row>
    <row r="239" spans="1:15" x14ac:dyDescent="0.25">
      <c r="A239" s="90"/>
      <c r="F239" s="65"/>
      <c r="G239" s="89"/>
      <c r="H239" s="89"/>
      <c r="I239" s="89"/>
      <c r="J239" s="89"/>
      <c r="K239" s="89"/>
      <c r="L239" s="89"/>
      <c r="M239" s="89"/>
      <c r="N239" s="89"/>
      <c r="O239" s="65"/>
    </row>
    <row r="240" spans="1:15" x14ac:dyDescent="0.25">
      <c r="A240" s="90"/>
      <c r="F240" s="65"/>
      <c r="G240" s="89"/>
      <c r="H240" s="89"/>
      <c r="I240" s="89"/>
      <c r="J240" s="89"/>
      <c r="K240" s="89"/>
      <c r="L240" s="89"/>
      <c r="M240" s="89"/>
      <c r="N240" s="89"/>
      <c r="O240" s="65"/>
    </row>
    <row r="241" spans="1:15" x14ac:dyDescent="0.25">
      <c r="A241" s="90"/>
      <c r="F241" s="65"/>
      <c r="G241" s="89"/>
      <c r="H241" s="89"/>
      <c r="I241" s="89"/>
      <c r="J241" s="89"/>
      <c r="K241" s="89"/>
      <c r="L241" s="89"/>
      <c r="M241" s="89"/>
      <c r="N241" s="89"/>
      <c r="O241" s="65"/>
    </row>
    <row r="242" spans="1:15" x14ac:dyDescent="0.25">
      <c r="A242" s="90"/>
      <c r="F242" s="65"/>
      <c r="G242" s="89"/>
      <c r="H242" s="89"/>
      <c r="I242" s="89"/>
      <c r="J242" s="89"/>
      <c r="K242" s="89"/>
      <c r="L242" s="89"/>
      <c r="M242" s="89"/>
      <c r="N242" s="89"/>
      <c r="O242" s="65"/>
    </row>
    <row r="243" spans="1:15" x14ac:dyDescent="0.25">
      <c r="A243" s="90"/>
      <c r="F243" s="65"/>
      <c r="G243" s="89"/>
      <c r="H243" s="89"/>
      <c r="I243" s="89"/>
      <c r="J243" s="89"/>
      <c r="K243" s="89"/>
      <c r="L243" s="89"/>
      <c r="M243" s="89"/>
      <c r="N243" s="89"/>
      <c r="O243" s="65"/>
    </row>
    <row r="244" spans="1:15" x14ac:dyDescent="0.25">
      <c r="A244" s="90"/>
      <c r="F244" s="65"/>
      <c r="G244" s="89"/>
      <c r="H244" s="89"/>
      <c r="I244" s="89"/>
      <c r="J244" s="89"/>
      <c r="K244" s="89"/>
      <c r="L244" s="89"/>
      <c r="M244" s="89"/>
      <c r="N244" s="89"/>
      <c r="O244" s="65"/>
    </row>
    <row r="245" spans="1:15" x14ac:dyDescent="0.25">
      <c r="A245" s="90"/>
      <c r="F245" s="65"/>
      <c r="G245" s="89"/>
      <c r="H245" s="89"/>
      <c r="I245" s="89"/>
      <c r="J245" s="89"/>
      <c r="K245" s="89"/>
      <c r="L245" s="89"/>
      <c r="M245" s="89"/>
      <c r="N245" s="89"/>
      <c r="O245" s="65"/>
    </row>
    <row r="246" spans="1:15" x14ac:dyDescent="0.25">
      <c r="A246" s="90"/>
      <c r="F246" s="65"/>
      <c r="G246" s="89"/>
      <c r="H246" s="89"/>
      <c r="I246" s="89"/>
      <c r="J246" s="89"/>
      <c r="K246" s="89"/>
      <c r="L246" s="89"/>
      <c r="M246" s="89"/>
      <c r="N246" s="89"/>
      <c r="O246" s="65"/>
    </row>
    <row r="247" spans="1:15" x14ac:dyDescent="0.25">
      <c r="A247" s="90"/>
      <c r="F247" s="65"/>
      <c r="G247" s="89"/>
      <c r="H247" s="89"/>
      <c r="I247" s="89"/>
      <c r="J247" s="89"/>
      <c r="K247" s="89"/>
      <c r="L247" s="89"/>
      <c r="M247" s="89"/>
      <c r="N247" s="89"/>
      <c r="O247" s="65"/>
    </row>
    <row r="248" spans="1:15" x14ac:dyDescent="0.25">
      <c r="A248" s="90"/>
      <c r="F248" s="65"/>
      <c r="G248" s="89"/>
      <c r="H248" s="89"/>
      <c r="I248" s="89"/>
      <c r="J248" s="89"/>
      <c r="K248" s="89"/>
      <c r="L248" s="89"/>
      <c r="M248" s="89"/>
      <c r="N248" s="89"/>
      <c r="O248" s="65"/>
    </row>
    <row r="249" spans="1:15" x14ac:dyDescent="0.25">
      <c r="A249" s="90"/>
      <c r="F249" s="65"/>
      <c r="G249" s="89"/>
      <c r="H249" s="89"/>
      <c r="I249" s="89"/>
      <c r="J249" s="89"/>
      <c r="K249" s="89"/>
      <c r="L249" s="89"/>
      <c r="M249" s="89"/>
      <c r="N249" s="89"/>
      <c r="O249" s="65"/>
    </row>
    <row r="250" spans="1:15" x14ac:dyDescent="0.25">
      <c r="A250" s="90"/>
      <c r="F250" s="65"/>
      <c r="G250" s="89"/>
      <c r="H250" s="89"/>
      <c r="I250" s="89"/>
      <c r="J250" s="89"/>
      <c r="K250" s="89"/>
      <c r="L250" s="89"/>
      <c r="M250" s="89"/>
      <c r="N250" s="89"/>
      <c r="O250" s="65"/>
    </row>
    <row r="251" spans="1:15" x14ac:dyDescent="0.25">
      <c r="A251" s="90"/>
      <c r="F251" s="65"/>
      <c r="G251" s="89"/>
      <c r="H251" s="89"/>
      <c r="I251" s="89"/>
      <c r="J251" s="89"/>
      <c r="K251" s="89"/>
      <c r="L251" s="89"/>
      <c r="M251" s="89"/>
      <c r="N251" s="89"/>
      <c r="O251" s="65"/>
    </row>
    <row r="252" spans="1:15" x14ac:dyDescent="0.25">
      <c r="A252" s="90"/>
      <c r="F252" s="65"/>
      <c r="G252" s="89"/>
      <c r="H252" s="89"/>
      <c r="I252" s="89"/>
      <c r="J252" s="89"/>
      <c r="K252" s="89"/>
      <c r="L252" s="89"/>
      <c r="M252" s="89"/>
      <c r="N252" s="89"/>
      <c r="O252" s="65"/>
    </row>
    <row r="253" spans="1:15" x14ac:dyDescent="0.25">
      <c r="A253" s="90"/>
      <c r="F253" s="65"/>
      <c r="G253" s="89"/>
      <c r="H253" s="89"/>
      <c r="I253" s="89"/>
      <c r="J253" s="89"/>
      <c r="K253" s="89"/>
      <c r="L253" s="89"/>
      <c r="M253" s="89"/>
      <c r="N253" s="89"/>
      <c r="O253" s="65"/>
    </row>
    <row r="254" spans="1:15" x14ac:dyDescent="0.25">
      <c r="A254" s="90"/>
      <c r="F254" s="65"/>
      <c r="G254" s="89"/>
      <c r="H254" s="89"/>
      <c r="I254" s="89"/>
      <c r="J254" s="89"/>
      <c r="K254" s="89"/>
      <c r="L254" s="89"/>
      <c r="M254" s="89"/>
      <c r="N254" s="89"/>
      <c r="O254" s="65"/>
    </row>
    <row r="255" spans="1:15" x14ac:dyDescent="0.25">
      <c r="A255" s="90"/>
      <c r="F255" s="65"/>
      <c r="G255" s="89"/>
      <c r="H255" s="89"/>
      <c r="I255" s="89"/>
      <c r="J255" s="89"/>
      <c r="K255" s="89"/>
      <c r="L255" s="89"/>
      <c r="M255" s="89"/>
      <c r="N255" s="89"/>
      <c r="O255" s="65"/>
    </row>
    <row r="256" spans="1:15" x14ac:dyDescent="0.25">
      <c r="A256" s="90"/>
      <c r="F256" s="65"/>
      <c r="G256" s="89"/>
      <c r="H256" s="89"/>
      <c r="I256" s="89"/>
      <c r="J256" s="89"/>
      <c r="K256" s="89"/>
      <c r="L256" s="89"/>
      <c r="M256" s="89"/>
      <c r="N256" s="89"/>
      <c r="O256" s="65"/>
    </row>
    <row r="257" spans="1:15" x14ac:dyDescent="0.25">
      <c r="A257" s="90"/>
      <c r="F257" s="65"/>
      <c r="G257" s="89"/>
      <c r="H257" s="89"/>
      <c r="I257" s="89"/>
      <c r="J257" s="89"/>
      <c r="K257" s="89"/>
      <c r="L257" s="89"/>
      <c r="M257" s="89"/>
      <c r="N257" s="89"/>
      <c r="O257" s="65"/>
    </row>
    <row r="258" spans="1:15" x14ac:dyDescent="0.25">
      <c r="A258" s="90"/>
      <c r="F258" s="65"/>
      <c r="G258" s="89"/>
      <c r="H258" s="89"/>
      <c r="I258" s="89"/>
      <c r="J258" s="89"/>
      <c r="K258" s="89"/>
      <c r="L258" s="89"/>
      <c r="M258" s="89"/>
      <c r="N258" s="89"/>
      <c r="O258" s="65"/>
    </row>
    <row r="259" spans="1:15" x14ac:dyDescent="0.25">
      <c r="A259" s="90"/>
      <c r="F259" s="65"/>
      <c r="G259" s="89"/>
      <c r="H259" s="89"/>
      <c r="I259" s="89"/>
      <c r="J259" s="89"/>
      <c r="K259" s="89"/>
      <c r="L259" s="89"/>
      <c r="M259" s="89"/>
      <c r="N259" s="89"/>
      <c r="O259" s="65"/>
    </row>
    <row r="260" spans="1:15" x14ac:dyDescent="0.25">
      <c r="A260" s="90"/>
      <c r="F260" s="65"/>
      <c r="G260" s="89"/>
      <c r="H260" s="89"/>
      <c r="I260" s="89"/>
      <c r="J260" s="89"/>
      <c r="K260" s="89"/>
      <c r="L260" s="89"/>
      <c r="M260" s="89"/>
      <c r="N260" s="89"/>
      <c r="O260" s="65"/>
    </row>
    <row r="261" spans="1:15" x14ac:dyDescent="0.25">
      <c r="A261" s="90"/>
      <c r="F261" s="65"/>
      <c r="G261" s="89"/>
      <c r="H261" s="89"/>
      <c r="I261" s="89"/>
      <c r="J261" s="89"/>
      <c r="K261" s="89"/>
      <c r="L261" s="89"/>
      <c r="M261" s="89"/>
      <c r="N261" s="89"/>
      <c r="O261" s="65"/>
    </row>
    <row r="262" spans="1:15" x14ac:dyDescent="0.25">
      <c r="A262" s="90"/>
      <c r="F262" s="65"/>
      <c r="G262" s="89"/>
      <c r="H262" s="89"/>
      <c r="I262" s="89"/>
      <c r="J262" s="89"/>
      <c r="K262" s="89"/>
      <c r="L262" s="89"/>
      <c r="M262" s="89"/>
      <c r="N262" s="89"/>
      <c r="O262" s="65"/>
    </row>
    <row r="263" spans="1:15" x14ac:dyDescent="0.25">
      <c r="A263" s="90"/>
      <c r="F263" s="65"/>
      <c r="G263" s="89"/>
      <c r="H263" s="89"/>
      <c r="I263" s="89"/>
      <c r="J263" s="89"/>
      <c r="K263" s="89"/>
      <c r="L263" s="89"/>
      <c r="M263" s="89"/>
      <c r="N263" s="89"/>
      <c r="O263" s="65"/>
    </row>
    <row r="264" spans="1:15" x14ac:dyDescent="0.25">
      <c r="A264" s="90"/>
      <c r="F264" s="65"/>
      <c r="G264" s="89"/>
      <c r="H264" s="89"/>
      <c r="I264" s="89"/>
      <c r="J264" s="89"/>
      <c r="K264" s="89"/>
      <c r="L264" s="89"/>
      <c r="M264" s="89"/>
      <c r="N264" s="89"/>
      <c r="O264" s="65"/>
    </row>
    <row r="265" spans="1:15" x14ac:dyDescent="0.25">
      <c r="A265" s="90"/>
      <c r="F265" s="65"/>
      <c r="G265" s="89"/>
      <c r="H265" s="89"/>
      <c r="I265" s="89"/>
      <c r="J265" s="89"/>
      <c r="K265" s="89"/>
      <c r="L265" s="89"/>
      <c r="M265" s="89"/>
      <c r="N265" s="89"/>
      <c r="O265" s="65"/>
    </row>
    <row r="266" spans="1:15" x14ac:dyDescent="0.25">
      <c r="A266" s="90"/>
      <c r="F266" s="65"/>
      <c r="G266" s="89"/>
      <c r="H266" s="89"/>
      <c r="I266" s="89"/>
      <c r="J266" s="89"/>
      <c r="K266" s="89"/>
      <c r="L266" s="89"/>
      <c r="M266" s="89"/>
      <c r="N266" s="89"/>
      <c r="O266" s="65"/>
    </row>
    <row r="267" spans="1:15" x14ac:dyDescent="0.25">
      <c r="A267" s="90"/>
      <c r="F267" s="65"/>
      <c r="G267" s="89"/>
      <c r="H267" s="89"/>
      <c r="I267" s="89"/>
      <c r="J267" s="89"/>
      <c r="K267" s="89"/>
      <c r="L267" s="89"/>
      <c r="M267" s="89"/>
      <c r="N267" s="89"/>
      <c r="O267" s="65"/>
    </row>
    <row r="268" spans="1:15" x14ac:dyDescent="0.25">
      <c r="A268" s="90"/>
      <c r="F268" s="65"/>
      <c r="G268" s="89"/>
      <c r="H268" s="89"/>
      <c r="I268" s="89"/>
      <c r="J268" s="89"/>
      <c r="K268" s="89"/>
      <c r="L268" s="89"/>
      <c r="M268" s="89"/>
      <c r="N268" s="89"/>
      <c r="O268" s="65"/>
    </row>
    <row r="269" spans="1:15" x14ac:dyDescent="0.25">
      <c r="A269" s="90"/>
      <c r="F269" s="65"/>
      <c r="G269" s="89"/>
      <c r="H269" s="89"/>
      <c r="I269" s="89"/>
      <c r="J269" s="89"/>
      <c r="K269" s="89"/>
      <c r="L269" s="89"/>
      <c r="M269" s="89"/>
      <c r="N269" s="89"/>
      <c r="O269" s="65"/>
    </row>
    <row r="270" spans="1:15" x14ac:dyDescent="0.25">
      <c r="A270" s="90"/>
      <c r="F270" s="65"/>
      <c r="G270" s="89"/>
      <c r="H270" s="89"/>
      <c r="I270" s="89"/>
      <c r="J270" s="89"/>
      <c r="K270" s="89"/>
      <c r="L270" s="89"/>
      <c r="M270" s="89"/>
      <c r="N270" s="89"/>
      <c r="O270" s="65"/>
    </row>
    <row r="271" spans="1:15" x14ac:dyDescent="0.25">
      <c r="A271" s="90"/>
      <c r="F271" s="65"/>
      <c r="G271" s="89"/>
      <c r="H271" s="89"/>
      <c r="I271" s="89"/>
      <c r="J271" s="89"/>
      <c r="K271" s="89"/>
      <c r="L271" s="89"/>
      <c r="M271" s="89"/>
      <c r="N271" s="89"/>
      <c r="O271" s="65"/>
    </row>
    <row r="272" spans="1:15" x14ac:dyDescent="0.25">
      <c r="A272" s="90"/>
      <c r="F272" s="65"/>
      <c r="G272" s="89"/>
      <c r="H272" s="89"/>
      <c r="I272" s="89"/>
      <c r="J272" s="89"/>
      <c r="K272" s="89"/>
      <c r="L272" s="89"/>
      <c r="M272" s="89"/>
      <c r="N272" s="89"/>
      <c r="O272" s="65"/>
    </row>
    <row r="273" spans="1:15" x14ac:dyDescent="0.25">
      <c r="A273" s="90"/>
      <c r="F273" s="65"/>
      <c r="G273" s="89"/>
      <c r="H273" s="89"/>
      <c r="I273" s="89"/>
      <c r="J273" s="89"/>
      <c r="K273" s="89"/>
      <c r="L273" s="89"/>
      <c r="M273" s="89"/>
      <c r="N273" s="89"/>
      <c r="O273" s="65"/>
    </row>
    <row r="274" spans="1:15" x14ac:dyDescent="0.25">
      <c r="A274" s="90"/>
      <c r="F274" s="65"/>
      <c r="G274" s="89"/>
      <c r="H274" s="89"/>
      <c r="I274" s="89"/>
      <c r="J274" s="89"/>
      <c r="K274" s="89"/>
      <c r="L274" s="89"/>
      <c r="M274" s="89"/>
      <c r="N274" s="89"/>
      <c r="O274" s="65"/>
    </row>
    <row r="275" spans="1:15" x14ac:dyDescent="0.25">
      <c r="A275" s="90"/>
      <c r="F275" s="65"/>
      <c r="G275" s="89"/>
      <c r="H275" s="89"/>
      <c r="I275" s="89"/>
      <c r="J275" s="89"/>
      <c r="K275" s="89"/>
      <c r="L275" s="89"/>
      <c r="M275" s="89"/>
      <c r="N275" s="89"/>
      <c r="O275" s="65"/>
    </row>
    <row r="276" spans="1:15" x14ac:dyDescent="0.25">
      <c r="A276" s="90"/>
      <c r="F276" s="65"/>
      <c r="G276" s="89"/>
      <c r="H276" s="89"/>
      <c r="I276" s="89"/>
      <c r="J276" s="89"/>
      <c r="K276" s="89"/>
      <c r="L276" s="89"/>
      <c r="M276" s="89"/>
      <c r="N276" s="89"/>
      <c r="O276" s="65"/>
    </row>
    <row r="277" spans="1:15" x14ac:dyDescent="0.25">
      <c r="A277" s="90"/>
      <c r="F277" s="65"/>
      <c r="G277" s="89"/>
      <c r="H277" s="89"/>
      <c r="I277" s="89"/>
      <c r="J277" s="89"/>
      <c r="K277" s="89"/>
      <c r="L277" s="89"/>
      <c r="M277" s="89"/>
      <c r="N277" s="89"/>
      <c r="O277" s="65"/>
    </row>
    <row r="278" spans="1:15" x14ac:dyDescent="0.25">
      <c r="A278" s="90"/>
      <c r="F278" s="65"/>
      <c r="G278" s="89"/>
      <c r="H278" s="89"/>
      <c r="I278" s="89"/>
      <c r="J278" s="89"/>
      <c r="K278" s="89"/>
      <c r="L278" s="89"/>
      <c r="M278" s="89"/>
      <c r="N278" s="89"/>
      <c r="O278" s="65"/>
    </row>
    <row r="279" spans="1:15" x14ac:dyDescent="0.25">
      <c r="A279" s="90"/>
      <c r="F279" s="65"/>
      <c r="G279" s="89"/>
      <c r="H279" s="89"/>
      <c r="I279" s="89"/>
      <c r="J279" s="89"/>
      <c r="K279" s="89"/>
      <c r="L279" s="89"/>
      <c r="M279" s="89"/>
      <c r="N279" s="89"/>
      <c r="O279" s="65"/>
    </row>
    <row r="280" spans="1:15" x14ac:dyDescent="0.25">
      <c r="A280" s="90"/>
      <c r="F280" s="65"/>
      <c r="G280" s="89"/>
      <c r="H280" s="89"/>
      <c r="I280" s="89"/>
      <c r="J280" s="89"/>
      <c r="K280" s="89"/>
      <c r="L280" s="89"/>
      <c r="M280" s="89"/>
      <c r="N280" s="89"/>
      <c r="O280" s="65"/>
    </row>
    <row r="281" spans="1:15" x14ac:dyDescent="0.25">
      <c r="A281" s="90"/>
      <c r="F281" s="65"/>
      <c r="G281" s="89"/>
      <c r="H281" s="89"/>
      <c r="I281" s="89"/>
      <c r="J281" s="89"/>
      <c r="K281" s="89"/>
      <c r="L281" s="89"/>
      <c r="M281" s="89"/>
      <c r="N281" s="89"/>
      <c r="O281" s="65"/>
    </row>
    <row r="282" spans="1:15" x14ac:dyDescent="0.25">
      <c r="A282" s="90"/>
      <c r="F282" s="65"/>
      <c r="G282" s="89"/>
      <c r="H282" s="89"/>
      <c r="I282" s="89"/>
      <c r="J282" s="89"/>
      <c r="K282" s="89"/>
      <c r="L282" s="89"/>
      <c r="M282" s="89"/>
      <c r="N282" s="89"/>
      <c r="O282" s="65"/>
    </row>
    <row r="283" spans="1:15" x14ac:dyDescent="0.25">
      <c r="A283" s="90"/>
      <c r="F283" s="65"/>
      <c r="G283" s="89"/>
      <c r="H283" s="89"/>
      <c r="I283" s="89"/>
      <c r="J283" s="89"/>
      <c r="K283" s="89"/>
      <c r="L283" s="89"/>
      <c r="M283" s="89"/>
      <c r="N283" s="89"/>
      <c r="O283" s="65"/>
    </row>
    <row r="284" spans="1:15" x14ac:dyDescent="0.25">
      <c r="A284" s="90"/>
      <c r="F284" s="65"/>
      <c r="G284" s="89"/>
      <c r="H284" s="89"/>
      <c r="I284" s="89"/>
      <c r="J284" s="89"/>
      <c r="K284" s="89"/>
      <c r="L284" s="89"/>
      <c r="M284" s="89"/>
      <c r="N284" s="89"/>
      <c r="O284" s="65"/>
    </row>
    <row r="285" spans="1:15" x14ac:dyDescent="0.25">
      <c r="A285" s="90"/>
      <c r="F285" s="65"/>
      <c r="G285" s="89"/>
      <c r="H285" s="89"/>
      <c r="I285" s="89"/>
      <c r="J285" s="89"/>
      <c r="K285" s="89"/>
      <c r="L285" s="89"/>
      <c r="M285" s="89"/>
      <c r="N285" s="89"/>
      <c r="O285" s="65"/>
    </row>
    <row r="286" spans="1:15" x14ac:dyDescent="0.25">
      <c r="A286" s="90"/>
      <c r="F286" s="65"/>
      <c r="G286" s="89"/>
      <c r="H286" s="89"/>
      <c r="I286" s="89"/>
      <c r="J286" s="89"/>
      <c r="K286" s="89"/>
      <c r="L286" s="89"/>
      <c r="M286" s="89"/>
      <c r="N286" s="89"/>
      <c r="O286" s="65"/>
    </row>
    <row r="287" spans="1:15" x14ac:dyDescent="0.25">
      <c r="A287" s="90"/>
      <c r="F287" s="65"/>
      <c r="G287" s="89"/>
      <c r="H287" s="89"/>
      <c r="I287" s="89"/>
      <c r="J287" s="89"/>
      <c r="K287" s="89"/>
      <c r="L287" s="89"/>
      <c r="M287" s="89"/>
      <c r="N287" s="89"/>
      <c r="O287" s="65"/>
    </row>
    <row r="288" spans="1:15" x14ac:dyDescent="0.25">
      <c r="A288" s="90"/>
      <c r="F288" s="65"/>
      <c r="G288" s="89"/>
      <c r="H288" s="89"/>
      <c r="I288" s="89"/>
      <c r="J288" s="89"/>
      <c r="K288" s="89"/>
      <c r="L288" s="89"/>
      <c r="M288" s="89"/>
      <c r="N288" s="89"/>
      <c r="O288" s="65"/>
    </row>
    <row r="289" spans="1:15" x14ac:dyDescent="0.25">
      <c r="A289" s="90"/>
      <c r="F289" s="65"/>
      <c r="G289" s="89"/>
      <c r="H289" s="89"/>
      <c r="I289" s="89"/>
      <c r="J289" s="89"/>
      <c r="K289" s="89"/>
      <c r="L289" s="89"/>
      <c r="M289" s="89"/>
      <c r="N289" s="89"/>
      <c r="O289" s="65"/>
    </row>
    <row r="290" spans="1:15" x14ac:dyDescent="0.25">
      <c r="A290" s="90"/>
      <c r="F290" s="65"/>
      <c r="G290" s="89"/>
      <c r="H290" s="89"/>
      <c r="I290" s="89"/>
      <c r="J290" s="89"/>
      <c r="K290" s="89"/>
      <c r="L290" s="89"/>
      <c r="M290" s="89"/>
      <c r="N290" s="89"/>
      <c r="O290" s="65"/>
    </row>
    <row r="291" spans="1:15" x14ac:dyDescent="0.25">
      <c r="A291" s="90"/>
      <c r="F291" s="65"/>
      <c r="G291" s="89"/>
      <c r="H291" s="89"/>
      <c r="I291" s="89"/>
      <c r="J291" s="89"/>
      <c r="K291" s="89"/>
      <c r="L291" s="89"/>
      <c r="M291" s="89"/>
      <c r="N291" s="89"/>
      <c r="O291" s="65"/>
    </row>
    <row r="292" spans="1:15" x14ac:dyDescent="0.25">
      <c r="A292" s="90"/>
      <c r="F292" s="65"/>
      <c r="G292" s="89"/>
      <c r="H292" s="89"/>
      <c r="I292" s="89"/>
      <c r="J292" s="89"/>
      <c r="K292" s="89"/>
      <c r="L292" s="89"/>
      <c r="M292" s="89"/>
      <c r="N292" s="89"/>
      <c r="O292" s="65"/>
    </row>
    <row r="293" spans="1:15" x14ac:dyDescent="0.25">
      <c r="A293" s="90"/>
      <c r="F293" s="65"/>
      <c r="G293" s="89"/>
      <c r="H293" s="89"/>
      <c r="I293" s="89"/>
      <c r="J293" s="89"/>
      <c r="K293" s="89"/>
      <c r="L293" s="89"/>
      <c r="M293" s="89"/>
      <c r="N293" s="89"/>
      <c r="O293" s="65"/>
    </row>
    <row r="294" spans="1:15" x14ac:dyDescent="0.25">
      <c r="A294" s="90"/>
      <c r="F294" s="65"/>
      <c r="G294" s="89"/>
      <c r="H294" s="89"/>
      <c r="I294" s="89"/>
      <c r="J294" s="89"/>
      <c r="K294" s="89"/>
      <c r="L294" s="89"/>
      <c r="M294" s="89"/>
      <c r="N294" s="89"/>
      <c r="O294" s="65"/>
    </row>
    <row r="295" spans="1:15" x14ac:dyDescent="0.25">
      <c r="A295" s="90"/>
      <c r="F295" s="65"/>
      <c r="G295" s="89"/>
      <c r="H295" s="89"/>
      <c r="I295" s="89"/>
      <c r="J295" s="89"/>
      <c r="K295" s="89"/>
      <c r="L295" s="89"/>
      <c r="M295" s="89"/>
      <c r="N295" s="89"/>
      <c r="O295" s="65"/>
    </row>
    <row r="296" spans="1:15" x14ac:dyDescent="0.25">
      <c r="A296" s="90"/>
      <c r="F296" s="65"/>
      <c r="G296" s="89"/>
      <c r="H296" s="89"/>
      <c r="I296" s="89"/>
      <c r="J296" s="89"/>
      <c r="K296" s="89"/>
      <c r="L296" s="89"/>
      <c r="M296" s="89"/>
      <c r="N296" s="89"/>
      <c r="O296" s="65"/>
    </row>
    <row r="297" spans="1:15" x14ac:dyDescent="0.25">
      <c r="A297" s="90"/>
      <c r="F297" s="65"/>
      <c r="G297" s="89"/>
      <c r="H297" s="89"/>
      <c r="I297" s="89"/>
      <c r="J297" s="89"/>
      <c r="K297" s="89"/>
      <c r="L297" s="89"/>
      <c r="M297" s="89"/>
      <c r="N297" s="89"/>
      <c r="O297" s="65"/>
    </row>
    <row r="298" spans="1:15" x14ac:dyDescent="0.25">
      <c r="A298" s="90"/>
      <c r="F298" s="65"/>
      <c r="G298" s="89"/>
      <c r="H298" s="89"/>
      <c r="I298" s="89"/>
      <c r="J298" s="89"/>
      <c r="K298" s="89"/>
      <c r="L298" s="89"/>
      <c r="M298" s="89"/>
      <c r="N298" s="89"/>
      <c r="O298" s="65"/>
    </row>
    <row r="299" spans="1:15" x14ac:dyDescent="0.25">
      <c r="A299" s="90"/>
      <c r="F299" s="65"/>
      <c r="G299" s="89"/>
      <c r="H299" s="89"/>
      <c r="I299" s="89"/>
      <c r="J299" s="89"/>
      <c r="K299" s="89"/>
      <c r="L299" s="89"/>
      <c r="M299" s="89"/>
      <c r="N299" s="89"/>
      <c r="O299" s="65"/>
    </row>
    <row r="300" spans="1:15" x14ac:dyDescent="0.25">
      <c r="A300" s="90"/>
      <c r="F300" s="65"/>
      <c r="G300" s="89"/>
      <c r="H300" s="89"/>
      <c r="I300" s="89"/>
      <c r="J300" s="89"/>
      <c r="K300" s="89"/>
      <c r="L300" s="89"/>
      <c r="M300" s="89"/>
      <c r="N300" s="89"/>
      <c r="O300" s="65"/>
    </row>
    <row r="301" spans="1:15" x14ac:dyDescent="0.25">
      <c r="A301" s="90"/>
      <c r="F301" s="65"/>
      <c r="G301" s="89"/>
      <c r="H301" s="89"/>
      <c r="I301" s="89"/>
      <c r="J301" s="89"/>
      <c r="K301" s="89"/>
      <c r="L301" s="89"/>
      <c r="M301" s="89"/>
      <c r="N301" s="89"/>
      <c r="O301" s="65"/>
    </row>
    <row r="302" spans="1:15" x14ac:dyDescent="0.25">
      <c r="A302" s="90"/>
      <c r="F302" s="65"/>
      <c r="G302" s="89"/>
      <c r="H302" s="89"/>
      <c r="I302" s="89"/>
      <c r="J302" s="89"/>
      <c r="K302" s="89"/>
      <c r="L302" s="89"/>
      <c r="M302" s="89"/>
      <c r="N302" s="89"/>
      <c r="O302" s="65"/>
    </row>
    <row r="303" spans="1:15" x14ac:dyDescent="0.25">
      <c r="A303" s="90"/>
      <c r="F303" s="65"/>
      <c r="G303" s="89"/>
      <c r="H303" s="89"/>
      <c r="I303" s="89"/>
      <c r="J303" s="89"/>
      <c r="K303" s="89"/>
      <c r="L303" s="89"/>
      <c r="M303" s="89"/>
      <c r="N303" s="89"/>
      <c r="O303" s="65"/>
    </row>
    <row r="304" spans="1:15" x14ac:dyDescent="0.25">
      <c r="A304" s="90"/>
      <c r="F304" s="65"/>
      <c r="G304" s="89"/>
      <c r="H304" s="89"/>
      <c r="I304" s="89"/>
      <c r="J304" s="89"/>
      <c r="K304" s="89"/>
      <c r="L304" s="89"/>
      <c r="M304" s="89"/>
      <c r="N304" s="89"/>
      <c r="O304" s="65"/>
    </row>
    <row r="305" spans="1:15" x14ac:dyDescent="0.25">
      <c r="A305" s="90"/>
      <c r="F305" s="65"/>
      <c r="G305" s="89"/>
      <c r="H305" s="89"/>
      <c r="I305" s="89"/>
      <c r="J305" s="89"/>
      <c r="K305" s="89"/>
      <c r="L305" s="89"/>
      <c r="M305" s="89"/>
      <c r="N305" s="89"/>
      <c r="O305" s="65"/>
    </row>
    <row r="306" spans="1:15" x14ac:dyDescent="0.25">
      <c r="A306" s="90"/>
      <c r="F306" s="65"/>
      <c r="G306" s="89"/>
      <c r="H306" s="89"/>
      <c r="I306" s="89"/>
      <c r="J306" s="89"/>
      <c r="K306" s="89"/>
      <c r="L306" s="89"/>
      <c r="M306" s="89"/>
      <c r="N306" s="89"/>
      <c r="O306" s="65"/>
    </row>
    <row r="307" spans="1:15" x14ac:dyDescent="0.25">
      <c r="A307" s="90"/>
      <c r="F307" s="65"/>
      <c r="G307" s="89"/>
      <c r="H307" s="89"/>
      <c r="I307" s="89"/>
      <c r="J307" s="89"/>
      <c r="K307" s="89"/>
      <c r="L307" s="89"/>
      <c r="M307" s="89"/>
      <c r="N307" s="89"/>
      <c r="O307" s="65"/>
    </row>
    <row r="308" spans="1:15" x14ac:dyDescent="0.25">
      <c r="A308" s="90"/>
      <c r="F308" s="65"/>
      <c r="G308" s="89"/>
      <c r="H308" s="89"/>
      <c r="I308" s="89"/>
      <c r="J308" s="89"/>
      <c r="K308" s="89"/>
      <c r="L308" s="89"/>
      <c r="M308" s="89"/>
      <c r="N308" s="89"/>
      <c r="O308" s="65"/>
    </row>
    <row r="309" spans="1:15" x14ac:dyDescent="0.25">
      <c r="A309" s="90"/>
      <c r="F309" s="65"/>
      <c r="G309" s="89"/>
      <c r="H309" s="89"/>
      <c r="I309" s="89"/>
      <c r="J309" s="89"/>
      <c r="K309" s="89"/>
      <c r="L309" s="89"/>
      <c r="M309" s="89"/>
      <c r="N309" s="89"/>
      <c r="O309" s="65"/>
    </row>
    <row r="310" spans="1:15" x14ac:dyDescent="0.25">
      <c r="A310" s="90"/>
      <c r="F310" s="65"/>
      <c r="G310" s="89"/>
      <c r="H310" s="89"/>
      <c r="I310" s="89"/>
      <c r="J310" s="89"/>
      <c r="K310" s="89"/>
      <c r="L310" s="89"/>
      <c r="M310" s="89"/>
      <c r="N310" s="89"/>
      <c r="O310" s="65"/>
    </row>
    <row r="311" spans="1:15" x14ac:dyDescent="0.25">
      <c r="A311" s="90"/>
      <c r="F311" s="65"/>
      <c r="G311" s="89"/>
      <c r="H311" s="89"/>
      <c r="I311" s="89"/>
      <c r="J311" s="89"/>
      <c r="K311" s="89"/>
      <c r="L311" s="89"/>
      <c r="M311" s="89"/>
      <c r="N311" s="89"/>
      <c r="O311" s="65"/>
    </row>
    <row r="312" spans="1:15" x14ac:dyDescent="0.25">
      <c r="A312" s="90"/>
      <c r="F312" s="65"/>
      <c r="G312" s="89"/>
      <c r="H312" s="89"/>
      <c r="I312" s="89"/>
      <c r="J312" s="89"/>
      <c r="K312" s="89"/>
      <c r="L312" s="89"/>
      <c r="M312" s="89"/>
      <c r="N312" s="89"/>
      <c r="O312" s="65"/>
    </row>
    <row r="313" spans="1:15" x14ac:dyDescent="0.25">
      <c r="A313" s="90"/>
      <c r="F313" s="65"/>
      <c r="G313" s="89"/>
      <c r="H313" s="89"/>
      <c r="I313" s="89"/>
      <c r="J313" s="89"/>
      <c r="K313" s="89"/>
      <c r="L313" s="89"/>
      <c r="M313" s="89"/>
      <c r="N313" s="89"/>
      <c r="O313" s="65"/>
    </row>
    <row r="314" spans="1:15" x14ac:dyDescent="0.25">
      <c r="A314" s="90"/>
      <c r="F314" s="65"/>
      <c r="G314" s="89"/>
      <c r="H314" s="89"/>
      <c r="I314" s="89"/>
      <c r="J314" s="89"/>
      <c r="K314" s="89"/>
      <c r="L314" s="89"/>
      <c r="M314" s="89"/>
      <c r="N314" s="89"/>
      <c r="O314" s="65"/>
    </row>
    <row r="315" spans="1:15" x14ac:dyDescent="0.25">
      <c r="A315" s="90"/>
      <c r="F315" s="65"/>
      <c r="G315" s="89"/>
      <c r="H315" s="89"/>
      <c r="I315" s="89"/>
      <c r="J315" s="89"/>
      <c r="K315" s="89"/>
      <c r="L315" s="89"/>
      <c r="M315" s="89"/>
      <c r="N315" s="89"/>
      <c r="O315" s="65"/>
    </row>
    <row r="316" spans="1:15" x14ac:dyDescent="0.25">
      <c r="A316" s="90"/>
      <c r="F316" s="65"/>
      <c r="G316" s="89"/>
      <c r="H316" s="89"/>
      <c r="I316" s="89"/>
      <c r="J316" s="89"/>
      <c r="K316" s="89"/>
      <c r="L316" s="89"/>
      <c r="M316" s="89"/>
      <c r="N316" s="89"/>
      <c r="O316" s="65"/>
    </row>
    <row r="317" spans="1:15" x14ac:dyDescent="0.25">
      <c r="A317" s="90"/>
      <c r="F317" s="65"/>
      <c r="G317" s="89"/>
      <c r="H317" s="89"/>
      <c r="I317" s="89"/>
      <c r="J317" s="89"/>
      <c r="K317" s="89"/>
      <c r="L317" s="89"/>
      <c r="M317" s="89"/>
      <c r="N317" s="89"/>
      <c r="O317" s="65"/>
    </row>
    <row r="318" spans="1:15" x14ac:dyDescent="0.25">
      <c r="A318" s="90"/>
      <c r="F318" s="65"/>
      <c r="G318" s="89"/>
      <c r="H318" s="89"/>
      <c r="I318" s="89"/>
      <c r="J318" s="89"/>
      <c r="K318" s="89"/>
      <c r="L318" s="89"/>
      <c r="M318" s="89"/>
      <c r="N318" s="89"/>
      <c r="O318" s="65"/>
    </row>
    <row r="319" spans="1:15" x14ac:dyDescent="0.25">
      <c r="A319" s="90"/>
      <c r="F319" s="65"/>
      <c r="G319" s="89"/>
      <c r="H319" s="89"/>
      <c r="I319" s="89"/>
      <c r="J319" s="89"/>
      <c r="K319" s="89"/>
      <c r="L319" s="89"/>
      <c r="M319" s="89"/>
      <c r="N319" s="89"/>
      <c r="O319" s="65"/>
    </row>
    <row r="320" spans="1:15" x14ac:dyDescent="0.25">
      <c r="A320" s="90"/>
      <c r="F320" s="65"/>
      <c r="G320" s="89"/>
      <c r="H320" s="89"/>
      <c r="I320" s="89"/>
      <c r="J320" s="89"/>
      <c r="K320" s="89"/>
      <c r="L320" s="89"/>
      <c r="M320" s="89"/>
      <c r="N320" s="89"/>
      <c r="O320" s="65"/>
    </row>
    <row r="321" spans="1:15" x14ac:dyDescent="0.25">
      <c r="A321" s="90"/>
      <c r="F321" s="65"/>
      <c r="G321" s="89"/>
      <c r="H321" s="89"/>
      <c r="I321" s="89"/>
      <c r="J321" s="89"/>
      <c r="K321" s="89"/>
      <c r="L321" s="89"/>
      <c r="M321" s="89"/>
      <c r="N321" s="89"/>
      <c r="O321" s="65"/>
    </row>
    <row r="322" spans="1:15" x14ac:dyDescent="0.25">
      <c r="A322" s="90"/>
      <c r="F322" s="65"/>
      <c r="G322" s="89"/>
      <c r="H322" s="89"/>
      <c r="I322" s="89"/>
      <c r="J322" s="89"/>
      <c r="K322" s="89"/>
      <c r="L322" s="89"/>
      <c r="M322" s="89"/>
      <c r="N322" s="89"/>
      <c r="O322" s="65"/>
    </row>
    <row r="323" spans="1:15" x14ac:dyDescent="0.25">
      <c r="A323" s="90"/>
      <c r="F323" s="65"/>
      <c r="G323" s="89"/>
      <c r="H323" s="89"/>
      <c r="I323" s="89"/>
      <c r="J323" s="89"/>
      <c r="K323" s="89"/>
      <c r="L323" s="89"/>
      <c r="M323" s="89"/>
      <c r="N323" s="89"/>
      <c r="O323" s="65"/>
    </row>
    <row r="324" spans="1:15" x14ac:dyDescent="0.25">
      <c r="A324" s="90"/>
      <c r="F324" s="65"/>
      <c r="G324" s="89"/>
      <c r="H324" s="89"/>
      <c r="I324" s="89"/>
      <c r="J324" s="89"/>
      <c r="K324" s="89"/>
      <c r="L324" s="89"/>
      <c r="M324" s="89"/>
      <c r="N324" s="89"/>
      <c r="O324" s="65"/>
    </row>
    <row r="325" spans="1:15" x14ac:dyDescent="0.25">
      <c r="A325" s="90"/>
      <c r="F325" s="65"/>
      <c r="G325" s="89"/>
      <c r="H325" s="89"/>
      <c r="I325" s="89"/>
      <c r="J325" s="89"/>
      <c r="K325" s="89"/>
      <c r="L325" s="89"/>
      <c r="M325" s="89"/>
      <c r="N325" s="89"/>
      <c r="O325" s="65"/>
    </row>
    <row r="326" spans="1:15" x14ac:dyDescent="0.25">
      <c r="A326" s="90"/>
      <c r="F326" s="65"/>
      <c r="G326" s="89"/>
      <c r="H326" s="89"/>
      <c r="I326" s="89"/>
      <c r="J326" s="89"/>
      <c r="K326" s="89"/>
      <c r="L326" s="89"/>
      <c r="M326" s="89"/>
      <c r="N326" s="89"/>
      <c r="O326" s="65"/>
    </row>
    <row r="327" spans="1:15" x14ac:dyDescent="0.25">
      <c r="A327" s="90"/>
      <c r="F327" s="65"/>
      <c r="G327" s="89"/>
      <c r="H327" s="89"/>
      <c r="I327" s="89"/>
      <c r="J327" s="89"/>
      <c r="K327" s="89"/>
      <c r="L327" s="89"/>
      <c r="M327" s="89"/>
      <c r="N327" s="89"/>
      <c r="O327" s="65"/>
    </row>
    <row r="328" spans="1:15" x14ac:dyDescent="0.25">
      <c r="A328" s="90"/>
      <c r="F328" s="65"/>
      <c r="G328" s="89"/>
      <c r="H328" s="89"/>
      <c r="I328" s="89"/>
      <c r="J328" s="89"/>
      <c r="K328" s="89"/>
      <c r="L328" s="89"/>
      <c r="M328" s="89"/>
      <c r="N328" s="89"/>
      <c r="O328" s="65"/>
    </row>
    <row r="329" spans="1:15" x14ac:dyDescent="0.25">
      <c r="A329" s="90"/>
      <c r="F329" s="65"/>
      <c r="G329" s="89"/>
      <c r="H329" s="89"/>
      <c r="I329" s="89"/>
      <c r="J329" s="89"/>
      <c r="K329" s="89"/>
      <c r="L329" s="89"/>
      <c r="M329" s="89"/>
      <c r="N329" s="89"/>
      <c r="O329" s="65"/>
    </row>
    <row r="330" spans="1:15" x14ac:dyDescent="0.25">
      <c r="A330" s="90"/>
      <c r="F330" s="65"/>
      <c r="G330" s="89"/>
      <c r="H330" s="89"/>
      <c r="I330" s="89"/>
      <c r="J330" s="89"/>
      <c r="K330" s="89"/>
      <c r="L330" s="89"/>
      <c r="M330" s="89"/>
      <c r="N330" s="89"/>
      <c r="O330" s="65"/>
    </row>
    <row r="331" spans="1:15" x14ac:dyDescent="0.25">
      <c r="A331" s="90"/>
      <c r="F331" s="65"/>
      <c r="G331" s="89"/>
      <c r="H331" s="89"/>
      <c r="I331" s="89"/>
      <c r="J331" s="89"/>
      <c r="K331" s="89"/>
      <c r="L331" s="89"/>
      <c r="M331" s="89"/>
      <c r="N331" s="89"/>
      <c r="O331" s="65"/>
    </row>
    <row r="332" spans="1:15" x14ac:dyDescent="0.25">
      <c r="A332" s="90"/>
      <c r="F332" s="65"/>
      <c r="G332" s="89"/>
      <c r="H332" s="89"/>
      <c r="I332" s="89"/>
      <c r="J332" s="89"/>
      <c r="K332" s="89"/>
      <c r="L332" s="89"/>
      <c r="M332" s="89"/>
      <c r="N332" s="89"/>
      <c r="O332" s="65"/>
    </row>
    <row r="333" spans="1:15" x14ac:dyDescent="0.25">
      <c r="A333" s="90"/>
      <c r="F333" s="65"/>
      <c r="G333" s="89"/>
      <c r="H333" s="89"/>
      <c r="I333" s="89"/>
      <c r="J333" s="89"/>
      <c r="K333" s="89"/>
      <c r="L333" s="89"/>
      <c r="M333" s="89"/>
      <c r="N333" s="89"/>
      <c r="O333" s="65"/>
    </row>
    <row r="334" spans="1:15" x14ac:dyDescent="0.25">
      <c r="A334" s="90"/>
      <c r="F334" s="65"/>
      <c r="G334" s="89"/>
      <c r="H334" s="89"/>
      <c r="I334" s="89"/>
      <c r="J334" s="89"/>
      <c r="K334" s="89"/>
      <c r="L334" s="89"/>
      <c r="M334" s="89"/>
      <c r="N334" s="89"/>
      <c r="O334" s="65"/>
    </row>
    <row r="335" spans="1:15" x14ac:dyDescent="0.25">
      <c r="A335" s="90"/>
      <c r="F335" s="65"/>
      <c r="G335" s="89"/>
      <c r="H335" s="89"/>
      <c r="I335" s="89"/>
      <c r="J335" s="89"/>
      <c r="K335" s="89"/>
      <c r="L335" s="89"/>
      <c r="M335" s="89"/>
      <c r="N335" s="89"/>
      <c r="O335" s="65"/>
    </row>
    <row r="336" spans="1:15" x14ac:dyDescent="0.25">
      <c r="A336" s="90"/>
      <c r="F336" s="65"/>
      <c r="G336" s="89"/>
      <c r="H336" s="89"/>
      <c r="I336" s="89"/>
      <c r="J336" s="89"/>
      <c r="K336" s="89"/>
      <c r="L336" s="89"/>
      <c r="M336" s="89"/>
      <c r="N336" s="89"/>
      <c r="O336" s="65"/>
    </row>
    <row r="337" spans="1:15" x14ac:dyDescent="0.25">
      <c r="A337" s="90"/>
      <c r="F337" s="65"/>
      <c r="G337" s="89"/>
      <c r="H337" s="89"/>
      <c r="I337" s="89"/>
      <c r="J337" s="89"/>
      <c r="K337" s="89"/>
      <c r="L337" s="89"/>
      <c r="M337" s="89"/>
      <c r="N337" s="89"/>
      <c r="O337" s="65"/>
    </row>
    <row r="338" spans="1:15" x14ac:dyDescent="0.25">
      <c r="A338" s="90"/>
      <c r="F338" s="65"/>
      <c r="G338" s="89"/>
      <c r="H338" s="89"/>
      <c r="I338" s="89"/>
      <c r="J338" s="89"/>
      <c r="K338" s="89"/>
      <c r="L338" s="89"/>
      <c r="M338" s="89"/>
      <c r="N338" s="89"/>
      <c r="O338" s="65"/>
    </row>
    <row r="339" spans="1:15" x14ac:dyDescent="0.25">
      <c r="A339" s="90"/>
      <c r="F339" s="65"/>
      <c r="G339" s="89"/>
      <c r="H339" s="89"/>
      <c r="I339" s="89"/>
      <c r="J339" s="89"/>
      <c r="K339" s="89"/>
      <c r="L339" s="89"/>
      <c r="M339" s="89"/>
      <c r="N339" s="89"/>
      <c r="O339" s="65"/>
    </row>
    <row r="340" spans="1:15" x14ac:dyDescent="0.25">
      <c r="A340" s="90"/>
      <c r="F340" s="65"/>
      <c r="G340" s="89"/>
      <c r="H340" s="89"/>
      <c r="I340" s="89"/>
      <c r="J340" s="89"/>
      <c r="K340" s="89"/>
      <c r="L340" s="89"/>
      <c r="M340" s="89"/>
      <c r="N340" s="89"/>
      <c r="O340" s="65"/>
    </row>
    <row r="341" spans="1:15" x14ac:dyDescent="0.25">
      <c r="A341" s="90"/>
      <c r="F341" s="65"/>
      <c r="G341" s="89"/>
      <c r="H341" s="89"/>
      <c r="I341" s="89"/>
      <c r="J341" s="89"/>
      <c r="K341" s="89"/>
      <c r="L341" s="89"/>
      <c r="M341" s="89"/>
      <c r="N341" s="89"/>
      <c r="O341" s="65"/>
    </row>
    <row r="342" spans="1:15" x14ac:dyDescent="0.25">
      <c r="A342" s="90"/>
      <c r="F342" s="65"/>
      <c r="G342" s="89"/>
      <c r="H342" s="89"/>
      <c r="I342" s="89"/>
      <c r="J342" s="89"/>
      <c r="K342" s="89"/>
      <c r="L342" s="89"/>
      <c r="M342" s="89"/>
      <c r="N342" s="89"/>
      <c r="O342" s="65"/>
    </row>
    <row r="343" spans="1:15" x14ac:dyDescent="0.25">
      <c r="A343" s="90"/>
      <c r="F343" s="65"/>
      <c r="G343" s="89"/>
      <c r="H343" s="89"/>
      <c r="I343" s="89"/>
      <c r="J343" s="89"/>
      <c r="K343" s="89"/>
      <c r="L343" s="89"/>
      <c r="M343" s="89"/>
      <c r="N343" s="89"/>
      <c r="O343" s="65"/>
    </row>
    <row r="344" spans="1:15" x14ac:dyDescent="0.25">
      <c r="A344" s="90"/>
      <c r="F344" s="65"/>
      <c r="G344" s="89"/>
      <c r="H344" s="89"/>
      <c r="I344" s="89"/>
      <c r="J344" s="89"/>
      <c r="K344" s="89"/>
      <c r="L344" s="89"/>
      <c r="M344" s="89"/>
      <c r="N344" s="89"/>
      <c r="O344" s="65"/>
    </row>
    <row r="345" spans="1:15" x14ac:dyDescent="0.25">
      <c r="A345" s="90"/>
      <c r="F345" s="65"/>
      <c r="G345" s="89"/>
      <c r="H345" s="89"/>
      <c r="I345" s="89"/>
      <c r="J345" s="89"/>
      <c r="K345" s="89"/>
      <c r="L345" s="89"/>
      <c r="M345" s="89"/>
      <c r="N345" s="89"/>
      <c r="O345" s="65"/>
    </row>
    <row r="346" spans="1:15" x14ac:dyDescent="0.25">
      <c r="A346" s="90"/>
      <c r="F346" s="65"/>
      <c r="G346" s="89"/>
      <c r="H346" s="89"/>
      <c r="I346" s="89"/>
      <c r="J346" s="89"/>
      <c r="K346" s="89"/>
      <c r="L346" s="89"/>
      <c r="M346" s="89"/>
      <c r="N346" s="89"/>
      <c r="O346" s="65"/>
    </row>
    <row r="347" spans="1:15" x14ac:dyDescent="0.25">
      <c r="A347" s="90"/>
      <c r="F347" s="65"/>
      <c r="G347" s="89"/>
      <c r="H347" s="89"/>
      <c r="I347" s="89"/>
      <c r="J347" s="89"/>
      <c r="K347" s="89"/>
      <c r="L347" s="89"/>
      <c r="M347" s="89"/>
      <c r="N347" s="89"/>
      <c r="O347" s="65"/>
    </row>
    <row r="348" spans="1:15" x14ac:dyDescent="0.25">
      <c r="A348" s="90"/>
      <c r="F348" s="65"/>
      <c r="G348" s="89"/>
      <c r="H348" s="89"/>
      <c r="I348" s="89"/>
      <c r="J348" s="89"/>
      <c r="K348" s="89"/>
      <c r="L348" s="89"/>
      <c r="M348" s="89"/>
      <c r="N348" s="89"/>
      <c r="O348" s="65"/>
    </row>
    <row r="349" spans="1:15" x14ac:dyDescent="0.25">
      <c r="A349" s="90"/>
      <c r="F349" s="65"/>
      <c r="G349" s="89"/>
      <c r="H349" s="89"/>
      <c r="I349" s="89"/>
      <c r="J349" s="89"/>
      <c r="K349" s="89"/>
      <c r="L349" s="89"/>
      <c r="M349" s="89"/>
      <c r="N349" s="89"/>
      <c r="O349" s="65"/>
    </row>
    <row r="350" spans="1:15" x14ac:dyDescent="0.25">
      <c r="A350" s="90"/>
      <c r="F350" s="65"/>
      <c r="G350" s="89"/>
      <c r="H350" s="89"/>
      <c r="I350" s="89"/>
      <c r="J350" s="89"/>
      <c r="K350" s="89"/>
      <c r="L350" s="89"/>
      <c r="M350" s="89"/>
      <c r="N350" s="89"/>
      <c r="O350" s="65"/>
    </row>
    <row r="351" spans="1:15" x14ac:dyDescent="0.25">
      <c r="A351" s="90"/>
      <c r="F351" s="65"/>
      <c r="G351" s="89"/>
      <c r="H351" s="89"/>
      <c r="I351" s="89"/>
      <c r="J351" s="89"/>
      <c r="K351" s="89"/>
      <c r="L351" s="89"/>
      <c r="M351" s="89"/>
      <c r="N351" s="89"/>
      <c r="O351" s="65"/>
    </row>
    <row r="352" spans="1:15" x14ac:dyDescent="0.25">
      <c r="A352" s="90"/>
      <c r="F352" s="65"/>
      <c r="G352" s="89"/>
      <c r="H352" s="89"/>
      <c r="I352" s="89"/>
      <c r="J352" s="89"/>
      <c r="K352" s="89"/>
      <c r="L352" s="89"/>
      <c r="M352" s="89"/>
      <c r="N352" s="89"/>
      <c r="O352" s="65"/>
    </row>
    <row r="353" spans="1:15" x14ac:dyDescent="0.25">
      <c r="A353" s="90"/>
      <c r="F353" s="65"/>
      <c r="G353" s="89"/>
      <c r="H353" s="89"/>
      <c r="I353" s="89"/>
      <c r="J353" s="89"/>
      <c r="K353" s="89"/>
      <c r="L353" s="89"/>
      <c r="M353" s="89"/>
      <c r="N353" s="89"/>
      <c r="O353" s="65"/>
    </row>
    <row r="354" spans="1:15" x14ac:dyDescent="0.25">
      <c r="A354" s="90"/>
      <c r="F354" s="65"/>
      <c r="G354" s="89"/>
      <c r="H354" s="89"/>
      <c r="I354" s="89"/>
      <c r="J354" s="89"/>
      <c r="K354" s="89"/>
      <c r="L354" s="89"/>
      <c r="M354" s="89"/>
      <c r="N354" s="89"/>
      <c r="O354" s="65"/>
    </row>
    <row r="355" spans="1:15" x14ac:dyDescent="0.25">
      <c r="A355" s="90"/>
      <c r="F355" s="65"/>
      <c r="G355" s="89"/>
      <c r="H355" s="89"/>
      <c r="I355" s="89"/>
      <c r="J355" s="89"/>
      <c r="K355" s="89"/>
      <c r="L355" s="89"/>
      <c r="M355" s="89"/>
      <c r="N355" s="89"/>
      <c r="O355" s="65"/>
    </row>
    <row r="356" spans="1:15" x14ac:dyDescent="0.25">
      <c r="A356" s="90"/>
      <c r="F356" s="65"/>
      <c r="G356" s="89"/>
      <c r="H356" s="89"/>
      <c r="I356" s="89"/>
      <c r="J356" s="89"/>
      <c r="K356" s="89"/>
      <c r="L356" s="89"/>
      <c r="M356" s="89"/>
      <c r="N356" s="89"/>
      <c r="O356" s="65"/>
    </row>
    <row r="357" spans="1:15" x14ac:dyDescent="0.25">
      <c r="A357" s="90"/>
      <c r="F357" s="65"/>
      <c r="G357" s="89"/>
      <c r="H357" s="89"/>
      <c r="I357" s="89"/>
      <c r="J357" s="89"/>
      <c r="K357" s="89"/>
      <c r="L357" s="89"/>
      <c r="M357" s="89"/>
      <c r="N357" s="89"/>
      <c r="O357" s="65"/>
    </row>
    <row r="358" spans="1:15" x14ac:dyDescent="0.25">
      <c r="A358" s="90"/>
      <c r="F358" s="65"/>
      <c r="G358" s="89"/>
      <c r="H358" s="89"/>
      <c r="I358" s="89"/>
      <c r="J358" s="89"/>
      <c r="K358" s="89"/>
      <c r="L358" s="89"/>
      <c r="M358" s="89"/>
      <c r="N358" s="89"/>
      <c r="O358" s="65"/>
    </row>
    <row r="359" spans="1:15" x14ac:dyDescent="0.25">
      <c r="A359" s="90"/>
      <c r="F359" s="65"/>
      <c r="G359" s="89"/>
      <c r="H359" s="89"/>
      <c r="I359" s="89"/>
      <c r="J359" s="89"/>
      <c r="K359" s="89"/>
      <c r="L359" s="89"/>
      <c r="M359" s="89"/>
      <c r="N359" s="89"/>
      <c r="O359" s="65"/>
    </row>
    <row r="360" spans="1:15" x14ac:dyDescent="0.25">
      <c r="A360" s="90"/>
      <c r="F360" s="65"/>
      <c r="G360" s="89"/>
      <c r="H360" s="89"/>
      <c r="I360" s="89"/>
      <c r="J360" s="89"/>
      <c r="K360" s="89"/>
      <c r="L360" s="89"/>
      <c r="M360" s="89"/>
      <c r="N360" s="89"/>
      <c r="O360" s="65"/>
    </row>
    <row r="361" spans="1:15" x14ac:dyDescent="0.25">
      <c r="A361" s="90"/>
      <c r="F361" s="65"/>
      <c r="G361" s="89"/>
      <c r="H361" s="89"/>
      <c r="I361" s="89"/>
      <c r="J361" s="89"/>
      <c r="K361" s="89"/>
      <c r="L361" s="89"/>
      <c r="M361" s="89"/>
      <c r="N361" s="89"/>
      <c r="O361" s="65"/>
    </row>
    <row r="362" spans="1:15" x14ac:dyDescent="0.25">
      <c r="A362" s="90"/>
      <c r="F362" s="65"/>
      <c r="G362" s="89"/>
      <c r="H362" s="89"/>
      <c r="I362" s="89"/>
      <c r="J362" s="89"/>
      <c r="K362" s="89"/>
      <c r="L362" s="89"/>
      <c r="M362" s="89"/>
      <c r="N362" s="89"/>
      <c r="O362" s="65"/>
    </row>
    <row r="363" spans="1:15" x14ac:dyDescent="0.25">
      <c r="A363" s="90"/>
      <c r="F363" s="65"/>
      <c r="G363" s="89"/>
      <c r="H363" s="89"/>
      <c r="I363" s="89"/>
      <c r="J363" s="89"/>
      <c r="K363" s="89"/>
      <c r="L363" s="89"/>
      <c r="M363" s="89"/>
      <c r="N363" s="89"/>
      <c r="O363" s="65"/>
    </row>
    <row r="364" spans="1:15" x14ac:dyDescent="0.25">
      <c r="A364" s="90"/>
      <c r="F364" s="65"/>
      <c r="G364" s="89"/>
      <c r="H364" s="89"/>
      <c r="I364" s="89"/>
      <c r="J364" s="89"/>
      <c r="K364" s="89"/>
      <c r="L364" s="89"/>
      <c r="M364" s="89"/>
      <c r="N364" s="89"/>
      <c r="O364" s="65"/>
    </row>
    <row r="365" spans="1:15" x14ac:dyDescent="0.25">
      <c r="A365" s="90"/>
      <c r="F365" s="65"/>
      <c r="G365" s="89"/>
      <c r="H365" s="89"/>
      <c r="I365" s="89"/>
      <c r="J365" s="89"/>
      <c r="K365" s="89"/>
      <c r="L365" s="89"/>
      <c r="M365" s="89"/>
      <c r="N365" s="89"/>
      <c r="O365" s="65"/>
    </row>
    <row r="366" spans="1:15" x14ac:dyDescent="0.25">
      <c r="A366" s="90"/>
      <c r="F366" s="65"/>
      <c r="G366" s="89"/>
      <c r="H366" s="89"/>
      <c r="I366" s="89"/>
      <c r="J366" s="89"/>
      <c r="K366" s="89"/>
      <c r="L366" s="89"/>
      <c r="M366" s="89"/>
      <c r="N366" s="89"/>
      <c r="O366" s="65"/>
    </row>
    <row r="367" spans="1:15" x14ac:dyDescent="0.25">
      <c r="A367" s="90"/>
      <c r="F367" s="65"/>
      <c r="G367" s="89"/>
      <c r="H367" s="89"/>
      <c r="I367" s="89"/>
      <c r="J367" s="89"/>
      <c r="K367" s="89"/>
      <c r="L367" s="89"/>
      <c r="M367" s="89"/>
      <c r="N367" s="89"/>
      <c r="O367" s="65"/>
    </row>
    <row r="368" spans="1:15" x14ac:dyDescent="0.25">
      <c r="A368" s="90"/>
      <c r="F368" s="65"/>
      <c r="G368" s="89"/>
      <c r="H368" s="89"/>
      <c r="I368" s="89"/>
      <c r="J368" s="89"/>
      <c r="K368" s="89"/>
      <c r="L368" s="89"/>
      <c r="M368" s="89"/>
      <c r="N368" s="89"/>
      <c r="O368" s="65"/>
    </row>
    <row r="369" spans="1:15" x14ac:dyDescent="0.25">
      <c r="A369" s="90"/>
      <c r="F369" s="65"/>
      <c r="G369" s="89"/>
      <c r="H369" s="89"/>
      <c r="I369" s="89"/>
      <c r="J369" s="89"/>
      <c r="K369" s="89"/>
      <c r="L369" s="89"/>
      <c r="M369" s="89"/>
      <c r="N369" s="89"/>
      <c r="O369" s="65"/>
    </row>
    <row r="370" spans="1:15" x14ac:dyDescent="0.25">
      <c r="A370" s="90"/>
      <c r="F370" s="65"/>
      <c r="G370" s="89"/>
      <c r="H370" s="89"/>
      <c r="I370" s="89"/>
      <c r="J370" s="89"/>
      <c r="K370" s="89"/>
      <c r="L370" s="89"/>
      <c r="M370" s="89"/>
      <c r="N370" s="89"/>
      <c r="O370" s="65"/>
    </row>
    <row r="371" spans="1:15" x14ac:dyDescent="0.25">
      <c r="A371" s="90"/>
      <c r="F371" s="65"/>
      <c r="G371" s="89"/>
      <c r="H371" s="89"/>
      <c r="I371" s="89"/>
      <c r="J371" s="89"/>
      <c r="K371" s="89"/>
      <c r="L371" s="89"/>
      <c r="M371" s="89"/>
      <c r="N371" s="89"/>
      <c r="O371" s="65"/>
    </row>
    <row r="372" spans="1:15" x14ac:dyDescent="0.25">
      <c r="A372" s="90"/>
      <c r="F372" s="65"/>
      <c r="G372" s="89"/>
      <c r="H372" s="89"/>
      <c r="I372" s="89"/>
      <c r="J372" s="89"/>
      <c r="K372" s="89"/>
      <c r="L372" s="89"/>
      <c r="M372" s="89"/>
      <c r="N372" s="89"/>
      <c r="O372" s="65"/>
    </row>
    <row r="373" spans="1:15" x14ac:dyDescent="0.25">
      <c r="A373" s="90"/>
      <c r="F373" s="65"/>
      <c r="G373" s="89"/>
      <c r="H373" s="89"/>
      <c r="I373" s="89"/>
      <c r="J373" s="89"/>
      <c r="K373" s="89"/>
      <c r="L373" s="89"/>
      <c r="M373" s="89"/>
      <c r="N373" s="89"/>
      <c r="O373" s="65"/>
    </row>
    <row r="374" spans="1:15" x14ac:dyDescent="0.25">
      <c r="A374" s="90"/>
      <c r="F374" s="65"/>
      <c r="G374" s="89"/>
      <c r="H374" s="89"/>
      <c r="I374" s="89"/>
      <c r="J374" s="89"/>
      <c r="K374" s="89"/>
      <c r="L374" s="89"/>
      <c r="M374" s="89"/>
      <c r="N374" s="89"/>
      <c r="O374" s="65"/>
    </row>
    <row r="375" spans="1:15" x14ac:dyDescent="0.25">
      <c r="A375" s="90"/>
      <c r="F375" s="65"/>
      <c r="G375" s="89"/>
      <c r="H375" s="89"/>
      <c r="I375" s="89"/>
      <c r="J375" s="89"/>
      <c r="K375" s="89"/>
      <c r="L375" s="89"/>
      <c r="M375" s="89"/>
      <c r="N375" s="89"/>
      <c r="O375" s="65"/>
    </row>
    <row r="376" spans="1:15" x14ac:dyDescent="0.25">
      <c r="A376" s="90"/>
      <c r="F376" s="65"/>
      <c r="G376" s="89"/>
      <c r="H376" s="89"/>
      <c r="I376" s="89"/>
      <c r="J376" s="89"/>
      <c r="K376" s="89"/>
      <c r="L376" s="89"/>
      <c r="M376" s="89"/>
      <c r="N376" s="89"/>
      <c r="O376" s="65"/>
    </row>
    <row r="377" spans="1:15" x14ac:dyDescent="0.25">
      <c r="A377" s="90"/>
      <c r="F377" s="65"/>
      <c r="G377" s="89"/>
      <c r="H377" s="89"/>
      <c r="I377" s="89"/>
      <c r="J377" s="89"/>
      <c r="K377" s="89"/>
      <c r="L377" s="89"/>
      <c r="M377" s="89"/>
      <c r="N377" s="89"/>
      <c r="O377" s="65"/>
    </row>
    <row r="378" spans="1:15" x14ac:dyDescent="0.25">
      <c r="A378" s="90"/>
      <c r="F378" s="65"/>
      <c r="G378" s="89"/>
      <c r="H378" s="89"/>
      <c r="I378" s="89"/>
      <c r="J378" s="89"/>
      <c r="K378" s="89"/>
      <c r="L378" s="89"/>
      <c r="M378" s="89"/>
      <c r="N378" s="89"/>
      <c r="O378" s="65"/>
    </row>
    <row r="379" spans="1:15" x14ac:dyDescent="0.25">
      <c r="A379" s="90"/>
      <c r="F379" s="65"/>
      <c r="G379" s="89"/>
      <c r="H379" s="89"/>
      <c r="I379" s="89"/>
      <c r="J379" s="89"/>
      <c r="K379" s="89"/>
      <c r="L379" s="89"/>
      <c r="M379" s="89"/>
      <c r="N379" s="89"/>
      <c r="O379" s="65"/>
    </row>
    <row r="380" spans="1:15" x14ac:dyDescent="0.25">
      <c r="A380" s="90"/>
      <c r="F380" s="65"/>
      <c r="G380" s="89"/>
      <c r="H380" s="89"/>
      <c r="I380" s="89"/>
      <c r="J380" s="89"/>
      <c r="K380" s="89"/>
      <c r="L380" s="89"/>
      <c r="M380" s="89"/>
      <c r="N380" s="89"/>
      <c r="O380" s="65"/>
    </row>
    <row r="381" spans="1:15" x14ac:dyDescent="0.25">
      <c r="A381" s="90"/>
      <c r="F381" s="65"/>
      <c r="G381" s="89"/>
      <c r="H381" s="89"/>
      <c r="I381" s="89"/>
      <c r="J381" s="89"/>
      <c r="K381" s="89"/>
      <c r="L381" s="89"/>
      <c r="M381" s="89"/>
      <c r="N381" s="89"/>
      <c r="O381" s="65"/>
    </row>
    <row r="382" spans="1:15" x14ac:dyDescent="0.25">
      <c r="A382" s="90"/>
      <c r="F382" s="65"/>
      <c r="G382" s="89"/>
      <c r="H382" s="89"/>
      <c r="I382" s="89"/>
      <c r="J382" s="89"/>
      <c r="K382" s="89"/>
      <c r="L382" s="89"/>
      <c r="M382" s="89"/>
      <c r="N382" s="89"/>
      <c r="O382" s="65"/>
    </row>
    <row r="383" spans="1:15" x14ac:dyDescent="0.25">
      <c r="A383" s="90"/>
      <c r="F383" s="65"/>
      <c r="G383" s="89"/>
      <c r="H383" s="89"/>
      <c r="I383" s="89"/>
      <c r="J383" s="89"/>
      <c r="K383" s="89"/>
      <c r="L383" s="89"/>
      <c r="M383" s="89"/>
      <c r="N383" s="89"/>
      <c r="O383" s="65"/>
    </row>
    <row r="384" spans="1:15" x14ac:dyDescent="0.25">
      <c r="A384" s="90"/>
      <c r="F384" s="65"/>
      <c r="G384" s="89"/>
      <c r="H384" s="89"/>
      <c r="I384" s="89"/>
      <c r="J384" s="89"/>
      <c r="K384" s="89"/>
      <c r="L384" s="89"/>
      <c r="M384" s="89"/>
      <c r="N384" s="89"/>
      <c r="O384" s="65"/>
    </row>
    <row r="385" spans="1:15" x14ac:dyDescent="0.25">
      <c r="A385" s="90"/>
      <c r="F385" s="65"/>
      <c r="G385" s="89"/>
      <c r="H385" s="89"/>
      <c r="I385" s="89"/>
      <c r="J385" s="89"/>
      <c r="K385" s="89"/>
      <c r="L385" s="89"/>
      <c r="M385" s="89"/>
      <c r="N385" s="89"/>
      <c r="O385" s="65"/>
    </row>
    <row r="386" spans="1:15" x14ac:dyDescent="0.25">
      <c r="A386" s="90"/>
      <c r="F386" s="65"/>
      <c r="G386" s="89"/>
      <c r="H386" s="89"/>
      <c r="I386" s="89"/>
      <c r="J386" s="89"/>
      <c r="K386" s="89"/>
      <c r="L386" s="89"/>
      <c r="M386" s="89"/>
      <c r="N386" s="89"/>
      <c r="O386" s="65"/>
    </row>
    <row r="387" spans="1:15" x14ac:dyDescent="0.25">
      <c r="A387" s="90"/>
      <c r="F387" s="65"/>
      <c r="G387" s="89"/>
      <c r="H387" s="89"/>
      <c r="I387" s="89"/>
      <c r="J387" s="89"/>
      <c r="K387" s="89"/>
      <c r="L387" s="89"/>
      <c r="M387" s="89"/>
      <c r="N387" s="89"/>
      <c r="O387" s="65"/>
    </row>
    <row r="388" spans="1:15" x14ac:dyDescent="0.25">
      <c r="A388" s="90"/>
      <c r="F388" s="65"/>
      <c r="G388" s="89"/>
      <c r="H388" s="89"/>
      <c r="I388" s="89"/>
      <c r="J388" s="89"/>
      <c r="K388" s="89"/>
      <c r="L388" s="89"/>
      <c r="M388" s="89"/>
      <c r="N388" s="89"/>
      <c r="O388" s="65"/>
    </row>
    <row r="389" spans="1:15" x14ac:dyDescent="0.25">
      <c r="A389" s="90"/>
      <c r="F389" s="65"/>
      <c r="G389" s="89"/>
      <c r="H389" s="89"/>
      <c r="I389" s="89"/>
      <c r="J389" s="89"/>
      <c r="K389" s="89"/>
      <c r="L389" s="89"/>
      <c r="M389" s="89"/>
      <c r="N389" s="89"/>
      <c r="O389" s="65"/>
    </row>
    <row r="390" spans="1:15" x14ac:dyDescent="0.25">
      <c r="A390" s="90"/>
      <c r="F390" s="65"/>
      <c r="G390" s="89"/>
      <c r="H390" s="89"/>
      <c r="I390" s="89"/>
      <c r="J390" s="89"/>
      <c r="K390" s="89"/>
      <c r="L390" s="89"/>
      <c r="M390" s="89"/>
      <c r="N390" s="89"/>
      <c r="O390" s="65"/>
    </row>
    <row r="391" spans="1:15" x14ac:dyDescent="0.25">
      <c r="A391" s="90"/>
      <c r="F391" s="65"/>
      <c r="G391" s="89"/>
      <c r="H391" s="89"/>
      <c r="I391" s="89"/>
      <c r="J391" s="89"/>
      <c r="K391" s="89"/>
      <c r="L391" s="89"/>
      <c r="M391" s="89"/>
      <c r="N391" s="89"/>
      <c r="O391" s="65"/>
    </row>
    <row r="392" spans="1:15" x14ac:dyDescent="0.25">
      <c r="A392" s="90"/>
      <c r="F392" s="65"/>
      <c r="G392" s="89"/>
      <c r="H392" s="89"/>
      <c r="I392" s="89"/>
      <c r="J392" s="89"/>
      <c r="K392" s="89"/>
      <c r="L392" s="89"/>
      <c r="M392" s="89"/>
      <c r="N392" s="89"/>
      <c r="O392" s="65"/>
    </row>
    <row r="393" spans="1:15" x14ac:dyDescent="0.25">
      <c r="A393" s="90"/>
      <c r="F393" s="65"/>
      <c r="G393" s="89"/>
      <c r="H393" s="89"/>
      <c r="I393" s="89"/>
      <c r="J393" s="89"/>
      <c r="K393" s="89"/>
      <c r="L393" s="89"/>
      <c r="M393" s="89"/>
      <c r="N393" s="89"/>
      <c r="O393" s="65"/>
    </row>
    <row r="394" spans="1:15" x14ac:dyDescent="0.25">
      <c r="A394" s="90"/>
      <c r="F394" s="65"/>
      <c r="G394" s="89"/>
      <c r="H394" s="89"/>
      <c r="I394" s="89"/>
      <c r="J394" s="89"/>
      <c r="K394" s="89"/>
      <c r="L394" s="89"/>
      <c r="M394" s="89"/>
      <c r="N394" s="89"/>
      <c r="O394" s="65"/>
    </row>
    <row r="395" spans="1:15" x14ac:dyDescent="0.25">
      <c r="A395" s="90"/>
      <c r="F395" s="65"/>
      <c r="G395" s="89"/>
      <c r="H395" s="89"/>
      <c r="I395" s="89"/>
      <c r="J395" s="89"/>
      <c r="K395" s="89"/>
      <c r="L395" s="89"/>
      <c r="M395" s="89"/>
      <c r="N395" s="89"/>
      <c r="O395" s="65"/>
    </row>
    <row r="396" spans="1:15" x14ac:dyDescent="0.25">
      <c r="A396" s="90"/>
      <c r="F396" s="65"/>
      <c r="G396" s="89"/>
      <c r="H396" s="89"/>
      <c r="I396" s="89"/>
      <c r="J396" s="89"/>
      <c r="K396" s="89"/>
      <c r="L396" s="89"/>
      <c r="M396" s="89"/>
      <c r="N396" s="89"/>
      <c r="O396" s="65"/>
    </row>
    <row r="397" spans="1:15" x14ac:dyDescent="0.25">
      <c r="A397" s="90"/>
      <c r="F397" s="65"/>
      <c r="G397" s="89"/>
      <c r="H397" s="89"/>
      <c r="I397" s="89"/>
      <c r="J397" s="89"/>
      <c r="K397" s="89"/>
      <c r="L397" s="89"/>
      <c r="M397" s="89"/>
      <c r="N397" s="89"/>
      <c r="O397" s="65"/>
    </row>
    <row r="398" spans="1:15" x14ac:dyDescent="0.25">
      <c r="A398" s="90"/>
      <c r="F398" s="65"/>
      <c r="G398" s="89"/>
      <c r="H398" s="89"/>
      <c r="I398" s="89"/>
      <c r="J398" s="89"/>
      <c r="K398" s="89"/>
      <c r="L398" s="89"/>
      <c r="M398" s="89"/>
      <c r="N398" s="89"/>
      <c r="O398" s="65"/>
    </row>
    <row r="399" spans="1:15" x14ac:dyDescent="0.25">
      <c r="A399" s="90"/>
      <c r="F399" s="65"/>
      <c r="G399" s="89"/>
      <c r="H399" s="89"/>
      <c r="I399" s="89"/>
      <c r="J399" s="89"/>
      <c r="K399" s="89"/>
      <c r="L399" s="89"/>
      <c r="M399" s="89"/>
      <c r="N399" s="89"/>
      <c r="O399" s="65"/>
    </row>
    <row r="400" spans="1:15" x14ac:dyDescent="0.25">
      <c r="A400" s="90"/>
      <c r="F400" s="65"/>
      <c r="G400" s="89"/>
      <c r="H400" s="89"/>
      <c r="I400" s="89"/>
      <c r="J400" s="89"/>
      <c r="K400" s="89"/>
      <c r="L400" s="89"/>
      <c r="M400" s="89"/>
      <c r="N400" s="89"/>
      <c r="O400" s="65"/>
    </row>
    <row r="401" spans="1:15" x14ac:dyDescent="0.25">
      <c r="A401" s="90"/>
      <c r="F401" s="65"/>
      <c r="G401" s="89"/>
      <c r="H401" s="89"/>
      <c r="I401" s="89"/>
      <c r="J401" s="89"/>
      <c r="K401" s="89"/>
      <c r="L401" s="89"/>
      <c r="M401" s="89"/>
      <c r="N401" s="89"/>
      <c r="O401" s="65"/>
    </row>
    <row r="402" spans="1:15" x14ac:dyDescent="0.25">
      <c r="A402" s="90"/>
      <c r="F402" s="65"/>
      <c r="G402" s="89"/>
      <c r="H402" s="89"/>
      <c r="I402" s="89"/>
      <c r="J402" s="89"/>
      <c r="K402" s="89"/>
      <c r="L402" s="89"/>
      <c r="M402" s="89"/>
      <c r="N402" s="89"/>
      <c r="O402" s="65"/>
    </row>
    <row r="403" spans="1:15" x14ac:dyDescent="0.25">
      <c r="A403" s="90"/>
      <c r="F403" s="65"/>
      <c r="G403" s="89"/>
      <c r="H403" s="89"/>
      <c r="I403" s="89"/>
      <c r="J403" s="89"/>
      <c r="K403" s="89"/>
      <c r="L403" s="89"/>
      <c r="M403" s="89"/>
      <c r="N403" s="89"/>
      <c r="O403" s="65"/>
    </row>
    <row r="404" spans="1:15" x14ac:dyDescent="0.25">
      <c r="A404" s="90"/>
      <c r="F404" s="65"/>
      <c r="G404" s="89"/>
      <c r="H404" s="89"/>
      <c r="I404" s="89"/>
      <c r="J404" s="89"/>
      <c r="K404" s="89"/>
      <c r="L404" s="89"/>
      <c r="M404" s="89"/>
      <c r="N404" s="89"/>
      <c r="O404" s="65"/>
    </row>
    <row r="405" spans="1:15" x14ac:dyDescent="0.25">
      <c r="A405" s="90"/>
      <c r="F405" s="65"/>
      <c r="G405" s="89"/>
      <c r="H405" s="89"/>
      <c r="I405" s="89"/>
      <c r="J405" s="89"/>
      <c r="K405" s="89"/>
      <c r="L405" s="89"/>
      <c r="M405" s="89"/>
      <c r="N405" s="89"/>
      <c r="O405" s="65"/>
    </row>
    <row r="406" spans="1:15" x14ac:dyDescent="0.25">
      <c r="A406" s="90"/>
      <c r="F406" s="65"/>
      <c r="G406" s="89"/>
      <c r="H406" s="89"/>
      <c r="I406" s="89"/>
      <c r="J406" s="89"/>
      <c r="K406" s="89"/>
      <c r="L406" s="89"/>
      <c r="M406" s="89"/>
      <c r="N406" s="89"/>
      <c r="O406" s="65"/>
    </row>
    <row r="407" spans="1:15" x14ac:dyDescent="0.25">
      <c r="A407" s="90"/>
      <c r="F407" s="65"/>
      <c r="G407" s="89"/>
      <c r="H407" s="89"/>
      <c r="I407" s="89"/>
      <c r="J407" s="89"/>
      <c r="K407" s="89"/>
      <c r="L407" s="89"/>
      <c r="M407" s="89"/>
      <c r="N407" s="89"/>
      <c r="O407" s="65"/>
    </row>
    <row r="408" spans="1:15" x14ac:dyDescent="0.25">
      <c r="A408" s="90"/>
      <c r="F408" s="65"/>
      <c r="G408" s="89"/>
      <c r="H408" s="89"/>
      <c r="I408" s="89"/>
      <c r="J408" s="89"/>
      <c r="K408" s="89"/>
      <c r="L408" s="89"/>
      <c r="M408" s="89"/>
      <c r="N408" s="89"/>
      <c r="O408" s="65"/>
    </row>
    <row r="409" spans="1:15" x14ac:dyDescent="0.25">
      <c r="A409" s="90"/>
      <c r="F409" s="65"/>
      <c r="G409" s="89"/>
      <c r="H409" s="89"/>
      <c r="I409" s="89"/>
      <c r="J409" s="89"/>
      <c r="K409" s="89"/>
      <c r="L409" s="89"/>
      <c r="M409" s="89"/>
      <c r="N409" s="89"/>
      <c r="O409" s="65"/>
    </row>
    <row r="410" spans="1:15" x14ac:dyDescent="0.25">
      <c r="A410" s="90"/>
      <c r="F410" s="65"/>
      <c r="G410" s="89"/>
      <c r="H410" s="89"/>
      <c r="I410" s="89"/>
      <c r="J410" s="89"/>
      <c r="K410" s="89"/>
      <c r="L410" s="89"/>
      <c r="M410" s="89"/>
      <c r="N410" s="89"/>
      <c r="O410" s="65"/>
    </row>
    <row r="411" spans="1:15" x14ac:dyDescent="0.25">
      <c r="A411" s="90"/>
      <c r="F411" s="65"/>
      <c r="G411" s="89"/>
      <c r="H411" s="89"/>
      <c r="I411" s="89"/>
      <c r="J411" s="89"/>
      <c r="K411" s="89"/>
      <c r="L411" s="89"/>
      <c r="M411" s="89"/>
      <c r="N411" s="89"/>
      <c r="O411" s="65"/>
    </row>
    <row r="412" spans="1:15" x14ac:dyDescent="0.25">
      <c r="A412" s="90"/>
      <c r="F412" s="65"/>
      <c r="G412" s="89"/>
      <c r="H412" s="89"/>
      <c r="I412" s="89"/>
      <c r="J412" s="89"/>
      <c r="K412" s="89"/>
      <c r="L412" s="89"/>
      <c r="M412" s="89"/>
      <c r="N412" s="89"/>
      <c r="O412" s="65"/>
    </row>
    <row r="413" spans="1:15" x14ac:dyDescent="0.25">
      <c r="A413" s="90"/>
      <c r="F413" s="65"/>
      <c r="G413" s="89"/>
      <c r="H413" s="89"/>
      <c r="I413" s="89"/>
      <c r="J413" s="89"/>
      <c r="K413" s="89"/>
      <c r="L413" s="89"/>
      <c r="M413" s="89"/>
      <c r="N413" s="89"/>
      <c r="O413" s="65"/>
    </row>
    <row r="414" spans="1:15" x14ac:dyDescent="0.25">
      <c r="A414" s="90"/>
      <c r="F414" s="65"/>
      <c r="G414" s="89"/>
      <c r="H414" s="89"/>
      <c r="I414" s="89"/>
      <c r="J414" s="89"/>
      <c r="K414" s="89"/>
      <c r="L414" s="89"/>
      <c r="M414" s="89"/>
      <c r="N414" s="89"/>
      <c r="O414" s="65"/>
    </row>
    <row r="415" spans="1:15" x14ac:dyDescent="0.25">
      <c r="A415" s="90"/>
      <c r="F415" s="65"/>
      <c r="G415" s="89"/>
      <c r="H415" s="89"/>
      <c r="I415" s="89"/>
      <c r="J415" s="89"/>
      <c r="K415" s="89"/>
      <c r="L415" s="89"/>
      <c r="M415" s="89"/>
      <c r="N415" s="89"/>
      <c r="O415" s="65"/>
    </row>
    <row r="416" spans="1:15" x14ac:dyDescent="0.25">
      <c r="A416" s="90"/>
      <c r="F416" s="65"/>
      <c r="G416" s="89"/>
      <c r="H416" s="89"/>
      <c r="I416" s="89"/>
      <c r="J416" s="89"/>
      <c r="K416" s="89"/>
      <c r="L416" s="89"/>
      <c r="M416" s="89"/>
      <c r="N416" s="89"/>
      <c r="O416" s="65"/>
    </row>
    <row r="417" spans="1:15" x14ac:dyDescent="0.25">
      <c r="A417" s="90"/>
      <c r="F417" s="65"/>
      <c r="G417" s="89"/>
      <c r="H417" s="89"/>
      <c r="I417" s="89"/>
      <c r="J417" s="89"/>
      <c r="K417" s="89"/>
      <c r="L417" s="89"/>
      <c r="M417" s="89"/>
      <c r="N417" s="89"/>
      <c r="O417" s="65"/>
    </row>
    <row r="418" spans="1:15" x14ac:dyDescent="0.25">
      <c r="A418" s="90"/>
      <c r="F418" s="65"/>
      <c r="G418" s="89"/>
      <c r="H418" s="89"/>
      <c r="I418" s="89"/>
      <c r="J418" s="89"/>
      <c r="K418" s="89"/>
      <c r="L418" s="89"/>
      <c r="M418" s="89"/>
      <c r="N418" s="89"/>
      <c r="O418" s="65"/>
    </row>
    <row r="419" spans="1:15" x14ac:dyDescent="0.25">
      <c r="A419" s="90"/>
      <c r="F419" s="65"/>
      <c r="G419" s="89"/>
      <c r="H419" s="89"/>
      <c r="I419" s="89"/>
      <c r="J419" s="89"/>
      <c r="K419" s="89"/>
      <c r="L419" s="89"/>
      <c r="M419" s="89"/>
      <c r="N419" s="89"/>
      <c r="O419" s="65"/>
    </row>
    <row r="420" spans="1:15" x14ac:dyDescent="0.25">
      <c r="A420" s="90"/>
      <c r="F420" s="65"/>
      <c r="G420" s="89"/>
      <c r="H420" s="89"/>
      <c r="I420" s="89"/>
      <c r="J420" s="89"/>
      <c r="K420" s="89"/>
      <c r="L420" s="89"/>
      <c r="M420" s="89"/>
      <c r="N420" s="89"/>
      <c r="O420" s="65"/>
    </row>
    <row r="421" spans="1:15" x14ac:dyDescent="0.25">
      <c r="A421" s="90"/>
      <c r="F421" s="65"/>
      <c r="G421" s="89"/>
      <c r="H421" s="89"/>
      <c r="I421" s="89"/>
      <c r="J421" s="89"/>
      <c r="K421" s="89"/>
      <c r="L421" s="89"/>
      <c r="M421" s="89"/>
      <c r="N421" s="89"/>
      <c r="O421" s="65"/>
    </row>
    <row r="422" spans="1:15" x14ac:dyDescent="0.25">
      <c r="A422" s="90"/>
      <c r="F422" s="65"/>
      <c r="G422" s="89"/>
      <c r="H422" s="89"/>
      <c r="I422" s="89"/>
      <c r="J422" s="89"/>
      <c r="K422" s="89"/>
      <c r="L422" s="89"/>
      <c r="M422" s="89"/>
      <c r="N422" s="89"/>
      <c r="O422" s="65"/>
    </row>
    <row r="423" spans="1:15" x14ac:dyDescent="0.25">
      <c r="A423" s="90"/>
      <c r="F423" s="65"/>
      <c r="G423" s="89"/>
      <c r="H423" s="89"/>
      <c r="I423" s="89"/>
      <c r="J423" s="89"/>
      <c r="K423" s="89"/>
      <c r="L423" s="89"/>
      <c r="M423" s="89"/>
      <c r="N423" s="89"/>
      <c r="O423" s="65"/>
    </row>
  </sheetData>
  <mergeCells count="25">
    <mergeCell ref="D6:E6"/>
    <mergeCell ref="F6:F9"/>
    <mergeCell ref="G6:H6"/>
    <mergeCell ref="K6:K9"/>
    <mergeCell ref="M6:M9"/>
    <mergeCell ref="D7:D9"/>
    <mergeCell ref="E7:E9"/>
    <mergeCell ref="G7:G9"/>
    <mergeCell ref="J6:J9"/>
    <mergeCell ref="A3:O3"/>
    <mergeCell ref="I5:J5"/>
    <mergeCell ref="I6:I9"/>
    <mergeCell ref="C1:F1"/>
    <mergeCell ref="A2:O2"/>
    <mergeCell ref="I4:O4"/>
    <mergeCell ref="A5:A9"/>
    <mergeCell ref="B5:B9"/>
    <mergeCell ref="C5:E5"/>
    <mergeCell ref="F5:H5"/>
    <mergeCell ref="H7:H9"/>
    <mergeCell ref="K5:N5"/>
    <mergeCell ref="N6:N9"/>
    <mergeCell ref="O5:O9"/>
    <mergeCell ref="C6:C9"/>
    <mergeCell ref="L6:L9"/>
  </mergeCells>
  <phoneticPr fontId="11" type="noConversion"/>
  <conditionalFormatting sqref="B13:B60">
    <cfRule type="duplicateValues" dxfId="1" priority="2"/>
  </conditionalFormatting>
  <conditionalFormatting sqref="B85">
    <cfRule type="duplicateValues" dxfId="0" priority="1"/>
  </conditionalFormatting>
  <pageMargins left="0.45" right="0.2" top="0.25" bottom="0.25" header="0.3" footer="0.3"/>
  <pageSetup paperSize="9" scale="6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vốn 2026-2030</vt:lpstr>
      <vt:lpstr>26-30-2</vt:lpstr>
      <vt:lpstr>'26-30-2'!Print_Titles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2026-08-28T01:18:16Z</cp:lastPrinted>
  <dcterms:created xsi:type="dcterms:W3CDTF">2025-12-10T10:49:45Z</dcterms:created>
  <dcterms:modified xsi:type="dcterms:W3CDTF">2026-08-28T01:18:23Z</dcterms:modified>
</cp:coreProperties>
</file>