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0730" windowHeight="11760" tabRatio="880" firstSheet="1" activeTab="3"/>
  </bookViews>
  <sheets>
    <sheet name="PL tong hop" sheetId="65" state="hidden" r:id="rId1"/>
    <sheet name="48" sheetId="48" r:id="rId2"/>
    <sheet name="50" sheetId="50" r:id="rId3"/>
    <sheet name="51" sheetId="51" r:id="rId4"/>
  </sheets>
  <definedNames>
    <definedName name="chuong_phuluc_1_name" localSheetId="0">'PL tong hop'!$A$2</definedName>
    <definedName name="chuong_phuluc_48" localSheetId="1">'48'!#REF!</definedName>
    <definedName name="chuong_phuluc_48_name" localSheetId="1">'48'!$A$2</definedName>
    <definedName name="chuong_phuluc_50" localSheetId="2">'50'!#REF!</definedName>
    <definedName name="chuong_phuluc_50_name" localSheetId="2">'50'!$A$2</definedName>
    <definedName name="chuong_phuluc_51" localSheetId="3">'51'!$G$1</definedName>
    <definedName name="chuong_phuluc_51_name" localSheetId="3">'51'!$A$2</definedName>
    <definedName name="_xlnm.Print_Titles" localSheetId="3">'51'!$7:$7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58" i="51" l="1"/>
  <c r="L66" i="50"/>
  <c r="K15" i="50"/>
  <c r="K18" i="50"/>
  <c r="K22" i="50"/>
  <c r="K23" i="50"/>
  <c r="K24" i="50"/>
  <c r="K27" i="50"/>
  <c r="K28" i="50"/>
  <c r="K29" i="50"/>
  <c r="K30" i="50"/>
  <c r="K31" i="50"/>
  <c r="K37" i="50"/>
  <c r="K40" i="50"/>
  <c r="K41" i="50"/>
  <c r="K66" i="50"/>
  <c r="K67" i="50"/>
  <c r="E25" i="50"/>
  <c r="E20" i="50"/>
  <c r="K20" i="50" s="1"/>
  <c r="E13" i="50"/>
  <c r="K13" i="50" s="1"/>
  <c r="E64" i="50" l="1"/>
  <c r="H12" i="48"/>
  <c r="H13" i="48"/>
  <c r="H16" i="48"/>
  <c r="H20" i="48"/>
  <c r="F12" i="48"/>
  <c r="F13" i="48"/>
  <c r="F15" i="48"/>
  <c r="E12" i="48"/>
  <c r="E13" i="48"/>
  <c r="E16" i="48"/>
  <c r="E18" i="48"/>
  <c r="E19" i="48"/>
  <c r="E27" i="48"/>
  <c r="D33" i="48"/>
  <c r="H33" i="48" s="1"/>
  <c r="E32" i="48"/>
  <c r="G13" i="51"/>
  <c r="G14" i="51"/>
  <c r="G15" i="51"/>
  <c r="G16" i="51"/>
  <c r="G17" i="51"/>
  <c r="G18" i="51"/>
  <c r="G19" i="51"/>
  <c r="G20" i="51"/>
  <c r="G21" i="51"/>
  <c r="G22" i="51"/>
  <c r="G25" i="51"/>
  <c r="G26" i="51"/>
  <c r="G27" i="51"/>
  <c r="G28" i="51"/>
  <c r="G30" i="51"/>
  <c r="G31" i="51"/>
  <c r="G32" i="51"/>
  <c r="G33" i="51"/>
  <c r="G34" i="51"/>
  <c r="G35" i="51"/>
  <c r="G36" i="51"/>
  <c r="G37" i="51"/>
  <c r="G39" i="51"/>
  <c r="G40" i="51"/>
  <c r="G41" i="51"/>
  <c r="G42" i="51"/>
  <c r="G44" i="51"/>
  <c r="G45" i="51"/>
  <c r="G46" i="51"/>
  <c r="G47" i="51"/>
  <c r="G48" i="51"/>
  <c r="G49" i="51"/>
  <c r="G50" i="51"/>
  <c r="G51" i="51"/>
  <c r="G52" i="51"/>
  <c r="G53" i="51"/>
  <c r="G54" i="51"/>
  <c r="G55" i="51"/>
  <c r="G56" i="51"/>
  <c r="E14" i="51"/>
  <c r="E18" i="51"/>
  <c r="E19" i="51"/>
  <c r="E21" i="51"/>
  <c r="E31" i="51"/>
  <c r="E33" i="51"/>
  <c r="E34" i="51"/>
  <c r="E37" i="51"/>
  <c r="E40" i="51"/>
  <c r="E41" i="51"/>
  <c r="E42" i="51"/>
  <c r="E44" i="51"/>
  <c r="E45" i="51"/>
  <c r="E46" i="51"/>
  <c r="E47" i="51"/>
  <c r="D43" i="51"/>
  <c r="E43" i="51" s="1"/>
  <c r="D38" i="51"/>
  <c r="D29" i="51" s="1"/>
  <c r="C29" i="51"/>
  <c r="D24" i="51"/>
  <c r="D23" i="51"/>
  <c r="D12" i="51"/>
  <c r="E12" i="51" s="1"/>
  <c r="C12" i="51"/>
  <c r="D11" i="51"/>
  <c r="E11" i="51" s="1"/>
  <c r="C11" i="51"/>
  <c r="C10" i="51"/>
  <c r="C9" i="51" s="1"/>
  <c r="H30" i="50"/>
  <c r="H34" i="50"/>
  <c r="H40" i="50"/>
  <c r="H42" i="50"/>
  <c r="H48" i="50"/>
  <c r="H65" i="50"/>
  <c r="G30" i="50"/>
  <c r="G34" i="50"/>
  <c r="G40" i="50"/>
  <c r="G42" i="50"/>
  <c r="G48" i="50"/>
  <c r="G65" i="50"/>
  <c r="F47" i="50"/>
  <c r="G47" i="50"/>
  <c r="F64" i="50"/>
  <c r="F38" i="50"/>
  <c r="H38" i="50" s="1"/>
  <c r="E38" i="50"/>
  <c r="G38" i="50" s="1"/>
  <c r="F35" i="50"/>
  <c r="H35" i="50" s="1"/>
  <c r="G35" i="50"/>
  <c r="F25" i="50"/>
  <c r="H25" i="50" s="1"/>
  <c r="G25" i="50"/>
  <c r="E16" i="50"/>
  <c r="D64" i="50"/>
  <c r="D63" i="50" s="1"/>
  <c r="C64" i="50"/>
  <c r="C63" i="50"/>
  <c r="D12" i="50"/>
  <c r="C12" i="50"/>
  <c r="C11" i="50" s="1"/>
  <c r="C10" i="50" s="1"/>
  <c r="D11" i="50"/>
  <c r="D14" i="48"/>
  <c r="F14" i="48" s="1"/>
  <c r="H47" i="50" l="1"/>
  <c r="E12" i="50"/>
  <c r="D10" i="50"/>
  <c r="F63" i="50"/>
  <c r="E63" i="50"/>
  <c r="E11" i="50"/>
  <c r="E10" i="50" s="1"/>
  <c r="H32" i="48"/>
  <c r="H14" i="48"/>
  <c r="H64" i="50"/>
  <c r="F12" i="50"/>
  <c r="F11" i="50" s="1"/>
  <c r="D23" i="48"/>
  <c r="F23" i="48" s="1"/>
  <c r="E33" i="48"/>
  <c r="E23" i="48"/>
  <c r="E14" i="48"/>
  <c r="D10" i="51"/>
  <c r="E29" i="51"/>
  <c r="E38" i="51"/>
  <c r="G64" i="50"/>
  <c r="G12" i="50"/>
  <c r="D11" i="48"/>
  <c r="H11" i="48" s="1"/>
  <c r="H63" i="50" l="1"/>
  <c r="G11" i="50"/>
  <c r="F10" i="50"/>
  <c r="F11" i="48"/>
  <c r="E11" i="48"/>
  <c r="D10" i="48"/>
  <c r="H10" i="48" s="1"/>
  <c r="D9" i="51"/>
  <c r="E10" i="51"/>
  <c r="G63" i="50"/>
  <c r="H12" i="50"/>
  <c r="E9" i="51" l="1"/>
  <c r="F10" i="48"/>
  <c r="E10" i="48"/>
  <c r="G10" i="50"/>
  <c r="H11" i="50"/>
  <c r="H10" i="50" l="1"/>
  <c r="F58" i="51" l="1"/>
  <c r="F57" i="51"/>
  <c r="G57" i="51" s="1"/>
  <c r="F43" i="51" l="1"/>
  <c r="G43" i="51" s="1"/>
  <c r="J47" i="50"/>
  <c r="L47" i="50" s="1"/>
  <c r="I47" i="50"/>
  <c r="K47" i="50" s="1"/>
  <c r="F38" i="51" l="1"/>
  <c r="G38" i="51" s="1"/>
  <c r="F24" i="51"/>
  <c r="G24" i="51" s="1"/>
  <c r="F23" i="51"/>
  <c r="G23" i="51" s="1"/>
  <c r="F12" i="51"/>
  <c r="G12" i="51" s="1"/>
  <c r="I16" i="50"/>
  <c r="K16" i="50" s="1"/>
  <c r="J38" i="50"/>
  <c r="I38" i="50"/>
  <c r="I35" i="50" s="1"/>
  <c r="K35" i="50" s="1"/>
  <c r="I25" i="50"/>
  <c r="K25" i="50" s="1"/>
  <c r="I12" i="50" l="1"/>
  <c r="I11" i="50" s="1"/>
  <c r="K12" i="50" l="1"/>
  <c r="F29" i="51"/>
  <c r="F11" i="51"/>
  <c r="G11" i="51" s="1"/>
  <c r="D24" i="48" l="1"/>
  <c r="G29" i="51"/>
  <c r="F10" i="51"/>
  <c r="G10" i="51" s="1"/>
  <c r="F24" i="48" l="1"/>
  <c r="E24" i="48"/>
  <c r="D22" i="48"/>
  <c r="F9" i="51"/>
  <c r="G9" i="51" s="1"/>
  <c r="D21" i="48" l="1"/>
  <c r="E22" i="48"/>
  <c r="F22" i="48"/>
  <c r="I64" i="50"/>
  <c r="K64" i="50" s="1"/>
  <c r="J64" i="50"/>
  <c r="J25" i="50"/>
  <c r="J12" i="50" s="1"/>
  <c r="J35" i="50"/>
  <c r="J63" i="50" l="1"/>
  <c r="L63" i="50" s="1"/>
  <c r="L64" i="50"/>
  <c r="H21" i="48"/>
  <c r="E21" i="48"/>
  <c r="F21" i="48"/>
  <c r="D34" i="48"/>
  <c r="I63" i="50"/>
  <c r="K63" i="50" s="1"/>
  <c r="E34" i="48" l="1"/>
  <c r="H34" i="48"/>
  <c r="J11" i="50"/>
  <c r="L12" i="50"/>
  <c r="I10" i="50"/>
  <c r="K10" i="50" s="1"/>
  <c r="K11" i="50"/>
  <c r="L11" i="50" l="1"/>
  <c r="J10" i="50"/>
  <c r="L10" i="50" s="1"/>
</calcChain>
</file>

<file path=xl/sharedStrings.xml><?xml version="1.0" encoding="utf-8"?>
<sst xmlns="http://schemas.openxmlformats.org/spreadsheetml/2006/main" count="334" uniqueCount="224">
  <si>
    <t>STT</t>
  </si>
  <si>
    <t>Nội dung</t>
  </si>
  <si>
    <t>A</t>
  </si>
  <si>
    <t>B</t>
  </si>
  <si>
    <t>-</t>
  </si>
  <si>
    <t>Đơn vị: Triệu đồng</t>
  </si>
  <si>
    <t>Thu nội địa</t>
  </si>
  <si>
    <t>II</t>
  </si>
  <si>
    <t>III</t>
  </si>
  <si>
    <t>IV</t>
  </si>
  <si>
    <t>C</t>
  </si>
  <si>
    <t>I</t>
  </si>
  <si>
    <t>Thu bổ sung có mục tiêu</t>
  </si>
  <si>
    <t>D</t>
  </si>
  <si>
    <t>TỔNG CHI NSĐP</t>
  </si>
  <si>
    <t>Chi thường xuyên</t>
  </si>
  <si>
    <t>Chi trả nợ lãi các khoản do chính quyền địa phương vay</t>
  </si>
  <si>
    <t>Chi tạo nguồn, điều chỉnh tiền lương</t>
  </si>
  <si>
    <t>E</t>
  </si>
  <si>
    <t>G</t>
  </si>
  <si>
    <t>Từ nguồn vay để trả nợ gốc</t>
  </si>
  <si>
    <t>Vay để bù đắp bội chi</t>
  </si>
  <si>
    <t>Vay để trả nợ gốc</t>
  </si>
  <si>
    <t>V</t>
  </si>
  <si>
    <t>(Dùng cho ngân sách các cấp chính quyền địa phương)</t>
  </si>
  <si>
    <t>Trong đó:</t>
  </si>
  <si>
    <t>So sánh</t>
  </si>
  <si>
    <t>Tuyệt đối</t>
  </si>
  <si>
    <t>TỔNG NGUỒN THU NSĐP</t>
  </si>
  <si>
    <t>Thu bổ sung cân đối ngân sách</t>
  </si>
  <si>
    <t>Thu từ quỹ dự trữ tài chính</t>
  </si>
  <si>
    <t>Thu chuyển nguồn từ năm trước chuyển sang</t>
  </si>
  <si>
    <t>Chi bổ sung quỹ dự trữ tài chính</t>
  </si>
  <si>
    <t>Dự phòng ngân sách</t>
  </si>
  <si>
    <t>Chi các chương trình mục tiêu</t>
  </si>
  <si>
    <t>Chi các chương trình mục tiêu quốc gia</t>
  </si>
  <si>
    <t>Chi các chương trình mục tiêu, nhiệm vụ</t>
  </si>
  <si>
    <t>Chi chuyển nguồn sang năm sau</t>
  </si>
  <si>
    <t>Từ nguồn bội thu, tăng thu, tiết kiệm chi, kết dư ngân sách cấp tỉnh</t>
  </si>
  <si>
    <t>3=2/1</t>
  </si>
  <si>
    <t>Thu từ khu vực doanh nghiệp có vốn đầu tư nước ngoài (3)</t>
  </si>
  <si>
    <t>Thu từ khu vực kinh tế ngoài quốc doanh (4)</t>
  </si>
  <si>
    <t>Thuế thu nhập cá nhân</t>
  </si>
  <si>
    <t>Thuế bảo vệ môi trường</t>
  </si>
  <si>
    <t>Thu tiền sử dụng đất</t>
  </si>
  <si>
    <t>Thu từ dầu thô</t>
  </si>
  <si>
    <t>Ghi chú:</t>
  </si>
  <si>
    <t>Thu bổ sung từ ngân sách cấp trên</t>
  </si>
  <si>
    <t>Thu kết dư</t>
  </si>
  <si>
    <t>Nội dung (1)</t>
  </si>
  <si>
    <t>3=2-1</t>
  </si>
  <si>
    <t>4=2/1</t>
  </si>
  <si>
    <t>Thu NSĐP được hưởng theo phân cấp</t>
  </si>
  <si>
    <t>Thu NSĐP hưởng 100%</t>
  </si>
  <si>
    <t>Thu NSĐP hưởng từ các khoản thu phân chia</t>
  </si>
  <si>
    <t>Chi đầu tư phát triển</t>
  </si>
  <si>
    <t>TỔNG MỨC VAY CỦA NSĐP</t>
  </si>
  <si>
    <t>So sánh (%)</t>
  </si>
  <si>
    <t>Tổng thu NSNN</t>
  </si>
  <si>
    <t>Thu NSĐP</t>
  </si>
  <si>
    <t>5=3/1</t>
  </si>
  <si>
    <t>6=4/2</t>
  </si>
  <si>
    <t>Thu từ khu vực DNNN do trung ương quản lý (1)</t>
  </si>
  <si>
    <t>(Chi tiết theo sắc thuế)</t>
  </si>
  <si>
    <t>Thuế sử dụng đất nông nghiệp</t>
  </si>
  <si>
    <t>Thuế sử dụng đất phi nông nghiệp</t>
  </si>
  <si>
    <t>Tiền cho thuê đất, thuê mặt nước</t>
  </si>
  <si>
    <t>Thu từ hoạt động xổ số kiến thiết</t>
  </si>
  <si>
    <t>Thu tiền cấp quyền khai thác khoáng sản</t>
  </si>
  <si>
    <t>Thu khác ngân sách</t>
  </si>
  <si>
    <t>Thu từ quỹ đất công ích, hoa lợi công sản khác</t>
  </si>
  <si>
    <t>Thu hồi vốn, thu cổ tức (5)</t>
  </si>
  <si>
    <t>Chênh lệch thu chi Ngân hàng Nhà nước (5)</t>
  </si>
  <si>
    <t>Thuế nhập khẩu</t>
  </si>
  <si>
    <t>Thuế BVMT thu từ hàng hóa nhập khẩu</t>
  </si>
  <si>
    <t>Thu khác</t>
  </si>
  <si>
    <t>Thu viện trợ</t>
  </si>
  <si>
    <t>(4) Doanh nghiệp khu vực kinh tế ngoài quốc doanh là các doanh nghiệp thành lập theo Luật doanh nghiệp, Luật các tổ chức tín dụng, trừ các doanh nghiệp nhà nước do trung ương, địa phương quản lý, doanh nghiệp có vốn đầu tư nước ngoài nêu trên.</t>
  </si>
  <si>
    <t>Tương đối (%)</t>
  </si>
  <si>
    <t>Trong đó: Chia theo lĩnh vực</t>
  </si>
  <si>
    <t>Chi giáo dục - đào tạo và dạy nghề</t>
  </si>
  <si>
    <t>Chi khoa học và công nghệ</t>
  </si>
  <si>
    <t>Trong đó: Chia theo nguồn vốn</t>
  </si>
  <si>
    <t>Chi đầu tư từ nguồn thu tiền sử dụng đất</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</si>
  <si>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</si>
  <si>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</si>
  <si>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VI</t>
  </si>
  <si>
    <t>CHI CÁC CHƯƠNG TRÌNH MỤC TIÊU</t>
  </si>
  <si>
    <t>(Chi tiết theo từng Chương trình mục tiêu quốc gia)</t>
  </si>
  <si>
    <t>(Chi tiết theo từng chương trình mục tiêu, nhiệm vụ)</t>
  </si>
  <si>
    <t>Lệ phí trước bạ</t>
  </si>
  <si>
    <t>Phí và lệ phí trung ương</t>
  </si>
  <si>
    <t>Phí và lệ phí tỉnh</t>
  </si>
  <si>
    <t>Thuế xuất khẩu</t>
  </si>
  <si>
    <t>(1) Doanh nghiệp nhà nước do trung ương quản lý là doanh nghiệp do bộ, cơ quan ngang bộ, cơ quan thuộc Chính phủ, cơ quan khác ở trung ương đại diện Nhà nước chủ sở hữu 100% vốn điều lệ.</t>
  </si>
  <si>
    <t>(2) Doanh nghiệp nhà nước do địa phương quản lý là doanh nghiệp do Ủy ban nhân dân cấp tỉnh đại diện Nhà nước chủ sở hữu 100% vốn điều lệ.</t>
  </si>
  <si>
    <t>(3) Doanh nghiệp có vốn đầu tư nước ngoài là các doanh nghiệp mà phần vốn do tổ chức, cá nhân nước ngoài sở hữu từ 51% vốn điều lệ trở lên hoặc có đa số thành viên hợp danh là cá nhân nước ngoài đối với tổ chức kinh tế là công ty hợp danh.</t>
  </si>
  <si>
    <t>CHI CHUYỂN NGUỒN SANG NĂM SAU</t>
  </si>
  <si>
    <t>Chi đầu tư từ nguồn thu xổ số kiến thiết</t>
  </si>
  <si>
    <t>Chi an ninh và trật tự an toàn xã hội</t>
  </si>
  <si>
    <t>Chi y tế, dân số và gia đình</t>
  </si>
  <si>
    <t>Chi thể dục thể thao</t>
  </si>
  <si>
    <t>Chi bảo vệ môi trường</t>
  </si>
  <si>
    <t>Chi các hoạt động kinh tế</t>
  </si>
  <si>
    <t xml:space="preserve">Chi khoa học và công nghệ </t>
  </si>
  <si>
    <t xml:space="preserve">Chi các chương trình mục tiêu, nhiệm vụ </t>
  </si>
  <si>
    <t>Dự toán</t>
  </si>
  <si>
    <t>Biểu mẫu số 48</t>
  </si>
  <si>
    <t>Biểu mẫu số 49</t>
  </si>
  <si>
    <t>Biểu mẫu số 50</t>
  </si>
  <si>
    <t>Biểu mẫu số 51</t>
  </si>
  <si>
    <t>Biểu mẫu số 52</t>
  </si>
  <si>
    <t>Biểu mẫu số 53</t>
  </si>
  <si>
    <t>Biểu mẫu số 54</t>
  </si>
  <si>
    <t>Quyết toán</t>
  </si>
  <si>
    <t xml:space="preserve">Thu bổ sung từ ngân sách cấp trên </t>
  </si>
  <si>
    <t xml:space="preserve">Tổng chi cân đối NSĐP </t>
  </si>
  <si>
    <t>BỘI CHI NSĐP/BỘI THU NSĐP/KẾT DƯ NSĐP</t>
  </si>
  <si>
    <t>CHI TRẢ NỢ GỐC CỦA NSĐP</t>
  </si>
  <si>
    <t>TỔNG MỨC DƯ NỢ VAY CUỐI NĂM CỦA NSĐP</t>
  </si>
  <si>
    <t>TỔNG NGUỒN THU NSNN (A+B+C+D)</t>
  </si>
  <si>
    <t>TỔNG THU CÂN ĐỐI NSNN</t>
  </si>
  <si>
    <t>Thu từ khu vực DNNN do địa phương quản lý (2)</t>
  </si>
  <si>
    <t>Thuế BVMT thu từ hàng hóa sản xuất, kinh doanh trong nước</t>
  </si>
  <si>
    <t xml:space="preserve">Thu phí, lệ phí </t>
  </si>
  <si>
    <t>Tiền cho thuê và tiền bán nhà ở thuộc sở hữu nhà nước</t>
  </si>
  <si>
    <t>Lợi nhuận được chia của Nhà nước và lợi nhuận sau thuế còn lại sau khi trích lập các quỹ của doanh nghiệp nhà nước (5)</t>
  </si>
  <si>
    <t xml:space="preserve">Thu từ hoạt động xuất nhập khẩu </t>
  </si>
  <si>
    <t>Thuế tiêu thụ đặc biệt thu từ hàng hóa nhập khẩu</t>
  </si>
  <si>
    <t>Thuế bảo vệ môi trường thu từ hàng hóa nhập khẩu</t>
  </si>
  <si>
    <t>Thuế giá trị gia tăng thu từ hàng hóa nhập khẩu</t>
  </si>
  <si>
    <t>THU TỪ QUỸ DỰ TRỮ TÀI CHÍNH</t>
  </si>
  <si>
    <t>THU KẾT DƯ NĂM TRƯỚC</t>
  </si>
  <si>
    <t>THU CHUYỂN NGUỒN TỪ NĂM TRƯỚC CHUYỂN SANG</t>
  </si>
  <si>
    <t>TỔNG CHI NGÂN SÁCH ĐỊA PHƯƠNG</t>
  </si>
  <si>
    <t>CHI CÂN ĐỐI NGÂN SÁCH ĐỊA PHƯƠNG</t>
  </si>
  <si>
    <t xml:space="preserve">Chi đầu tư cho các dự án </t>
  </si>
  <si>
    <t>Biểu mẫu số 55</t>
  </si>
  <si>
    <t>Biểu mẫu số 56</t>
  </si>
  <si>
    <t>Biểu mẫu số 57</t>
  </si>
  <si>
    <t>Biểu mẫu số 58</t>
  </si>
  <si>
    <t>Biểu mẫu số 59</t>
  </si>
  <si>
    <t>Biểu mẫu số 60</t>
  </si>
  <si>
    <t>Biểu mẫu số 61</t>
  </si>
  <si>
    <t>Biểu mẫu số 62</t>
  </si>
  <si>
    <t>Biểu mẫu số 64</t>
  </si>
  <si>
    <t>Phần thứ sáu</t>
  </si>
  <si>
    <t>Quyết toán ngân sách địa phương</t>
  </si>
  <si>
    <t>Quyết toán cân đối ngân sách địa phương năm...</t>
  </si>
  <si>
    <t>Quyết toán nguồn thu ngân sách nhà nước trên địa bàn theo lĩnh vực năm...</t>
  </si>
  <si>
    <t>Quyết toán chi ngân sách địa phương theo lĩnh vực năm....</t>
  </si>
  <si>
    <t>Quyết toán chi chương trình mục tiêu quốc gia năm...</t>
  </si>
  <si>
    <t>Quyết toán vốn đầu tư các chương trình, dự án sử dụng vốn ngân sách nhà nước năm...</t>
  </si>
  <si>
    <t>Tổng hợp thu dịch vụ của đơn vị sự nghiệp công năm.... (không bao gồm nguồn ngân sách nhà nước)</t>
  </si>
  <si>
    <t>Phụ lục</t>
  </si>
  <si>
    <t>HỆ THỐNG BIỂU MẪU KÈM THEO NGHỊ ĐỊNH SỐ 31/2017/NĐ-CP
NGÀY 23/3/2017 CỦA CHÍNH PHỦ</t>
  </si>
  <si>
    <t>Biểu mẫu</t>
  </si>
  <si>
    <t>CQ báo cáo và nhận báo cáo</t>
  </si>
  <si>
    <t>Cơ quan tài chính, UBND cấp dưới báo cáo cơ quan tài chính, UBND cấp trên</t>
  </si>
  <si>
    <t>Dùng cho cơ quan kế hoạch và đầu tư báo cáo cơ quan tài chính, UBND cùng cấp; UBND cấp dưới gửi số liệu cho cơ quan kế hoạch và đầu tư, cơ quan tài chính cấp trên báo cáo UBND cấp trên</t>
  </si>
  <si>
    <t>Các cơ quan, đơn vị, địa phương cung cấp số liệu cho Sở Tài chính báo cáo UBND thành phố</t>
  </si>
  <si>
    <t>UBND cấp dưới cung cấp số liệu cho cơ quan tài chính cấp trên báo cáo UBND cấp trên</t>
  </si>
  <si>
    <t>Cục Thuế cung cấp số liệu cho Sở Tài chính báo cáo UBND thành phố</t>
  </si>
  <si>
    <t>UBND cấp dưới cung cấp số liệu cho cơ quan tài chính, cơ quan kế hoạch và đầu tư cấp trên báo cáo UBND cấp trên</t>
  </si>
  <si>
    <t>Các cơ quan, đơn vị, địa phương cung cấp số liệu cho Sở Kế hoạch và Đầu tư, Sở Tài chính báo cáo UBND thành phố</t>
  </si>
  <si>
    <r>
      <t xml:space="preserve">Ghi chú: </t>
    </r>
    <r>
      <rPr>
        <i/>
        <sz val="12"/>
        <color rgb="FF000000"/>
        <rFont val="Times New Roman"/>
        <family val="1"/>
      </rPr>
      <t>(1) Theo quy định tại Điều 7, Điều 11 và Điều 39 Luật NSNN, ngân sách xã không có nhiệm vụ chi nghiên cứu khoa học và công nghệ, trả lãi vay, chi bổ sung quỹ dự trữ tài chính, bội chi NSĐP, vay và trả nợ gốc vay.</t>
    </r>
  </si>
  <si>
    <t>Phí và lệ phí xã, phường, đặc khu</t>
  </si>
  <si>
    <t>(5) Thu ngân sách nhà nước trên địa bàn, thu ngân sách địa phương cấp xã không có thu từ cổ tức, lợi nhuận được chia của Nhà nước và lợi nhuận sau thuế còn lại sau khi trích lập các quỹ của doanh nghiệp nhà nước, chênh lệch thu, chi Ngân hàng Nhà nước, thu từ dầu thô, thu từ hoạt động xuất, nhập khẩu. Thu chênh lệch thu, chi Ngân hàng Nhà nước chỉ áp dụng đối với thành phố Hà Nội.</t>
  </si>
  <si>
    <r>
      <t xml:space="preserve">Ghi chú: </t>
    </r>
    <r>
      <rPr>
        <i/>
        <sz val="12"/>
        <color rgb="FFFF0000"/>
        <rFont val="Times New Roman"/>
        <family val="1"/>
      </rPr>
      <t>(1) Theo quy định tại Điều 7, Điều 11 và Điều 39 Luật NSNN, ngân sách xã không có nhiệm vụ chi nghiên cứu khoa học và công nghệ, chi trả lãi vay, chi bổ sung quỹ dự trữ tài chính.</t>
    </r>
  </si>
  <si>
    <t>Quyết toán cân đối nguồn thu, chi ngân sách cấp tỉnh và ngân sách xã năm...</t>
  </si>
  <si>
    <t>Quyết toán chi ngân sách cấp tỉnh (xã) theo lĩnh vực năm....</t>
  </si>
  <si>
    <t>Quyết toán chi ngân sách địa phương, chi ngân sách cấp tỉnh và chi ngân sách xã theo cơ cấu chi năm...</t>
  </si>
  <si>
    <t>Quyết toán chi ngân sách cấp tỉnh (xã) cho từng cơ quan, tổ chức theo lĩnh vực năm...</t>
  </si>
  <si>
    <t>Quyết toán chi đầu tư phát triển của ngân sách cấp tỉnh (xã) cho từng cơ quan, tổ chức theo lĩnh vực năm...</t>
  </si>
  <si>
    <t>Quyết toán chi thường xuyên của ngân sách cấp tỉnh (xã) cho từng cơ quan, tổ chức theo lĩnh vực năm...</t>
  </si>
  <si>
    <t>Tổng hợp quyết toán chi thường xuyên ngân sách cấp tỉnh (xã) của từng cơ quan, tổ chức theo nguồn vốn năm...</t>
  </si>
  <si>
    <t>Quyết toán chi ngân sách địa phương từng xã năm...</t>
  </si>
  <si>
    <t>Quyết toán chi bổ sung từ ngân sách cấp tỉnh cho ngân sách từng xã năm...</t>
  </si>
  <si>
    <t>Quyết toán thu ngân sách xã năm...</t>
  </si>
  <si>
    <t xml:space="preserve"> - Thuế giá trị gia tăng</t>
  </si>
  <si>
    <t xml:space="preserve"> - Thuế thu nhập doanh nghiệp</t>
  </si>
  <si>
    <t>Các khoản nhân dân đóng góp</t>
  </si>
  <si>
    <t>THU CHUYỂN GIAO NGÂN SÁCH</t>
  </si>
  <si>
    <t>Thu bổ sung cân đối</t>
  </si>
  <si>
    <t>Thu bổ sung có mục tiêu bằng nguồn vốn trong nước</t>
  </si>
  <si>
    <t>Thu từ ngân sách cấp dưới nộp lên</t>
  </si>
  <si>
    <t>Thu hỗ trợ từ địa phương khác</t>
  </si>
  <si>
    <t>Chi Văn hóa thông tin</t>
  </si>
  <si>
    <t>Chi hoạt động của các cơ quan quản lý nhà nước, Đảng, đoàn thể</t>
  </si>
  <si>
    <t>Chi đầu tư từ nguồn ngân sách huyện bổ sung</t>
  </si>
  <si>
    <t>Chi đầu tư từ nguồn ngân sách tỉnh bổ sung</t>
  </si>
  <si>
    <t>Chi đầu tư từ nguồn tăng thu ngân sách xã 2024,2025</t>
  </si>
  <si>
    <t>Chi đầu tư từ nguồn hỗ trợ khi nhà nước thu hồi đất</t>
  </si>
  <si>
    <t>Chi sự nghiệp phát thanh, truyền hình, thông tấn</t>
  </si>
  <si>
    <t>Chi giao thông vận tải</t>
  </si>
  <si>
    <t>Chi nông, lâm, ngư nghiệp và thủy lợi</t>
  </si>
  <si>
    <t>Chi đảm bảo xã hội</t>
  </si>
  <si>
    <t>Các khoản chi khác theo quy định của pháp luật</t>
  </si>
  <si>
    <t>Chi Quốc phòng</t>
  </si>
  <si>
    <t>Chi sự nghiệp kinh tế khác</t>
  </si>
  <si>
    <t>CHI NỘP TRẢ NGÂN SÁCH CẤP TRÊN</t>
  </si>
  <si>
    <t>Các khoản huy động đóng góp</t>
  </si>
  <si>
    <t>Chi nộp trả ngân sách cấp trên</t>
  </si>
  <si>
    <t>Quyết toán điều chỉnh kỳ này</t>
  </si>
  <si>
    <t>Chênh lệch</t>
  </si>
  <si>
    <t xml:space="preserve">Quyết toán đã phê duyệt
 theo NQ29/NQ-HĐND </t>
  </si>
  <si>
    <t>9=3-7</t>
  </si>
  <si>
    <t>10=4-8</t>
  </si>
  <si>
    <t>ĐIỀU CHỈNH QUYẾT TOÁN NGUỒN THU NGÂN SÁCH NHÀ NƯỚC TRÊN ĐỊA BÀN THEO LĨNH VỰC NĂM 2025</t>
  </si>
  <si>
    <t>ĐIỀU CHỈNH QUYẾT TOÁN CHI NGÂN SÁCH ĐỊA PHƯƠNG THEO LĨNH VỰC NĂM 2025</t>
  </si>
  <si>
    <t>Quyết toán đã được phê duyệt tại NQ29/NQ-HĐND</t>
  </si>
  <si>
    <t>5=2-4</t>
  </si>
  <si>
    <t>Quyết toán đã
 được phê duyệt tại NQ29/NQ-HĐND ngày 12/3/2026</t>
  </si>
  <si>
    <t>6=2-5</t>
  </si>
  <si>
    <t>ĐIỀU CHỈNH QUYẾT TOÁN CÂN ĐỐI NGÂN SÁCH ĐỊA PHƯƠNG NĂM 2025</t>
  </si>
  <si>
    <t>Phụ lục 1</t>
  </si>
  <si>
    <t>Phụ lục 3</t>
  </si>
  <si>
    <t>Phụ lục 2</t>
  </si>
  <si>
    <t xml:space="preserve">Thuế giá trị gia tăng  </t>
  </si>
  <si>
    <t xml:space="preserve"> - Thuế tài nguyên</t>
  </si>
  <si>
    <t xml:space="preserve"> - Thuế Tài nguyên</t>
  </si>
  <si>
    <t>(Kèm theo Nghị quyết số 13/NQ-HĐND ngày 24/04/2026 của HĐND xã Phú Thái)</t>
  </si>
  <si>
    <t>(Kèm theo Nghị quyết số 13/NQ-HĐND ngày 24/4/2026 của HĐND xã Phú Thái)</t>
  </si>
  <si>
    <t>(Kèm theo Nghị quyết số  13/NQ-HĐND ngày 24/4/2026 của HĐND xã Phú Thái)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</si>
</sst>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21" x14ac:knownFonts="1">
    <font>
      <sz val="11"/>
      <color theme="1"/>
      <name val="Calibri"/>
      <family val="2"/>
      <charset val="163"/>
      <scheme val="minor"/>
    </font>
    <font>
      <b/>
      <sz val="12"/>
      <color rgb="FF000000"/>
      <name val="Times New Roman"/>
      <family val="1"/>
    </font>
    <font>
      <i/>
      <sz val="12"/>
      <color rgb="FF000000"/>
      <name val="Times New Roman"/>
      <family val="1"/>
    </font>
    <font>
      <sz val="12"/>
      <color rgb="FF000000"/>
      <name val="Times New Roman"/>
      <family val="1"/>
    </font>
    <font>
      <b/>
      <i/>
      <sz val="12"/>
      <color rgb="FF000000"/>
      <name val="Times New Roman"/>
      <family val="1"/>
    </font>
    <font>
      <u/>
      <sz val="11"/>
      <color theme="10"/>
      <name val="Calibri"/>
      <family val="2"/>
      <charset val="163"/>
      <scheme val="minor"/>
    </font>
    <font>
      <u/>
      <sz val="12"/>
      <color theme="10"/>
      <name val="Times New Roman"/>
      <family val="1"/>
    </font>
    <font>
      <sz val="12"/>
      <color theme="1"/>
      <name val="Times New Roman"/>
      <family val="1"/>
    </font>
    <font>
      <i/>
      <sz val="12"/>
      <color rgb="FFFF0000"/>
      <name val="Times New Roman"/>
      <family val="1"/>
    </font>
    <font>
      <b/>
      <i/>
      <sz val="12"/>
      <color rgb="FFFF0000"/>
      <name val="Times New Roman"/>
      <family val="1"/>
    </font>
    <font>
      <sz val="12"/>
      <color rgb="FF000000"/>
      <name val="Times New Roman"/>
      <family val="1"/>
      <charset val="163"/>
    </font>
    <font>
      <sz val="11"/>
      <color theme="1"/>
      <name val="Calibri"/>
      <family val="2"/>
      <charset val="163"/>
      <scheme val="minor"/>
    </font>
    <font>
      <b/>
      <sz val="11"/>
      <color theme="1"/>
      <name val="Calibri"/>
      <family val="2"/>
      <charset val="163"/>
      <scheme val="minor"/>
    </font>
    <font>
      <sz val="11"/>
      <color theme="1"/>
      <name val="Times New Roman"/>
      <family val="1"/>
    </font>
    <font>
      <b/>
      <sz val="11"/>
      <color theme="1"/>
      <name val="Times New Roman"/>
      <family val="1"/>
    </font>
    <font>
      <b/>
      <sz val="11"/>
      <color theme="1"/>
      <name val="Calibri"/>
      <family val="2"/>
      <scheme val="minor"/>
    </font>
    <font>
      <b/>
      <sz val="12"/>
      <color theme="1"/>
      <name val="Times New Roman"/>
      <family val="1"/>
    </font>
    <font>
      <i/>
      <sz val="12"/>
      <color theme="1"/>
      <name val="Times New Roman"/>
      <family val="1"/>
    </font>
    <font>
      <b/>
      <sz val="11"/>
      <color rgb="FF000000"/>
      <name val="Times New Roman"/>
      <family val="1"/>
    </font>
    <font>
      <sz val="11"/>
      <color rgb="FF000000"/>
      <name val="Times New Roman"/>
      <family val="1"/>
    </font>
    <font>
      <b/>
      <sz val="12"/>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5" fillId="0" borderId="0" applyNumberFormat="0" applyFill="0" applyBorder="0" applyAlignment="0" applyProtection="0"/>
    <xf numFmtId="164" fontId="11" fillId="0" borderId="0" applyFont="0" applyFill="0" applyBorder="0" applyAlignment="0" applyProtection="0"/>
    <xf numFmtId="9" fontId="11" fillId="0" borderId="0" applyFont="0" applyFill="0" applyBorder="0" applyAlignment="0" applyProtection="0"/>
  </cellStyleXfs>
  <cellXfs count="116">
    <xf numFmtId="0" fontId="0" fillId="0" borderId="0" xfId="0"/>
    <xf numFmtId="0" fontId="2" fillId="0" borderId="0" xfId="0" applyFont="1" applyAlignment="1">
      <alignment horizontal="right" vertical="center"/>
    </xf>
    <xf numFmtId="0" fontId="4" fillId="0" borderId="0" xfId="0" applyFont="1" applyAlignment="1">
      <alignment horizontal="left" vertical="center"/>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1" fillId="2" borderId="1" xfId="0" applyFont="1" applyFill="1" applyBorder="1" applyAlignment="1">
      <alignment vertical="center" wrapText="1"/>
    </xf>
    <xf numFmtId="0" fontId="0" fillId="0" borderId="0" xfId="0" applyAlignment="1">
      <alignment vertical="center"/>
    </xf>
    <xf numFmtId="0" fontId="6" fillId="0" borderId="1" xfId="1" applyFont="1" applyBorder="1" applyAlignment="1">
      <alignment vertical="center" wrapText="1"/>
    </xf>
    <xf numFmtId="0" fontId="7" fillId="0" borderId="0" xfId="0" applyFont="1" applyAlignment="1">
      <alignment vertical="center"/>
    </xf>
    <xf numFmtId="0" fontId="0" fillId="0" borderId="0" xfId="0" applyAlignment="1">
      <alignment vertical="center" wrapText="1"/>
    </xf>
    <xf numFmtId="0" fontId="10" fillId="0" borderId="1" xfId="0" applyFont="1" applyBorder="1" applyAlignment="1">
      <alignment horizontal="center" vertical="center" wrapText="1"/>
    </xf>
    <xf numFmtId="0" fontId="3" fillId="0" borderId="5"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2" applyNumberFormat="1" applyFont="1" applyBorder="1" applyAlignment="1">
      <alignment horizontal="center" vertical="center" wrapText="1"/>
    </xf>
    <xf numFmtId="3" fontId="1" fillId="0" borderId="1" xfId="2" applyNumberFormat="1" applyFont="1" applyBorder="1" applyAlignment="1">
      <alignment horizontal="center" vertical="center" wrapText="1"/>
    </xf>
    <xf numFmtId="3" fontId="3" fillId="0" borderId="1" xfId="0" applyNumberFormat="1" applyFont="1" applyBorder="1" applyAlignment="1">
      <alignment vertical="center" wrapText="1"/>
    </xf>
    <xf numFmtId="3" fontId="2" fillId="0" borderId="1" xfId="0" applyNumberFormat="1" applyFont="1" applyBorder="1" applyAlignment="1">
      <alignment vertical="center" wrapText="1"/>
    </xf>
    <xf numFmtId="165" fontId="3" fillId="0" borderId="1" xfId="2" applyNumberFormat="1" applyFont="1" applyBorder="1" applyAlignment="1">
      <alignment vertical="center" wrapText="1"/>
    </xf>
    <xf numFmtId="165" fontId="1" fillId="0" borderId="1" xfId="2" applyNumberFormat="1" applyFont="1" applyBorder="1" applyAlignment="1">
      <alignment vertical="center" wrapText="1"/>
    </xf>
    <xf numFmtId="165" fontId="1" fillId="0" borderId="1" xfId="0" applyNumberFormat="1" applyFont="1" applyBorder="1" applyAlignment="1">
      <alignment vertical="center" wrapText="1"/>
    </xf>
    <xf numFmtId="0" fontId="12" fillId="0" borderId="0" xfId="0" applyFont="1"/>
    <xf numFmtId="1" fontId="1" fillId="0" borderId="1" xfId="0" applyNumberFormat="1" applyFont="1" applyBorder="1" applyAlignment="1">
      <alignment horizontal="center" vertical="center" wrapText="1"/>
    </xf>
    <xf numFmtId="165" fontId="2" fillId="0" borderId="1" xfId="2" applyNumberFormat="1" applyFont="1" applyBorder="1" applyAlignment="1">
      <alignment vertical="center" wrapText="1"/>
    </xf>
    <xf numFmtId="0" fontId="3" fillId="0" borderId="1" xfId="0" applyFont="1" applyBorder="1" applyAlignment="1">
      <alignment horizontal="center" vertical="center" wrapText="1"/>
    </xf>
    <xf numFmtId="0" fontId="0" fillId="3" borderId="0" xfId="0" applyFill="1"/>
    <xf numFmtId="0" fontId="1" fillId="0" borderId="0" xfId="0" applyFont="1" applyBorder="1" applyAlignment="1">
      <alignment horizontal="center" vertical="center" wrapText="1"/>
    </xf>
    <xf numFmtId="0" fontId="1" fillId="0" borderId="0" xfId="0" applyFont="1" applyBorder="1" applyAlignment="1">
      <alignment vertical="center" wrapText="1"/>
    </xf>
    <xf numFmtId="3" fontId="1" fillId="0" borderId="0" xfId="2" applyNumberFormat="1" applyFont="1" applyBorder="1" applyAlignment="1">
      <alignment horizontal="center" vertical="center" wrapText="1"/>
    </xf>
    <xf numFmtId="165" fontId="1" fillId="0" borderId="0" xfId="2" applyNumberFormat="1" applyFont="1" applyBorder="1" applyAlignment="1">
      <alignment vertical="center" wrapText="1"/>
    </xf>
    <xf numFmtId="9" fontId="3" fillId="0" borderId="0" xfId="3"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xf numFmtId="1" fontId="1" fillId="0" borderId="1" xfId="0" applyNumberFormat="1" applyFont="1" applyBorder="1" applyAlignment="1">
      <alignment vertical="center" wrapText="1"/>
    </xf>
    <xf numFmtId="1" fontId="3" fillId="0" borderId="1" xfId="0" applyNumberFormat="1" applyFont="1" applyBorder="1" applyAlignment="1">
      <alignment vertical="center" wrapText="1"/>
    </xf>
    <xf numFmtId="1" fontId="2" fillId="0" borderId="1" xfId="0" applyNumberFormat="1" applyFont="1" applyBorder="1" applyAlignment="1">
      <alignment vertical="center" wrapText="1"/>
    </xf>
    <xf numFmtId="1" fontId="2" fillId="0" borderId="1" xfId="0" applyNumberFormat="1" applyFont="1" applyBorder="1" applyAlignment="1">
      <alignment horizontal="center" vertical="center" wrapText="1"/>
    </xf>
    <xf numFmtId="165" fontId="1" fillId="0" borderId="1" xfId="3" applyNumberFormat="1" applyFont="1" applyBorder="1" applyAlignment="1">
      <alignment vertical="center" wrapText="1"/>
    </xf>
    <xf numFmtId="0" fontId="13" fillId="0" borderId="1" xfId="0" applyFont="1" applyBorder="1" applyAlignment="1">
      <alignment horizontal="center"/>
    </xf>
    <xf numFmtId="3" fontId="14" fillId="0" borderId="1" xfId="0" applyNumberFormat="1" applyFont="1" applyBorder="1" applyAlignment="1">
      <alignment vertical="center"/>
    </xf>
    <xf numFmtId="1" fontId="14" fillId="0" borderId="1" xfId="0" applyNumberFormat="1" applyFont="1" applyBorder="1" applyAlignment="1">
      <alignment horizontal="center" vertical="center"/>
    </xf>
    <xf numFmtId="3" fontId="13" fillId="0" borderId="1" xfId="0" applyNumberFormat="1" applyFont="1" applyBorder="1" applyAlignment="1">
      <alignment vertical="center"/>
    </xf>
    <xf numFmtId="1" fontId="13" fillId="0" borderId="1" xfId="0" applyNumberFormat="1" applyFont="1" applyBorder="1" applyAlignment="1">
      <alignment horizontal="center" vertical="center"/>
    </xf>
    <xf numFmtId="3" fontId="14" fillId="3" borderId="1" xfId="0" applyNumberFormat="1" applyFont="1" applyFill="1" applyBorder="1" applyAlignment="1">
      <alignment vertical="center"/>
    </xf>
    <xf numFmtId="0" fontId="13" fillId="0" borderId="1" xfId="0" applyFont="1" applyBorder="1" applyAlignment="1">
      <alignment vertical="center"/>
    </xf>
    <xf numFmtId="0" fontId="15" fillId="0" borderId="0" xfId="0" applyFont="1" applyAlignment="1">
      <alignment horizontal="center"/>
    </xf>
    <xf numFmtId="0" fontId="7" fillId="0" borderId="1" xfId="0" applyFont="1" applyBorder="1" applyAlignment="1">
      <alignment horizontal="center" vertical="center" wrapText="1"/>
    </xf>
    <xf numFmtId="0" fontId="17" fillId="0" borderId="1" xfId="0" applyFont="1" applyBorder="1" applyAlignment="1">
      <alignment vertical="center" wrapText="1"/>
    </xf>
    <xf numFmtId="165" fontId="7" fillId="0" borderId="1" xfId="2" applyNumberFormat="1" applyFont="1" applyBorder="1" applyAlignment="1">
      <alignment vertical="center" wrapText="1"/>
    </xf>
    <xf numFmtId="3" fontId="7" fillId="0" borderId="1" xfId="0" applyNumberFormat="1" applyFont="1" applyBorder="1" applyAlignment="1">
      <alignment vertical="center" wrapText="1"/>
    </xf>
    <xf numFmtId="1" fontId="17" fillId="0" borderId="1" xfId="0" applyNumberFormat="1" applyFont="1" applyBorder="1" applyAlignment="1">
      <alignment horizontal="center" vertical="center" wrapText="1"/>
    </xf>
    <xf numFmtId="165" fontId="17" fillId="0" borderId="1" xfId="2" applyNumberFormat="1" applyFont="1" applyBorder="1" applyAlignment="1">
      <alignment vertical="center" wrapText="1"/>
    </xf>
    <xf numFmtId="3" fontId="17" fillId="0" borderId="1" xfId="0" applyNumberFormat="1" applyFont="1" applyBorder="1" applyAlignment="1">
      <alignment vertical="center" wrapText="1"/>
    </xf>
    <xf numFmtId="1" fontId="16"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1" fontId="16" fillId="0" borderId="1" xfId="0" applyNumberFormat="1" applyFont="1" applyBorder="1" applyAlignment="1">
      <alignment vertical="center" wrapText="1"/>
    </xf>
    <xf numFmtId="1" fontId="17"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vertical="center" wrapText="1"/>
    </xf>
    <xf numFmtId="3" fontId="18" fillId="0" borderId="1" xfId="0" applyNumberFormat="1" applyFont="1" applyBorder="1" applyAlignment="1">
      <alignment horizontal="center" vertical="center" wrapText="1"/>
    </xf>
    <xf numFmtId="0" fontId="19" fillId="0" borderId="1" xfId="0" applyFont="1" applyBorder="1" applyAlignment="1">
      <alignment vertical="center" wrapText="1"/>
    </xf>
    <xf numFmtId="3" fontId="19" fillId="0" borderId="1"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vertical="center" wrapText="1"/>
    </xf>
    <xf numFmtId="3" fontId="18"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vertic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4" fillId="0" borderId="2" xfId="0" applyFont="1" applyBorder="1" applyAlignment="1">
      <alignment horizontal="left"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lignment horizontal="center" vertical="center" wrapText="1"/>
    </xf>
    <xf numFmtId="0" fontId="1" fillId="0" borderId="0" xfId="0" applyFont="1" applyAlignment="1">
      <alignment horizontal="center" vertical="center" wrapText="1"/>
    </xf>
    <xf numFmtId="0" fontId="14" fillId="0" borderId="1" xfId="0" applyFont="1" applyBorder="1" applyAlignment="1">
      <alignment horizontal="center" wrapText="1"/>
    </xf>
    <xf numFmtId="0" fontId="14" fillId="0" borderId="1" xfId="0" applyFont="1" applyBorder="1" applyAlignment="1">
      <alignment horizontal="center"/>
    </xf>
    <xf numFmtId="0" fontId="18"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4" xfId="0" applyFont="1" applyBorder="1" applyAlignment="1">
      <alignment horizontal="center" wrapText="1"/>
    </xf>
    <xf numFmtId="0" fontId="14" fillId="0" borderId="6" xfId="0" applyFont="1" applyBorder="1" applyAlignment="1">
      <alignment horizontal="center"/>
    </xf>
    <xf numFmtId="0" fontId="14" fillId="0" borderId="5" xfId="0" applyFont="1" applyBorder="1" applyAlignment="1">
      <alignment horizont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4" fillId="0" borderId="10" xfId="0" applyFont="1" applyBorder="1" applyAlignment="1">
      <alignment horizontal="center" wrapText="1"/>
    </xf>
    <xf numFmtId="0" fontId="14" fillId="0" borderId="11" xfId="0" applyFont="1" applyBorder="1" applyAlignment="1">
      <alignment horizontal="center"/>
    </xf>
    <xf numFmtId="0" fontId="14" fillId="0" borderId="12" xfId="0" applyFont="1" applyBorder="1" applyAlignment="1">
      <alignment horizontal="center"/>
    </xf>
    <xf numFmtId="0" fontId="14" fillId="0" borderId="13"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16" fillId="0" borderId="9" xfId="0" applyFont="1" applyBorder="1" applyAlignment="1">
      <alignment horizont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9" fillId="0" borderId="0" xfId="0" applyFont="1" applyAlignment="1">
      <alignment horizontal="left" vertical="center" wrapText="1"/>
    </xf>
    <xf numFmtId="0" fontId="14" fillId="0" borderId="7" xfId="0" applyFont="1" applyBorder="1" applyAlignment="1">
      <alignment horizontal="center"/>
    </xf>
    <xf numFmtId="0" fontId="14" fillId="0" borderId="8" xfId="0" applyFont="1" applyBorder="1" applyAlignment="1">
      <alignment horizontal="center"/>
    </xf>
    <xf numFmtId="0" fontId="14" fillId="0" borderId="9" xfId="0" applyFont="1" applyBorder="1" applyAlignment="1">
      <alignment horizontal="center"/>
    </xf>
    <xf numFmtId="0" fontId="2" fillId="0" borderId="0" xfId="0" applyFont="1" applyAlignment="1">
      <alignment horizontal="center" vertical="center" wrapText="1"/>
    </xf>
    <xf numFmtId="3" fontId="18" fillId="0" borderId="1" xfId="0" applyNumberFormat="1" applyFont="1" applyBorder="1" applyAlignment="1">
      <alignment horizontal="right" vertical="center" wrapText="1"/>
    </xf>
    <xf numFmtId="3" fontId="14" fillId="0" borderId="1" xfId="0" applyNumberFormat="1" applyFont="1" applyBorder="1" applyAlignment="1">
      <alignment horizontal="right" vertical="center"/>
    </xf>
    <xf numFmtId="3" fontId="19" fillId="0" borderId="1" xfId="0" applyNumberFormat="1" applyFont="1" applyBorder="1" applyAlignment="1">
      <alignment horizontal="right" vertical="center" wrapText="1"/>
    </xf>
    <xf numFmtId="3" fontId="13" fillId="0" borderId="1" xfId="0" applyNumberFormat="1" applyFont="1" applyBorder="1" applyAlignment="1">
      <alignment horizontal="right" vertical="center"/>
    </xf>
    <xf numFmtId="3" fontId="18" fillId="3" borderId="1" xfId="0" applyNumberFormat="1" applyFont="1" applyFill="1" applyBorder="1" applyAlignment="1">
      <alignment horizontal="right" vertical="center" wrapText="1"/>
    </xf>
    <xf numFmtId="0" fontId="20" fillId="0" borderId="0" xfId="0" applyFont="1" applyAlignment="1">
      <alignment horizontal="center"/>
    </xf>
  </cellXfs>
  <cellStyles count="4">
    <cellStyle name="Comma" xfId="2" builtinId="3"/>
    <cellStyle name="Hyperlink" xfId="1"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B20" sqref="B20"/>
    </sheetView>
  </sheetViews>
  <sheetFormatPr defaultColWidth="9.140625" defaultRowHeight="15.75" x14ac:dyDescent="0.25"/>
  <cols>
    <col min="1" max="1" width="22.140625" style="11" customWidth="1"/>
    <col min="2" max="2" width="64.7109375" style="9" customWidth="1"/>
    <col min="3" max="3" width="47.7109375" style="9" hidden="1" customWidth="1"/>
    <col min="4" max="16384" width="9.140625" style="9"/>
  </cols>
  <sheetData>
    <row r="1" spans="1:3" x14ac:dyDescent="0.25">
      <c r="A1" s="73" t="s">
        <v>154</v>
      </c>
      <c r="B1" s="73"/>
      <c r="C1" s="73"/>
    </row>
    <row r="2" spans="1:3" ht="38.25" customHeight="1" x14ac:dyDescent="0.25">
      <c r="A2" s="72" t="s">
        <v>155</v>
      </c>
      <c r="B2" s="72"/>
      <c r="C2" s="72"/>
    </row>
    <row r="3" spans="1:3" s="12" customFormat="1" x14ac:dyDescent="0.25">
      <c r="A3" s="4" t="s">
        <v>156</v>
      </c>
      <c r="B3" s="4" t="s">
        <v>1</v>
      </c>
      <c r="C3" s="4" t="s">
        <v>157</v>
      </c>
    </row>
    <row r="4" spans="1:3" x14ac:dyDescent="0.25">
      <c r="A4" s="8" t="s">
        <v>146</v>
      </c>
      <c r="B4" s="8" t="s">
        <v>147</v>
      </c>
      <c r="C4" s="8"/>
    </row>
    <row r="5" spans="1:3" ht="31.5" x14ac:dyDescent="0.25">
      <c r="A5" s="10" t="s">
        <v>107</v>
      </c>
      <c r="B5" s="6" t="s">
        <v>148</v>
      </c>
      <c r="C5" s="6" t="s">
        <v>161</v>
      </c>
    </row>
    <row r="6" spans="1:3" ht="31.5" x14ac:dyDescent="0.25">
      <c r="A6" s="10" t="s">
        <v>108</v>
      </c>
      <c r="B6" s="6" t="s">
        <v>169</v>
      </c>
      <c r="C6" s="6" t="s">
        <v>161</v>
      </c>
    </row>
    <row r="7" spans="1:3" ht="31.5" x14ac:dyDescent="0.25">
      <c r="A7" s="10" t="s">
        <v>109</v>
      </c>
      <c r="B7" s="6" t="s">
        <v>149</v>
      </c>
      <c r="C7" s="6" t="s">
        <v>162</v>
      </c>
    </row>
    <row r="8" spans="1:3" ht="47.25" x14ac:dyDescent="0.25">
      <c r="A8" s="10" t="s">
        <v>110</v>
      </c>
      <c r="B8" s="6" t="s">
        <v>150</v>
      </c>
      <c r="C8" s="6" t="s">
        <v>163</v>
      </c>
    </row>
    <row r="9" spans="1:3" ht="47.25" x14ac:dyDescent="0.25">
      <c r="A9" s="10" t="s">
        <v>111</v>
      </c>
      <c r="B9" s="6" t="s">
        <v>170</v>
      </c>
      <c r="C9" s="6" t="s">
        <v>163</v>
      </c>
    </row>
    <row r="10" spans="1:3" ht="47.25" x14ac:dyDescent="0.25">
      <c r="A10" s="10" t="s">
        <v>112</v>
      </c>
      <c r="B10" s="6" t="s">
        <v>171</v>
      </c>
      <c r="C10" s="6" t="s">
        <v>163</v>
      </c>
    </row>
    <row r="11" spans="1:3" ht="31.5" x14ac:dyDescent="0.25">
      <c r="A11" s="10" t="s">
        <v>113</v>
      </c>
      <c r="B11" s="6" t="s">
        <v>172</v>
      </c>
      <c r="C11" s="6" t="s">
        <v>160</v>
      </c>
    </row>
    <row r="12" spans="1:3" ht="47.25" x14ac:dyDescent="0.25">
      <c r="A12" s="10" t="s">
        <v>137</v>
      </c>
      <c r="B12" s="6" t="s">
        <v>173</v>
      </c>
      <c r="C12" s="6" t="s">
        <v>164</v>
      </c>
    </row>
    <row r="13" spans="1:3" ht="31.5" x14ac:dyDescent="0.25">
      <c r="A13" s="10" t="s">
        <v>138</v>
      </c>
      <c r="B13" s="6" t="s">
        <v>174</v>
      </c>
      <c r="C13" s="6" t="s">
        <v>160</v>
      </c>
    </row>
    <row r="14" spans="1:3" ht="31.5" x14ac:dyDescent="0.25">
      <c r="A14" s="10" t="s">
        <v>139</v>
      </c>
      <c r="B14" s="6" t="s">
        <v>175</v>
      </c>
      <c r="C14" s="6" t="s">
        <v>160</v>
      </c>
    </row>
    <row r="15" spans="1:3" ht="47.25" x14ac:dyDescent="0.25">
      <c r="A15" s="10" t="s">
        <v>140</v>
      </c>
      <c r="B15" s="6" t="s">
        <v>176</v>
      </c>
      <c r="C15" s="6" t="s">
        <v>163</v>
      </c>
    </row>
    <row r="16" spans="1:3" ht="47.25" x14ac:dyDescent="0.25">
      <c r="A16" s="10" t="s">
        <v>141</v>
      </c>
      <c r="B16" s="6" t="s">
        <v>177</v>
      </c>
      <c r="C16" s="6" t="s">
        <v>163</v>
      </c>
    </row>
    <row r="17" spans="1:3" ht="31.5" x14ac:dyDescent="0.25">
      <c r="A17" s="10" t="s">
        <v>142</v>
      </c>
      <c r="B17" s="6" t="s">
        <v>178</v>
      </c>
      <c r="C17" s="6" t="s">
        <v>161</v>
      </c>
    </row>
    <row r="18" spans="1:3" ht="47.25" x14ac:dyDescent="0.25">
      <c r="A18" s="10" t="s">
        <v>143</v>
      </c>
      <c r="B18" s="6" t="s">
        <v>151</v>
      </c>
      <c r="C18" s="6" t="s">
        <v>163</v>
      </c>
    </row>
    <row r="19" spans="1:3" ht="63" x14ac:dyDescent="0.25">
      <c r="A19" s="10" t="s">
        <v>144</v>
      </c>
      <c r="B19" s="6" t="s">
        <v>152</v>
      </c>
      <c r="C19" s="6" t="s">
        <v>159</v>
      </c>
    </row>
    <row r="20" spans="1:3" ht="31.5" x14ac:dyDescent="0.25">
      <c r="A20" s="10" t="s">
        <v>145</v>
      </c>
      <c r="B20" s="6" t="s">
        <v>153</v>
      </c>
      <c r="C20" s="6" t="s">
        <v>158</v>
      </c>
    </row>
  </sheetData>
  <mergeCells count="2">
    <mergeCell ref="A2:C2"/>
    <mergeCell ref="A1:C1"/>
  </mergeCells>
  <hyperlinks>
    <hyperlink ref="A5" location="'48'!A1" display="Biểu mẫu số 48"/>
    <hyperlink ref="A6" location="'49'!A1" display="Biểu mẫu số 49"/>
    <hyperlink ref="A7" location="'50'!A1" display="Biểu mẫu số 50"/>
    <hyperlink ref="A8" location="'51'!A1" display="Biểu mẫu số 51"/>
    <hyperlink ref="A9" location="'52'!A1" display="Biểu mẫu số 52"/>
    <hyperlink ref="A10" location="'53'!A1" display="Biểu mẫu số 53"/>
    <hyperlink ref="A11" location="'54'!A1" display="Biểu mẫu số 54"/>
    <hyperlink ref="A12" location="'55'!A1" display="Biểu mẫu số 55"/>
    <hyperlink ref="A13" location="'56'!A1" display="Biểu mẫu số 56"/>
    <hyperlink ref="A14" location="'57'!A1" display="Biểu mẫu số 57"/>
    <hyperlink ref="A15" location="'58'!A1" display="Biểu mẫu số 58"/>
    <hyperlink ref="A16" location="'59'!A1" display="Biểu mẫu số 59"/>
    <hyperlink ref="A17" location="'60'!A1" display="Biểu mẫu số 60"/>
    <hyperlink ref="A18" location="'61'!A1" display="Biểu mẫu số 61"/>
    <hyperlink ref="A19" location="'62'!A1" display="Biểu mẫu số 62"/>
    <hyperlink ref="A20" location="'64'!A1" display="Biểu mẫu số 64"/>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L42"/>
  <sheetViews>
    <sheetView topLeftCell="A37" workbookViewId="0">
      <selection activeCell="B52" sqref="B52"/>
    </sheetView>
  </sheetViews>
  <sheetFormatPr defaultRowHeight="15" x14ac:dyDescent="0.25"/>
  <cols>
    <col min="1" max="1" width="6.28515625" customWidth="1"/>
    <col min="2" max="2" width="45.28515625" customWidth="1"/>
    <col min="3" max="3" width="19.5703125" customWidth="1"/>
    <col min="4" max="6" width="16.28515625" customWidth="1"/>
    <col min="7" max="7" width="23" customWidth="1"/>
    <col min="8" max="8" width="13.85546875" customWidth="1"/>
  </cols>
  <sheetData>
    <row r="1" spans="1:12" x14ac:dyDescent="0.25">
      <c r="H1" s="48" t="s">
        <v>215</v>
      </c>
    </row>
    <row r="2" spans="1:12" ht="23.25" customHeight="1" x14ac:dyDescent="0.25">
      <c r="A2" s="78" t="s">
        <v>214</v>
      </c>
      <c r="B2" s="78"/>
      <c r="C2" s="78"/>
      <c r="D2" s="78"/>
      <c r="E2" s="78"/>
      <c r="F2" s="78"/>
      <c r="G2" s="78"/>
      <c r="H2" s="78"/>
    </row>
    <row r="3" spans="1:12" ht="15.75" customHeight="1" x14ac:dyDescent="0.25">
      <c r="A3" s="78" t="s">
        <v>24</v>
      </c>
      <c r="B3" s="78"/>
      <c r="C3" s="78"/>
      <c r="D3" s="78"/>
      <c r="E3" s="78"/>
      <c r="F3" s="78"/>
      <c r="G3" s="78"/>
      <c r="H3" s="78"/>
    </row>
    <row r="4" spans="1:12" ht="15.75" customHeight="1" x14ac:dyDescent="0.25">
      <c r="A4" s="86" t="s">
        <v>221</v>
      </c>
      <c r="B4" s="86"/>
      <c r="C4" s="86"/>
      <c r="D4" s="86"/>
      <c r="E4" s="86"/>
      <c r="F4" s="86"/>
      <c r="G4" s="86"/>
      <c r="H4" s="86"/>
      <c r="I4" s="71"/>
      <c r="J4" s="71"/>
      <c r="K4" s="71"/>
      <c r="L4" s="71"/>
    </row>
    <row r="6" spans="1:12" ht="31.5" customHeight="1" x14ac:dyDescent="0.25">
      <c r="A6" s="75" t="s">
        <v>0</v>
      </c>
      <c r="B6" s="75" t="s">
        <v>49</v>
      </c>
      <c r="C6" s="79" t="s">
        <v>203</v>
      </c>
      <c r="D6" s="80"/>
      <c r="E6" s="80"/>
      <c r="F6" s="80"/>
      <c r="G6" s="83" t="s">
        <v>212</v>
      </c>
      <c r="H6" s="82" t="s">
        <v>204</v>
      </c>
    </row>
    <row r="7" spans="1:12" x14ac:dyDescent="0.25">
      <c r="A7" s="76"/>
      <c r="B7" s="76"/>
      <c r="C7" s="81" t="s">
        <v>106</v>
      </c>
      <c r="D7" s="81" t="s">
        <v>114</v>
      </c>
      <c r="E7" s="81" t="s">
        <v>26</v>
      </c>
      <c r="F7" s="81"/>
      <c r="G7" s="84"/>
      <c r="H7" s="82"/>
    </row>
    <row r="8" spans="1:12" x14ac:dyDescent="0.25">
      <c r="A8" s="77"/>
      <c r="B8" s="77"/>
      <c r="C8" s="81"/>
      <c r="D8" s="81"/>
      <c r="E8" s="60" t="s">
        <v>27</v>
      </c>
      <c r="F8" s="60" t="s">
        <v>78</v>
      </c>
      <c r="G8" s="85"/>
      <c r="H8" s="82"/>
    </row>
    <row r="9" spans="1:12" x14ac:dyDescent="0.25">
      <c r="A9" s="61" t="s">
        <v>2</v>
      </c>
      <c r="B9" s="61" t="s">
        <v>3</v>
      </c>
      <c r="C9" s="61">
        <v>1</v>
      </c>
      <c r="D9" s="61">
        <v>2</v>
      </c>
      <c r="E9" s="61" t="s">
        <v>50</v>
      </c>
      <c r="F9" s="61" t="s">
        <v>51</v>
      </c>
      <c r="G9" s="61">
        <v>5</v>
      </c>
      <c r="H9" s="41" t="s">
        <v>213</v>
      </c>
    </row>
    <row r="10" spans="1:12" ht="32.25" customHeight="1" x14ac:dyDescent="0.25">
      <c r="A10" s="60" t="s">
        <v>2</v>
      </c>
      <c r="B10" s="62" t="s">
        <v>28</v>
      </c>
      <c r="C10" s="42">
        <v>304241000000</v>
      </c>
      <c r="D10" s="63">
        <f>D11+D14+D17+D18+D19+D20</f>
        <v>439858293097</v>
      </c>
      <c r="E10" s="42">
        <f>D10-C10</f>
        <v>135617293097</v>
      </c>
      <c r="F10" s="43">
        <f>D10/C10*100</f>
        <v>144.5756137723055</v>
      </c>
      <c r="G10" s="110">
        <v>439633299405</v>
      </c>
      <c r="H10" s="111">
        <f>D10-G10</f>
        <v>224993692</v>
      </c>
    </row>
    <row r="11" spans="1:12" ht="32.25" customHeight="1" x14ac:dyDescent="0.25">
      <c r="A11" s="60" t="s">
        <v>11</v>
      </c>
      <c r="B11" s="62" t="s">
        <v>52</v>
      </c>
      <c r="C11" s="42">
        <v>19385000000</v>
      </c>
      <c r="D11" s="63">
        <f>SUM(D12:D13)</f>
        <v>26190169721</v>
      </c>
      <c r="E11" s="42">
        <f t="shared" ref="E11:E34" si="0">D11-C11</f>
        <v>6805169721</v>
      </c>
      <c r="F11" s="43">
        <f t="shared" ref="F11:F24" si="1">D11/C11*100</f>
        <v>135.10533774052104</v>
      </c>
      <c r="G11" s="110">
        <v>26262325992</v>
      </c>
      <c r="H11" s="111">
        <f t="shared" ref="H11:H34" si="2">D11-G11</f>
        <v>-72156271</v>
      </c>
    </row>
    <row r="12" spans="1:12" ht="32.25" customHeight="1" x14ac:dyDescent="0.25">
      <c r="A12" s="61" t="s">
        <v>4</v>
      </c>
      <c r="B12" s="64" t="s">
        <v>53</v>
      </c>
      <c r="C12" s="44">
        <v>3307000000</v>
      </c>
      <c r="D12" s="65">
        <v>6468854937</v>
      </c>
      <c r="E12" s="44">
        <f t="shared" si="0"/>
        <v>3161854937</v>
      </c>
      <c r="F12" s="45">
        <f t="shared" si="1"/>
        <v>195.61097481100694</v>
      </c>
      <c r="G12" s="112">
        <v>14189345708</v>
      </c>
      <c r="H12" s="113">
        <f t="shared" si="2"/>
        <v>-7720490771</v>
      </c>
    </row>
    <row r="13" spans="1:12" ht="32.25" customHeight="1" x14ac:dyDescent="0.25">
      <c r="A13" s="61" t="s">
        <v>4</v>
      </c>
      <c r="B13" s="64" t="s">
        <v>54</v>
      </c>
      <c r="C13" s="44">
        <v>16078000000</v>
      </c>
      <c r="D13" s="65">
        <v>19721314784</v>
      </c>
      <c r="E13" s="44">
        <f t="shared" si="0"/>
        <v>3643314784</v>
      </c>
      <c r="F13" s="45">
        <f t="shared" si="1"/>
        <v>122.66024868764771</v>
      </c>
      <c r="G13" s="112">
        <v>12072980284</v>
      </c>
      <c r="H13" s="113">
        <f t="shared" si="2"/>
        <v>7648334500</v>
      </c>
    </row>
    <row r="14" spans="1:12" ht="32.25" customHeight="1" x14ac:dyDescent="0.25">
      <c r="A14" s="60" t="s">
        <v>7</v>
      </c>
      <c r="B14" s="62" t="s">
        <v>115</v>
      </c>
      <c r="C14" s="42">
        <v>284856000000</v>
      </c>
      <c r="D14" s="63">
        <f>SUM(D15:D16)</f>
        <v>378602377893</v>
      </c>
      <c r="E14" s="44">
        <f t="shared" si="0"/>
        <v>93746377893</v>
      </c>
      <c r="F14" s="45">
        <f t="shared" si="1"/>
        <v>132.91009418548319</v>
      </c>
      <c r="G14" s="110">
        <v>378300336930</v>
      </c>
      <c r="H14" s="111">
        <f t="shared" si="2"/>
        <v>302040963</v>
      </c>
    </row>
    <row r="15" spans="1:12" ht="32.25" customHeight="1" x14ac:dyDescent="0.25">
      <c r="A15" s="61">
        <v>1</v>
      </c>
      <c r="B15" s="64" t="s">
        <v>29</v>
      </c>
      <c r="C15" s="44">
        <v>284856000000</v>
      </c>
      <c r="D15" s="65">
        <v>284856000000</v>
      </c>
      <c r="E15" s="44"/>
      <c r="F15" s="45">
        <f t="shared" si="1"/>
        <v>100</v>
      </c>
      <c r="G15" s="112">
        <v>284856000000</v>
      </c>
      <c r="H15" s="113"/>
    </row>
    <row r="16" spans="1:12" ht="32.25" customHeight="1" x14ac:dyDescent="0.25">
      <c r="A16" s="61">
        <v>2</v>
      </c>
      <c r="B16" s="64" t="s">
        <v>12</v>
      </c>
      <c r="C16" s="44"/>
      <c r="D16" s="65">
        <v>93746377893</v>
      </c>
      <c r="E16" s="44">
        <f t="shared" si="0"/>
        <v>93746377893</v>
      </c>
      <c r="F16" s="45"/>
      <c r="G16" s="112">
        <v>93444336930</v>
      </c>
      <c r="H16" s="113">
        <f t="shared" si="2"/>
        <v>302040963</v>
      </c>
    </row>
    <row r="17" spans="1:8" ht="32.25" customHeight="1" x14ac:dyDescent="0.25">
      <c r="A17" s="60" t="s">
        <v>8</v>
      </c>
      <c r="B17" s="62" t="s">
        <v>30</v>
      </c>
      <c r="C17" s="44"/>
      <c r="D17" s="63"/>
      <c r="E17" s="44"/>
      <c r="F17" s="45"/>
      <c r="G17" s="110"/>
      <c r="H17" s="113"/>
    </row>
    <row r="18" spans="1:8" ht="32.25" customHeight="1" x14ac:dyDescent="0.25">
      <c r="A18" s="60" t="s">
        <v>9</v>
      </c>
      <c r="B18" s="62" t="s">
        <v>48</v>
      </c>
      <c r="C18" s="44"/>
      <c r="D18" s="63">
        <v>14740450</v>
      </c>
      <c r="E18" s="42">
        <f t="shared" si="0"/>
        <v>14740450</v>
      </c>
      <c r="F18" s="45"/>
      <c r="G18" s="110">
        <v>14740450</v>
      </c>
      <c r="H18" s="113"/>
    </row>
    <row r="19" spans="1:8" ht="32.25" customHeight="1" x14ac:dyDescent="0.25">
      <c r="A19" s="60" t="s">
        <v>23</v>
      </c>
      <c r="B19" s="62" t="s">
        <v>31</v>
      </c>
      <c r="C19" s="44"/>
      <c r="D19" s="63">
        <v>35051005033</v>
      </c>
      <c r="E19" s="42">
        <f t="shared" si="0"/>
        <v>35051005033</v>
      </c>
      <c r="F19" s="45"/>
      <c r="G19" s="110">
        <v>35051005033</v>
      </c>
      <c r="H19" s="113"/>
    </row>
    <row r="20" spans="1:8" ht="32.25" customHeight="1" x14ac:dyDescent="0.25">
      <c r="A20" s="60" t="s">
        <v>86</v>
      </c>
      <c r="B20" s="62" t="s">
        <v>201</v>
      </c>
      <c r="C20" s="44"/>
      <c r="D20" s="63"/>
      <c r="E20" s="42"/>
      <c r="F20" s="45"/>
      <c r="G20" s="110">
        <v>4891000</v>
      </c>
      <c r="H20" s="111">
        <f t="shared" si="2"/>
        <v>-4891000</v>
      </c>
    </row>
    <row r="21" spans="1:8" s="28" customFormat="1" ht="32.25" customHeight="1" x14ac:dyDescent="0.25">
      <c r="A21" s="66" t="s">
        <v>3</v>
      </c>
      <c r="B21" s="67" t="s">
        <v>14</v>
      </c>
      <c r="C21" s="46">
        <v>304241000000</v>
      </c>
      <c r="D21" s="68">
        <f>D22+D29+D32+D33</f>
        <v>439673100134</v>
      </c>
      <c r="E21" s="42">
        <f t="shared" si="0"/>
        <v>135432100134</v>
      </c>
      <c r="F21" s="43">
        <f t="shared" si="1"/>
        <v>144.51474329035204</v>
      </c>
      <c r="G21" s="114">
        <v>439629389405</v>
      </c>
      <c r="H21" s="111">
        <f t="shared" si="2"/>
        <v>43710729</v>
      </c>
    </row>
    <row r="22" spans="1:8" ht="32.25" customHeight="1" x14ac:dyDescent="0.25">
      <c r="A22" s="60" t="s">
        <v>11</v>
      </c>
      <c r="B22" s="62" t="s">
        <v>116</v>
      </c>
      <c r="C22" s="42">
        <v>304241000000</v>
      </c>
      <c r="D22" s="63">
        <f>SUM(D23:D28)</f>
        <v>407598692147</v>
      </c>
      <c r="E22" s="42">
        <f t="shared" si="0"/>
        <v>103357692147</v>
      </c>
      <c r="F22" s="43">
        <f t="shared" si="1"/>
        <v>133.97230884298961</v>
      </c>
      <c r="G22" s="110">
        <v>407598692147</v>
      </c>
      <c r="H22" s="113"/>
    </row>
    <row r="23" spans="1:8" ht="32.25" customHeight="1" x14ac:dyDescent="0.25">
      <c r="A23" s="61">
        <v>1</v>
      </c>
      <c r="B23" s="64" t="s">
        <v>55</v>
      </c>
      <c r="C23" s="44">
        <v>12750000000</v>
      </c>
      <c r="D23" s="65">
        <f>'51'!D11</f>
        <v>27048054911</v>
      </c>
      <c r="E23" s="44">
        <f t="shared" si="0"/>
        <v>14298054911</v>
      </c>
      <c r="F23" s="45">
        <f t="shared" si="1"/>
        <v>212.14160714509802</v>
      </c>
      <c r="G23" s="112">
        <v>27048054911</v>
      </c>
      <c r="H23" s="113"/>
    </row>
    <row r="24" spans="1:8" ht="32.25" customHeight="1" x14ac:dyDescent="0.25">
      <c r="A24" s="61">
        <v>2</v>
      </c>
      <c r="B24" s="64" t="s">
        <v>15</v>
      </c>
      <c r="C24" s="44">
        <v>280623000000</v>
      </c>
      <c r="D24" s="65">
        <f>'51'!F29</f>
        <v>380550637236</v>
      </c>
      <c r="E24" s="44">
        <f t="shared" si="0"/>
        <v>99927637236</v>
      </c>
      <c r="F24" s="45">
        <f t="shared" si="1"/>
        <v>135.60921137469131</v>
      </c>
      <c r="G24" s="112">
        <v>380550637236</v>
      </c>
      <c r="H24" s="113"/>
    </row>
    <row r="25" spans="1:8" ht="32.25" customHeight="1" x14ac:dyDescent="0.25">
      <c r="A25" s="61">
        <v>3</v>
      </c>
      <c r="B25" s="64" t="s">
        <v>16</v>
      </c>
      <c r="C25" s="44"/>
      <c r="D25" s="65"/>
      <c r="E25" s="44"/>
      <c r="F25" s="47"/>
      <c r="G25" s="112"/>
      <c r="H25" s="113"/>
    </row>
    <row r="26" spans="1:8" ht="32.25" customHeight="1" x14ac:dyDescent="0.25">
      <c r="A26" s="61">
        <v>4</v>
      </c>
      <c r="B26" s="64" t="s">
        <v>32</v>
      </c>
      <c r="C26" s="44"/>
      <c r="D26" s="65"/>
      <c r="E26" s="44"/>
      <c r="F26" s="47"/>
      <c r="G26" s="112"/>
      <c r="H26" s="113"/>
    </row>
    <row r="27" spans="1:8" ht="32.25" customHeight="1" x14ac:dyDescent="0.25">
      <c r="A27" s="61">
        <v>5</v>
      </c>
      <c r="B27" s="64" t="s">
        <v>33</v>
      </c>
      <c r="C27" s="44">
        <v>10868000000</v>
      </c>
      <c r="D27" s="65"/>
      <c r="E27" s="44">
        <f t="shared" si="0"/>
        <v>-10868000000</v>
      </c>
      <c r="F27" s="47"/>
      <c r="G27" s="112"/>
      <c r="H27" s="113"/>
    </row>
    <row r="28" spans="1:8" ht="32.25" customHeight="1" x14ac:dyDescent="0.25">
      <c r="A28" s="61">
        <v>6</v>
      </c>
      <c r="B28" s="64" t="s">
        <v>17</v>
      </c>
      <c r="C28" s="47"/>
      <c r="D28" s="65"/>
      <c r="E28" s="44"/>
      <c r="F28" s="47"/>
      <c r="G28" s="112"/>
      <c r="H28" s="113"/>
    </row>
    <row r="29" spans="1:8" ht="32.25" customHeight="1" x14ac:dyDescent="0.25">
      <c r="A29" s="60" t="s">
        <v>7</v>
      </c>
      <c r="B29" s="62" t="s">
        <v>34</v>
      </c>
      <c r="C29" s="47"/>
      <c r="D29" s="65"/>
      <c r="E29" s="44"/>
      <c r="F29" s="47"/>
      <c r="G29" s="112"/>
      <c r="H29" s="113"/>
    </row>
    <row r="30" spans="1:8" ht="32.25" customHeight="1" x14ac:dyDescent="0.25">
      <c r="A30" s="61">
        <v>1</v>
      </c>
      <c r="B30" s="64" t="s">
        <v>35</v>
      </c>
      <c r="C30" s="47"/>
      <c r="D30" s="65"/>
      <c r="E30" s="44"/>
      <c r="F30" s="47"/>
      <c r="G30" s="112"/>
      <c r="H30" s="113"/>
    </row>
    <row r="31" spans="1:8" ht="32.25" customHeight="1" x14ac:dyDescent="0.25">
      <c r="A31" s="61">
        <v>2</v>
      </c>
      <c r="B31" s="64" t="s">
        <v>36</v>
      </c>
      <c r="C31" s="47"/>
      <c r="D31" s="65"/>
      <c r="E31" s="44"/>
      <c r="F31" s="47"/>
      <c r="G31" s="112"/>
      <c r="H31" s="111"/>
    </row>
    <row r="32" spans="1:8" ht="32.25" customHeight="1" x14ac:dyDescent="0.25">
      <c r="A32" s="60" t="s">
        <v>8</v>
      </c>
      <c r="B32" s="62" t="s">
        <v>37</v>
      </c>
      <c r="C32" s="47"/>
      <c r="D32" s="63">
        <v>30965264247</v>
      </c>
      <c r="E32" s="42">
        <f t="shared" si="0"/>
        <v>30965264247</v>
      </c>
      <c r="F32" s="47"/>
      <c r="G32" s="110">
        <v>30607404518</v>
      </c>
      <c r="H32" s="111">
        <f t="shared" si="2"/>
        <v>357859729</v>
      </c>
    </row>
    <row r="33" spans="1:8" ht="32.25" customHeight="1" x14ac:dyDescent="0.25">
      <c r="A33" s="60" t="s">
        <v>9</v>
      </c>
      <c r="B33" s="62" t="s">
        <v>202</v>
      </c>
      <c r="C33" s="47"/>
      <c r="D33" s="63">
        <f>'51'!D57</f>
        <v>1109143740</v>
      </c>
      <c r="E33" s="42">
        <f t="shared" si="0"/>
        <v>1109143740</v>
      </c>
      <c r="F33" s="47"/>
      <c r="G33" s="110">
        <v>1423292740</v>
      </c>
      <c r="H33" s="111">
        <f t="shared" si="2"/>
        <v>-314149000</v>
      </c>
    </row>
    <row r="34" spans="1:8" ht="32.25" customHeight="1" x14ac:dyDescent="0.25">
      <c r="A34" s="60" t="s">
        <v>10</v>
      </c>
      <c r="B34" s="62" t="s">
        <v>117</v>
      </c>
      <c r="C34" s="47"/>
      <c r="D34" s="63">
        <f>D10-D21</f>
        <v>185192963</v>
      </c>
      <c r="E34" s="42">
        <f t="shared" si="0"/>
        <v>185192963</v>
      </c>
      <c r="F34" s="47"/>
      <c r="G34" s="110">
        <v>3910000</v>
      </c>
      <c r="H34" s="111">
        <f t="shared" si="2"/>
        <v>181282963</v>
      </c>
    </row>
    <row r="35" spans="1:8" ht="32.25" customHeight="1" x14ac:dyDescent="0.25">
      <c r="A35" s="60" t="s">
        <v>13</v>
      </c>
      <c r="B35" s="62" t="s">
        <v>118</v>
      </c>
      <c r="C35" s="35"/>
      <c r="D35" s="65"/>
      <c r="E35" s="35"/>
      <c r="F35" s="35"/>
      <c r="G35" s="35"/>
      <c r="H35" s="35"/>
    </row>
    <row r="36" spans="1:8" ht="32.25" customHeight="1" x14ac:dyDescent="0.25">
      <c r="A36" s="60" t="s">
        <v>11</v>
      </c>
      <c r="B36" s="62" t="s">
        <v>20</v>
      </c>
      <c r="C36" s="35"/>
      <c r="D36" s="65"/>
      <c r="E36" s="35"/>
      <c r="F36" s="35"/>
      <c r="G36" s="35"/>
      <c r="H36" s="35"/>
    </row>
    <row r="37" spans="1:8" ht="32.25" customHeight="1" x14ac:dyDescent="0.25">
      <c r="A37" s="60" t="s">
        <v>7</v>
      </c>
      <c r="B37" s="62" t="s">
        <v>38</v>
      </c>
      <c r="C37" s="35"/>
      <c r="D37" s="65"/>
      <c r="E37" s="35"/>
      <c r="F37" s="35"/>
      <c r="G37" s="35"/>
      <c r="H37" s="35"/>
    </row>
    <row r="38" spans="1:8" ht="32.25" customHeight="1" x14ac:dyDescent="0.25">
      <c r="A38" s="60" t="s">
        <v>18</v>
      </c>
      <c r="B38" s="62" t="s">
        <v>56</v>
      </c>
      <c r="C38" s="35"/>
      <c r="D38" s="65"/>
      <c r="E38" s="35"/>
      <c r="F38" s="35"/>
      <c r="G38" s="35"/>
      <c r="H38" s="35"/>
    </row>
    <row r="39" spans="1:8" ht="32.25" customHeight="1" x14ac:dyDescent="0.25">
      <c r="A39" s="60" t="s">
        <v>11</v>
      </c>
      <c r="B39" s="62" t="s">
        <v>21</v>
      </c>
      <c r="C39" s="35"/>
      <c r="D39" s="65"/>
      <c r="E39" s="35"/>
      <c r="F39" s="35"/>
      <c r="G39" s="35"/>
      <c r="H39" s="35"/>
    </row>
    <row r="40" spans="1:8" ht="32.25" customHeight="1" x14ac:dyDescent="0.25">
      <c r="A40" s="60" t="s">
        <v>7</v>
      </c>
      <c r="B40" s="62" t="s">
        <v>22</v>
      </c>
      <c r="C40" s="35"/>
      <c r="D40" s="65"/>
      <c r="E40" s="35"/>
      <c r="F40" s="35"/>
      <c r="G40" s="35"/>
      <c r="H40" s="35"/>
    </row>
    <row r="41" spans="1:8" ht="32.25" customHeight="1" x14ac:dyDescent="0.25">
      <c r="A41" s="60" t="s">
        <v>19</v>
      </c>
      <c r="B41" s="62" t="s">
        <v>119</v>
      </c>
      <c r="C41" s="35"/>
      <c r="D41" s="65"/>
      <c r="E41" s="35"/>
      <c r="F41" s="35"/>
      <c r="G41" s="35"/>
      <c r="H41" s="35"/>
    </row>
    <row r="42" spans="1:8" ht="12.75" customHeight="1" x14ac:dyDescent="0.25">
      <c r="A42" s="74" t="s">
        <v>165</v>
      </c>
      <c r="B42" s="74"/>
    </row>
  </sheetData>
  <mergeCells count="12">
    <mergeCell ref="A42:B42"/>
    <mergeCell ref="A6:A8"/>
    <mergeCell ref="B6:B8"/>
    <mergeCell ref="A2:H2"/>
    <mergeCell ref="A3:H3"/>
    <mergeCell ref="C6:F6"/>
    <mergeCell ref="C7:C8"/>
    <mergeCell ref="D7:D8"/>
    <mergeCell ref="E7:F7"/>
    <mergeCell ref="H6:H8"/>
    <mergeCell ref="G6:G8"/>
    <mergeCell ref="A4:H4"/>
  </mergeCells>
  <pageMargins left="0.48" right="0.55000000000000004" top="0.45" bottom="0.74803149606299213" header="0.31496062992125984" footer="0.31496062992125984"/>
  <pageSetup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77"/>
  <sheetViews>
    <sheetView zoomScale="78" zoomScaleNormal="78" workbookViewId="0">
      <selection activeCell="B17" sqref="B17"/>
    </sheetView>
  </sheetViews>
  <sheetFormatPr defaultRowHeight="15" x14ac:dyDescent="0.25"/>
  <cols>
    <col min="1" max="1" width="6.28515625" customWidth="1"/>
    <col min="2" max="2" width="47.28515625" customWidth="1"/>
    <col min="3" max="6" width="17.85546875" customWidth="1"/>
    <col min="7" max="7" width="11.28515625" customWidth="1"/>
    <col min="8" max="8" width="9.140625" customWidth="1"/>
    <col min="9" max="9" width="16.42578125" customWidth="1"/>
    <col min="10" max="12" width="17.5703125" customWidth="1"/>
  </cols>
  <sheetData>
    <row r="1" spans="1:12" ht="15.75" x14ac:dyDescent="0.25">
      <c r="L1" s="115" t="s">
        <v>217</v>
      </c>
    </row>
    <row r="2" spans="1:12" ht="15.75" x14ac:dyDescent="0.25">
      <c r="A2" s="78" t="s">
        <v>208</v>
      </c>
      <c r="B2" s="78"/>
      <c r="C2" s="78"/>
      <c r="D2" s="78"/>
      <c r="E2" s="78"/>
      <c r="F2" s="78"/>
      <c r="G2" s="78"/>
      <c r="H2" s="78"/>
      <c r="I2" s="78"/>
      <c r="J2" s="78"/>
      <c r="K2" s="78"/>
      <c r="L2" s="78"/>
    </row>
    <row r="3" spans="1:12" ht="15.75" x14ac:dyDescent="0.25">
      <c r="A3" s="73" t="s">
        <v>24</v>
      </c>
      <c r="B3" s="73"/>
      <c r="C3" s="73"/>
      <c r="D3" s="73"/>
      <c r="E3" s="73"/>
      <c r="F3" s="73"/>
      <c r="G3" s="73"/>
      <c r="H3" s="73"/>
      <c r="I3" s="73"/>
      <c r="J3" s="73"/>
      <c r="K3" s="73"/>
      <c r="L3" s="73"/>
    </row>
    <row r="4" spans="1:12" ht="15.75" x14ac:dyDescent="0.25">
      <c r="A4" s="86" t="s">
        <v>222</v>
      </c>
      <c r="B4" s="86"/>
      <c r="C4" s="86"/>
      <c r="D4" s="86"/>
      <c r="E4" s="86"/>
      <c r="F4" s="86"/>
      <c r="G4" s="86"/>
      <c r="H4" s="86"/>
      <c r="I4" s="86"/>
      <c r="J4" s="86"/>
      <c r="K4" s="86"/>
      <c r="L4" s="86"/>
    </row>
    <row r="6" spans="1:12" ht="15.75" x14ac:dyDescent="0.25">
      <c r="A6" s="93" t="s">
        <v>0</v>
      </c>
      <c r="B6" s="93" t="s">
        <v>1</v>
      </c>
      <c r="C6" s="100" t="s">
        <v>203</v>
      </c>
      <c r="D6" s="101"/>
      <c r="E6" s="101"/>
      <c r="F6" s="101"/>
      <c r="G6" s="101"/>
      <c r="H6" s="102"/>
      <c r="I6" s="96" t="s">
        <v>205</v>
      </c>
      <c r="J6" s="97"/>
      <c r="K6" s="80" t="s">
        <v>204</v>
      </c>
      <c r="L6" s="80"/>
    </row>
    <row r="7" spans="1:12" ht="15.75" x14ac:dyDescent="0.25">
      <c r="A7" s="94"/>
      <c r="B7" s="94"/>
      <c r="C7" s="103" t="s">
        <v>106</v>
      </c>
      <c r="D7" s="104"/>
      <c r="E7" s="87" t="s">
        <v>114</v>
      </c>
      <c r="F7" s="87"/>
      <c r="G7" s="87" t="s">
        <v>57</v>
      </c>
      <c r="H7" s="87"/>
      <c r="I7" s="98"/>
      <c r="J7" s="99"/>
      <c r="K7" s="80"/>
      <c r="L7" s="80"/>
    </row>
    <row r="8" spans="1:12" ht="31.5" x14ac:dyDescent="0.25">
      <c r="A8" s="95"/>
      <c r="B8" s="95"/>
      <c r="C8" s="34" t="s">
        <v>58</v>
      </c>
      <c r="D8" s="34" t="s">
        <v>59</v>
      </c>
      <c r="E8" s="34" t="s">
        <v>58</v>
      </c>
      <c r="F8" s="34" t="s">
        <v>59</v>
      </c>
      <c r="G8" s="34" t="s">
        <v>58</v>
      </c>
      <c r="H8" s="34" t="s">
        <v>59</v>
      </c>
      <c r="I8" s="34" t="s">
        <v>58</v>
      </c>
      <c r="J8" s="34" t="s">
        <v>59</v>
      </c>
      <c r="K8" s="34" t="s">
        <v>58</v>
      </c>
      <c r="L8" s="34" t="s">
        <v>59</v>
      </c>
    </row>
    <row r="9" spans="1:12" ht="15.75" x14ac:dyDescent="0.25">
      <c r="A9" s="13" t="s">
        <v>2</v>
      </c>
      <c r="B9" s="13" t="s">
        <v>3</v>
      </c>
      <c r="C9" s="13">
        <v>1</v>
      </c>
      <c r="D9" s="13">
        <v>2</v>
      </c>
      <c r="E9" s="13">
        <v>3</v>
      </c>
      <c r="F9" s="13">
        <v>4</v>
      </c>
      <c r="G9" s="13" t="s">
        <v>60</v>
      </c>
      <c r="H9" s="13" t="s">
        <v>61</v>
      </c>
      <c r="I9" s="13">
        <v>7</v>
      </c>
      <c r="J9" s="13">
        <v>8</v>
      </c>
      <c r="K9" s="13" t="s">
        <v>206</v>
      </c>
      <c r="L9" s="13" t="s">
        <v>207</v>
      </c>
    </row>
    <row r="10" spans="1:12" ht="32.25" customHeight="1" x14ac:dyDescent="0.25">
      <c r="A10" s="4"/>
      <c r="B10" s="5" t="s">
        <v>120</v>
      </c>
      <c r="C10" s="15">
        <f>C11+C62+C63+C69+C70</f>
        <v>377324000000</v>
      </c>
      <c r="D10" s="15">
        <f>D11+D62+D63+D69+D70</f>
        <v>304241000000</v>
      </c>
      <c r="E10" s="15">
        <f>E11+E62+E63+E69+E70</f>
        <v>605957390824</v>
      </c>
      <c r="F10" s="15">
        <f>F11+F62+F63+F69+F70</f>
        <v>439858293097</v>
      </c>
      <c r="G10" s="36">
        <f>E10/C10*100</f>
        <v>160.59338680391389</v>
      </c>
      <c r="H10" s="36">
        <f>F10/D10*100</f>
        <v>144.5756137723055</v>
      </c>
      <c r="I10" s="15">
        <f>I11+I62+I63+I69+I70</f>
        <v>505346181241</v>
      </c>
      <c r="J10" s="15">
        <f>J11+J62+J63+J69+J70</f>
        <v>439633299405</v>
      </c>
      <c r="K10" s="15">
        <f>E10-I10</f>
        <v>100611209583</v>
      </c>
      <c r="L10" s="15">
        <f>F10-J10</f>
        <v>224993692</v>
      </c>
    </row>
    <row r="11" spans="1:12" ht="32.25" customHeight="1" x14ac:dyDescent="0.25">
      <c r="A11" s="4" t="s">
        <v>2</v>
      </c>
      <c r="B11" s="5" t="s">
        <v>121</v>
      </c>
      <c r="C11" s="15">
        <f>C12+C52+C53+C60+C61</f>
        <v>92468000000</v>
      </c>
      <c r="D11" s="15">
        <f t="shared" ref="D11" si="0">D12+D52+D53+D60+D61</f>
        <v>19385000000</v>
      </c>
      <c r="E11" s="15">
        <f>E12+E52+E53+E60+E61</f>
        <v>191909188578</v>
      </c>
      <c r="F11" s="15">
        <f>F12+F52+F53+F60+F61</f>
        <v>26190169721</v>
      </c>
      <c r="G11" s="36">
        <f t="shared" ref="G11:G65" si="1">E11/C11*100</f>
        <v>207.54119109097201</v>
      </c>
      <c r="H11" s="36">
        <f t="shared" ref="H11:H65" si="2">F11/D11*100</f>
        <v>135.10533774052104</v>
      </c>
      <c r="I11" s="15">
        <f>I12+I52+I53+I60+I61</f>
        <v>91540949828</v>
      </c>
      <c r="J11" s="15">
        <f t="shared" ref="J11" si="3">J12+J52+J53+J60+J61</f>
        <v>26267216992</v>
      </c>
      <c r="K11" s="15">
        <f t="shared" ref="K11:K67" si="4">E11-I11</f>
        <v>100368238750</v>
      </c>
      <c r="L11" s="15">
        <f t="shared" ref="L11:L66" si="5">F11-J11</f>
        <v>-77047271</v>
      </c>
    </row>
    <row r="12" spans="1:12" ht="32.25" customHeight="1" x14ac:dyDescent="0.25">
      <c r="A12" s="4" t="s">
        <v>11</v>
      </c>
      <c r="B12" s="5" t="s">
        <v>6</v>
      </c>
      <c r="C12" s="15">
        <f>C13+C16+C20+C25+C30+C31+C34+C35+C39+C40+C41+C42+C43+C44+C46+C47+C48+C49+C50+C51</f>
        <v>92468000000</v>
      </c>
      <c r="D12" s="15">
        <f t="shared" ref="D12" si="6">D13+D16+D20+D25+D30+D31+D34+D35+D39+D40+D41+D42+D43+D44+D46+D47+D48+D49+D50+D51</f>
        <v>19385000000</v>
      </c>
      <c r="E12" s="15">
        <f>E13+E16+E20+E25+E30+E31+E34+E35+E39+E40+E41+E42+E43+E44+E46+E47+E48+E49+E50+E51</f>
        <v>191904297578</v>
      </c>
      <c r="F12" s="15">
        <f>F13+F16+F20+F25+F30+F31+F34+F35+F39+F40+F41+F42+F43+F44+F46+F47+F48+F49+F50+F51</f>
        <v>26185278721</v>
      </c>
      <c r="G12" s="36">
        <f t="shared" si="1"/>
        <v>207.53590169355886</v>
      </c>
      <c r="H12" s="36">
        <f t="shared" si="2"/>
        <v>135.08010689192676</v>
      </c>
      <c r="I12" s="15">
        <f>I13+I16+I20+I25+I30+I31+I34+I35+I39+I40+I41+I42+I43+I44+I46+I47+I48+I49+I50+I51</f>
        <v>91536058828</v>
      </c>
      <c r="J12" s="15">
        <f>J13+J16+J20+J25+J30+J31+J34+J35+J39+J40+J41+J42+J43+J44+J46+J47+J48+J49+J50+J51</f>
        <v>26262325992</v>
      </c>
      <c r="K12" s="15">
        <f t="shared" si="4"/>
        <v>100368238750</v>
      </c>
      <c r="L12" s="15">
        <f t="shared" si="5"/>
        <v>-77047271</v>
      </c>
    </row>
    <row r="13" spans="1:12" ht="27.75" customHeight="1" x14ac:dyDescent="0.25">
      <c r="A13" s="90">
        <v>1</v>
      </c>
      <c r="B13" s="6" t="s">
        <v>62</v>
      </c>
      <c r="C13" s="19"/>
      <c r="D13" s="19"/>
      <c r="E13" s="19">
        <f>E15</f>
        <v>482332638</v>
      </c>
      <c r="F13" s="19"/>
      <c r="G13" s="36"/>
      <c r="H13" s="36"/>
      <c r="I13" s="19"/>
      <c r="J13" s="19"/>
      <c r="K13" s="16">
        <f t="shared" si="4"/>
        <v>482332638</v>
      </c>
      <c r="L13" s="15"/>
    </row>
    <row r="14" spans="1:12" ht="27.75" customHeight="1" x14ac:dyDescent="0.25">
      <c r="A14" s="90"/>
      <c r="B14" s="6" t="s">
        <v>25</v>
      </c>
      <c r="C14" s="19"/>
      <c r="D14" s="19"/>
      <c r="E14" s="19"/>
      <c r="F14" s="19"/>
      <c r="G14" s="36"/>
      <c r="H14" s="36"/>
      <c r="I14" s="19"/>
      <c r="J14" s="19"/>
      <c r="K14" s="16"/>
      <c r="L14" s="15"/>
    </row>
    <row r="15" spans="1:12" ht="27.75" customHeight="1" x14ac:dyDescent="0.25">
      <c r="A15" s="70"/>
      <c r="B15" s="6" t="s">
        <v>218</v>
      </c>
      <c r="C15" s="19"/>
      <c r="D15" s="19"/>
      <c r="E15" s="19">
        <v>482332638</v>
      </c>
      <c r="F15" s="19"/>
      <c r="G15" s="36"/>
      <c r="H15" s="36"/>
      <c r="I15" s="19"/>
      <c r="J15" s="19"/>
      <c r="K15" s="16">
        <f t="shared" si="4"/>
        <v>482332638</v>
      </c>
      <c r="L15" s="15"/>
    </row>
    <row r="16" spans="1:12" ht="27.75" customHeight="1" x14ac:dyDescent="0.25">
      <c r="A16" s="91">
        <v>2</v>
      </c>
      <c r="B16" s="6" t="s">
        <v>122</v>
      </c>
      <c r="C16" s="19"/>
      <c r="D16" s="19"/>
      <c r="E16" s="19">
        <f>E18+E19</f>
        <v>1097136346</v>
      </c>
      <c r="F16" s="19"/>
      <c r="G16" s="36"/>
      <c r="H16" s="36"/>
      <c r="I16" s="19">
        <f>I18+I19</f>
        <v>1088815973</v>
      </c>
      <c r="J16" s="19"/>
      <c r="K16" s="16">
        <f t="shared" si="4"/>
        <v>8320373</v>
      </c>
      <c r="L16" s="15"/>
    </row>
    <row r="17" spans="1:12" ht="27.75" customHeight="1" x14ac:dyDescent="0.25">
      <c r="A17" s="92"/>
      <c r="B17" s="6" t="s">
        <v>25</v>
      </c>
      <c r="C17" s="19"/>
      <c r="D17" s="19"/>
      <c r="E17" s="19"/>
      <c r="F17" s="19"/>
      <c r="G17" s="36"/>
      <c r="H17" s="36"/>
      <c r="I17" s="19"/>
      <c r="J17" s="19"/>
      <c r="K17" s="16"/>
      <c r="L17" s="15"/>
    </row>
    <row r="18" spans="1:12" ht="27.75" customHeight="1" x14ac:dyDescent="0.25">
      <c r="A18" s="14"/>
      <c r="B18" s="6" t="s">
        <v>179</v>
      </c>
      <c r="C18" s="16"/>
      <c r="D18" s="16"/>
      <c r="E18" s="16">
        <v>379345614</v>
      </c>
      <c r="F18" s="16"/>
      <c r="G18" s="36"/>
      <c r="H18" s="36"/>
      <c r="I18" s="16">
        <v>371025241</v>
      </c>
      <c r="J18" s="16"/>
      <c r="K18" s="16">
        <f t="shared" si="4"/>
        <v>8320373</v>
      </c>
      <c r="L18" s="15"/>
    </row>
    <row r="19" spans="1:12" ht="27.75" customHeight="1" x14ac:dyDescent="0.25">
      <c r="A19" s="14"/>
      <c r="B19" s="6" t="s">
        <v>180</v>
      </c>
      <c r="C19" s="16"/>
      <c r="D19" s="16"/>
      <c r="E19" s="16">
        <v>717790732</v>
      </c>
      <c r="F19" s="16"/>
      <c r="G19" s="36"/>
      <c r="H19" s="36"/>
      <c r="I19" s="16">
        <v>717790732</v>
      </c>
      <c r="J19" s="16"/>
      <c r="K19" s="16"/>
      <c r="L19" s="15"/>
    </row>
    <row r="20" spans="1:12" ht="32.25" customHeight="1" x14ac:dyDescent="0.25">
      <c r="A20" s="90">
        <v>3</v>
      </c>
      <c r="B20" s="6" t="s">
        <v>40</v>
      </c>
      <c r="C20" s="19"/>
      <c r="D20" s="19"/>
      <c r="E20" s="19">
        <f>E22+E23+E24</f>
        <v>68604072595</v>
      </c>
      <c r="F20" s="19"/>
      <c r="G20" s="36"/>
      <c r="H20" s="36"/>
      <c r="I20" s="19">
        <v>965499411</v>
      </c>
      <c r="J20" s="19"/>
      <c r="K20" s="16">
        <f t="shared" si="4"/>
        <v>67638573184</v>
      </c>
      <c r="L20" s="15"/>
    </row>
    <row r="21" spans="1:12" ht="25.5" customHeight="1" x14ac:dyDescent="0.25">
      <c r="A21" s="90"/>
      <c r="B21" s="6" t="s">
        <v>25</v>
      </c>
      <c r="C21" s="19"/>
      <c r="D21" s="19"/>
      <c r="E21" s="19"/>
      <c r="F21" s="19"/>
      <c r="G21" s="36"/>
      <c r="H21" s="36"/>
      <c r="I21" s="19"/>
      <c r="J21" s="19"/>
      <c r="K21" s="16"/>
      <c r="L21" s="15"/>
    </row>
    <row r="22" spans="1:12" ht="25.5" customHeight="1" x14ac:dyDescent="0.25">
      <c r="A22" s="69"/>
      <c r="B22" s="6" t="s">
        <v>179</v>
      </c>
      <c r="C22" s="19"/>
      <c r="D22" s="19"/>
      <c r="E22" s="19">
        <v>13879453655</v>
      </c>
      <c r="F22" s="19"/>
      <c r="G22" s="36"/>
      <c r="H22" s="36"/>
      <c r="I22" s="19"/>
      <c r="J22" s="19"/>
      <c r="K22" s="16">
        <f t="shared" si="4"/>
        <v>13879453655</v>
      </c>
      <c r="L22" s="15"/>
    </row>
    <row r="23" spans="1:12" ht="25.5" customHeight="1" x14ac:dyDescent="0.25">
      <c r="A23" s="69"/>
      <c r="B23" s="6" t="s">
        <v>180</v>
      </c>
      <c r="C23" s="19"/>
      <c r="D23" s="19"/>
      <c r="E23" s="19">
        <v>54720868940</v>
      </c>
      <c r="F23" s="19"/>
      <c r="G23" s="36"/>
      <c r="H23" s="36"/>
      <c r="I23" s="19"/>
      <c r="J23" s="19"/>
      <c r="K23" s="16">
        <f t="shared" si="4"/>
        <v>54720868940</v>
      </c>
      <c r="L23" s="15"/>
    </row>
    <row r="24" spans="1:12" ht="25.5" customHeight="1" x14ac:dyDescent="0.25">
      <c r="A24" s="69"/>
      <c r="B24" s="6" t="s">
        <v>219</v>
      </c>
      <c r="C24" s="19"/>
      <c r="D24" s="19"/>
      <c r="E24" s="19">
        <v>3750000</v>
      </c>
      <c r="F24" s="19"/>
      <c r="G24" s="36"/>
      <c r="H24" s="36"/>
      <c r="I24" s="19"/>
      <c r="J24" s="19"/>
      <c r="K24" s="16">
        <f t="shared" si="4"/>
        <v>3750000</v>
      </c>
      <c r="L24" s="15"/>
    </row>
    <row r="25" spans="1:12" ht="32.25" customHeight="1" x14ac:dyDescent="0.25">
      <c r="A25" s="6">
        <v>4</v>
      </c>
      <c r="B25" s="6" t="s">
        <v>41</v>
      </c>
      <c r="C25" s="19">
        <v>2587000000</v>
      </c>
      <c r="D25" s="19">
        <v>2069000000</v>
      </c>
      <c r="E25" s="19">
        <f>SUM(E27:E29)</f>
        <v>38938232436</v>
      </c>
      <c r="F25" s="19">
        <f>SUM(F27:F28)</f>
        <v>3519683070</v>
      </c>
      <c r="G25" s="37">
        <f t="shared" si="1"/>
        <v>1505.1500748357171</v>
      </c>
      <c r="H25" s="37">
        <f t="shared" si="2"/>
        <v>170.11517979700338</v>
      </c>
      <c r="I25" s="19">
        <f>SUM(I27:I28)</f>
        <v>34202686587</v>
      </c>
      <c r="J25" s="19">
        <f>SUM(J27:J28)</f>
        <v>3519683070</v>
      </c>
      <c r="K25" s="16">
        <f t="shared" si="4"/>
        <v>4735545849</v>
      </c>
      <c r="L25" s="15"/>
    </row>
    <row r="26" spans="1:12" ht="25.5" customHeight="1" x14ac:dyDescent="0.25">
      <c r="A26" s="6"/>
      <c r="B26" s="6" t="s">
        <v>25</v>
      </c>
      <c r="C26" s="19"/>
      <c r="D26" s="19"/>
      <c r="E26" s="19"/>
      <c r="F26" s="19"/>
      <c r="G26" s="37"/>
      <c r="H26" s="37"/>
      <c r="I26" s="19"/>
      <c r="J26" s="19"/>
      <c r="K26" s="16"/>
      <c r="L26" s="15"/>
    </row>
    <row r="27" spans="1:12" ht="25.5" customHeight="1" x14ac:dyDescent="0.25">
      <c r="A27" s="3"/>
      <c r="B27" s="6" t="s">
        <v>179</v>
      </c>
      <c r="C27" s="16"/>
      <c r="D27" s="16"/>
      <c r="E27" s="16">
        <v>34988020221</v>
      </c>
      <c r="F27" s="16">
        <v>3519683070</v>
      </c>
      <c r="G27" s="37"/>
      <c r="H27" s="37"/>
      <c r="I27" s="16">
        <v>31112861990</v>
      </c>
      <c r="J27" s="16">
        <v>3519683070</v>
      </c>
      <c r="K27" s="16">
        <f t="shared" si="4"/>
        <v>3875158231</v>
      </c>
      <c r="L27" s="15"/>
    </row>
    <row r="28" spans="1:12" ht="25.5" customHeight="1" x14ac:dyDescent="0.25">
      <c r="A28" s="3"/>
      <c r="B28" s="6" t="s">
        <v>180</v>
      </c>
      <c r="C28" s="16"/>
      <c r="D28" s="16"/>
      <c r="E28" s="16">
        <v>3948714390</v>
      </c>
      <c r="F28" s="16"/>
      <c r="G28" s="37"/>
      <c r="H28" s="37"/>
      <c r="I28" s="16">
        <v>3089824597</v>
      </c>
      <c r="J28" s="16"/>
      <c r="K28" s="16">
        <f t="shared" si="4"/>
        <v>858889793</v>
      </c>
      <c r="L28" s="15"/>
    </row>
    <row r="29" spans="1:12" ht="25.5" customHeight="1" x14ac:dyDescent="0.25">
      <c r="A29" s="69"/>
      <c r="B29" s="6" t="s">
        <v>220</v>
      </c>
      <c r="C29" s="16"/>
      <c r="D29" s="16"/>
      <c r="E29" s="16">
        <v>1497825</v>
      </c>
      <c r="F29" s="16"/>
      <c r="G29" s="37"/>
      <c r="H29" s="37"/>
      <c r="I29" s="16"/>
      <c r="J29" s="16"/>
      <c r="K29" s="16">
        <f t="shared" si="4"/>
        <v>1497825</v>
      </c>
      <c r="L29" s="15"/>
    </row>
    <row r="30" spans="1:12" ht="25.5" customHeight="1" x14ac:dyDescent="0.25">
      <c r="A30" s="3">
        <v>5</v>
      </c>
      <c r="B30" s="6" t="s">
        <v>42</v>
      </c>
      <c r="C30" s="16">
        <v>1574000000</v>
      </c>
      <c r="D30" s="16">
        <v>1259000000</v>
      </c>
      <c r="E30" s="16">
        <v>28161917567</v>
      </c>
      <c r="F30" s="16">
        <v>8553297214</v>
      </c>
      <c r="G30" s="37">
        <f t="shared" si="1"/>
        <v>1789.1942545743329</v>
      </c>
      <c r="H30" s="37">
        <f t="shared" si="2"/>
        <v>679.37229658459103</v>
      </c>
      <c r="I30" s="16">
        <v>12108512997</v>
      </c>
      <c r="J30" s="16">
        <v>8553297214</v>
      </c>
      <c r="K30" s="16">
        <f t="shared" si="4"/>
        <v>16053404570</v>
      </c>
      <c r="L30" s="15"/>
    </row>
    <row r="31" spans="1:12" ht="25.5" customHeight="1" x14ac:dyDescent="0.25">
      <c r="A31" s="3">
        <v>6</v>
      </c>
      <c r="B31" s="6" t="s">
        <v>43</v>
      </c>
      <c r="C31" s="16"/>
      <c r="D31" s="16"/>
      <c r="E31" s="16">
        <v>373722500</v>
      </c>
      <c r="F31" s="16"/>
      <c r="G31" s="36"/>
      <c r="H31" s="37"/>
      <c r="I31" s="16"/>
      <c r="J31" s="16"/>
      <c r="K31" s="16">
        <f t="shared" si="4"/>
        <v>373722500</v>
      </c>
      <c r="L31" s="15"/>
    </row>
    <row r="32" spans="1:12" ht="32.25" customHeight="1" x14ac:dyDescent="0.25">
      <c r="A32" s="3" t="s">
        <v>4</v>
      </c>
      <c r="B32" s="7" t="s">
        <v>123</v>
      </c>
      <c r="C32" s="16"/>
      <c r="D32" s="16"/>
      <c r="E32" s="16"/>
      <c r="F32" s="16"/>
      <c r="G32" s="36"/>
      <c r="H32" s="37"/>
      <c r="I32" s="16"/>
      <c r="J32" s="16"/>
      <c r="K32" s="16"/>
      <c r="L32" s="15"/>
    </row>
    <row r="33" spans="1:12" ht="26.25" customHeight="1" x14ac:dyDescent="0.25">
      <c r="A33" s="3" t="s">
        <v>4</v>
      </c>
      <c r="B33" s="7" t="s">
        <v>74</v>
      </c>
      <c r="C33" s="16"/>
      <c r="D33" s="16"/>
      <c r="E33" s="16"/>
      <c r="F33" s="16"/>
      <c r="G33" s="36"/>
      <c r="H33" s="37"/>
      <c r="I33" s="16"/>
      <c r="J33" s="16"/>
      <c r="K33" s="16"/>
      <c r="L33" s="15"/>
    </row>
    <row r="34" spans="1:12" ht="26.25" customHeight="1" x14ac:dyDescent="0.25">
      <c r="A34" s="3">
        <v>7</v>
      </c>
      <c r="B34" s="6" t="s">
        <v>90</v>
      </c>
      <c r="C34" s="16">
        <v>1480000000</v>
      </c>
      <c r="D34" s="16">
        <v>1480000000</v>
      </c>
      <c r="E34" s="16">
        <v>12350033745</v>
      </c>
      <c r="F34" s="16">
        <v>2571887241</v>
      </c>
      <c r="G34" s="37">
        <f t="shared" si="1"/>
        <v>834.46173952702713</v>
      </c>
      <c r="H34" s="37">
        <f t="shared" si="2"/>
        <v>173.77616493243244</v>
      </c>
      <c r="I34" s="16">
        <v>12350033745</v>
      </c>
      <c r="J34" s="16">
        <v>2571887241</v>
      </c>
      <c r="K34" s="16"/>
      <c r="L34" s="15"/>
    </row>
    <row r="35" spans="1:12" ht="26.25" customHeight="1" x14ac:dyDescent="0.25">
      <c r="A35" s="3">
        <v>8</v>
      </c>
      <c r="B35" s="6" t="s">
        <v>124</v>
      </c>
      <c r="C35" s="16">
        <v>210000000</v>
      </c>
      <c r="D35" s="16">
        <v>210000000</v>
      </c>
      <c r="E35" s="16">
        <v>567194288</v>
      </c>
      <c r="F35" s="16">
        <f>SUM(F36:F38)</f>
        <v>384091788</v>
      </c>
      <c r="G35" s="37">
        <f t="shared" si="1"/>
        <v>270.09251809523806</v>
      </c>
      <c r="H35" s="37">
        <f t="shared" si="2"/>
        <v>182.90085142857143</v>
      </c>
      <c r="I35" s="16">
        <f>SUM(I36:I38)</f>
        <v>438829288</v>
      </c>
      <c r="J35" s="16">
        <f>SUM(J36:J38)</f>
        <v>384091788</v>
      </c>
      <c r="K35" s="16">
        <f t="shared" si="4"/>
        <v>128365000</v>
      </c>
      <c r="L35" s="15"/>
    </row>
    <row r="36" spans="1:12" ht="26.25" customHeight="1" x14ac:dyDescent="0.25">
      <c r="A36" s="3" t="s">
        <v>4</v>
      </c>
      <c r="B36" s="7" t="s">
        <v>91</v>
      </c>
      <c r="C36" s="16"/>
      <c r="D36" s="16"/>
      <c r="E36" s="16">
        <v>8237500</v>
      </c>
      <c r="F36" s="16"/>
      <c r="G36" s="36"/>
      <c r="H36" s="36"/>
      <c r="I36" s="16">
        <v>8237500</v>
      </c>
      <c r="J36" s="16"/>
      <c r="K36" s="16"/>
      <c r="L36" s="15"/>
    </row>
    <row r="37" spans="1:12" ht="26.25" customHeight="1" x14ac:dyDescent="0.25">
      <c r="A37" s="3" t="s">
        <v>4</v>
      </c>
      <c r="B37" s="50" t="s">
        <v>92</v>
      </c>
      <c r="C37" s="57"/>
      <c r="D37" s="57"/>
      <c r="E37" s="57">
        <v>130365000</v>
      </c>
      <c r="F37" s="57"/>
      <c r="G37" s="58"/>
      <c r="H37" s="36"/>
      <c r="I37" s="16">
        <v>2000000</v>
      </c>
      <c r="J37" s="16"/>
      <c r="K37" s="16">
        <f t="shared" si="4"/>
        <v>128365000</v>
      </c>
      <c r="L37" s="15"/>
    </row>
    <row r="38" spans="1:12" ht="26.25" customHeight="1" x14ac:dyDescent="0.25">
      <c r="A38" s="3" t="s">
        <v>4</v>
      </c>
      <c r="B38" s="50" t="s">
        <v>166</v>
      </c>
      <c r="C38" s="57">
        <v>210000000</v>
      </c>
      <c r="D38" s="57">
        <v>210000000</v>
      </c>
      <c r="E38" s="57">
        <f>394991788+33600000</f>
        <v>428591788</v>
      </c>
      <c r="F38" s="57">
        <f>29600000+354491788</f>
        <v>384091788</v>
      </c>
      <c r="G38" s="59">
        <f t="shared" si="1"/>
        <v>204.0913276190476</v>
      </c>
      <c r="H38" s="38">
        <f t="shared" si="2"/>
        <v>182.90085142857143</v>
      </c>
      <c r="I38" s="16">
        <f>394991788+33600000</f>
        <v>428591788</v>
      </c>
      <c r="J38" s="16">
        <f>29600000+354491788</f>
        <v>384091788</v>
      </c>
      <c r="K38" s="16"/>
      <c r="L38" s="15"/>
    </row>
    <row r="39" spans="1:12" ht="26.25" customHeight="1" x14ac:dyDescent="0.25">
      <c r="A39" s="3">
        <v>9</v>
      </c>
      <c r="B39" s="6" t="s">
        <v>64</v>
      </c>
      <c r="C39" s="16"/>
      <c r="D39" s="16"/>
      <c r="E39" s="16"/>
      <c r="F39" s="16"/>
      <c r="G39" s="36"/>
      <c r="H39" s="36"/>
      <c r="I39" s="16"/>
      <c r="J39" s="16"/>
      <c r="K39" s="16"/>
      <c r="L39" s="15"/>
    </row>
    <row r="40" spans="1:12" ht="26.25" customHeight="1" x14ac:dyDescent="0.25">
      <c r="A40" s="3">
        <v>10</v>
      </c>
      <c r="B40" s="6" t="s">
        <v>65</v>
      </c>
      <c r="C40" s="16">
        <v>1007000000</v>
      </c>
      <c r="D40" s="16">
        <v>1007000000</v>
      </c>
      <c r="E40" s="16">
        <v>1691174029</v>
      </c>
      <c r="F40" s="16">
        <v>1355942800</v>
      </c>
      <c r="G40" s="37">
        <f t="shared" si="1"/>
        <v>167.94181022840121</v>
      </c>
      <c r="H40" s="37">
        <f t="shared" si="2"/>
        <v>134.65171797418074</v>
      </c>
      <c r="I40" s="16">
        <v>1601341793</v>
      </c>
      <c r="J40" s="16">
        <v>1355942800</v>
      </c>
      <c r="K40" s="16">
        <f t="shared" si="4"/>
        <v>89832236</v>
      </c>
      <c r="L40" s="15"/>
    </row>
    <row r="41" spans="1:12" ht="26.25" customHeight="1" x14ac:dyDescent="0.25">
      <c r="A41" s="3">
        <v>11</v>
      </c>
      <c r="B41" s="6" t="s">
        <v>66</v>
      </c>
      <c r="C41" s="16"/>
      <c r="D41" s="16"/>
      <c r="E41" s="16">
        <v>5735367233</v>
      </c>
      <c r="F41" s="16"/>
      <c r="G41" s="37"/>
      <c r="H41" s="37"/>
      <c r="I41" s="16">
        <v>1573271583</v>
      </c>
      <c r="J41" s="16"/>
      <c r="K41" s="16">
        <f t="shared" si="4"/>
        <v>4162095650</v>
      </c>
      <c r="L41" s="15"/>
    </row>
    <row r="42" spans="1:12" ht="26.25" customHeight="1" x14ac:dyDescent="0.25">
      <c r="A42" s="3">
        <v>12</v>
      </c>
      <c r="B42" s="6" t="s">
        <v>44</v>
      </c>
      <c r="C42" s="16">
        <v>85000000000</v>
      </c>
      <c r="D42" s="16">
        <v>12750000000</v>
      </c>
      <c r="E42" s="16">
        <v>24702381000</v>
      </c>
      <c r="F42" s="16">
        <v>7882574500</v>
      </c>
      <c r="G42" s="37">
        <f t="shared" si="1"/>
        <v>29.061624705882355</v>
      </c>
      <c r="H42" s="37">
        <f t="shared" si="2"/>
        <v>61.824113725490193</v>
      </c>
      <c r="I42" s="16">
        <v>24702381000</v>
      </c>
      <c r="J42" s="16">
        <v>7882574500</v>
      </c>
      <c r="K42" s="16"/>
      <c r="L42" s="15"/>
    </row>
    <row r="43" spans="1:12" ht="32.25" customHeight="1" x14ac:dyDescent="0.25">
      <c r="A43" s="3">
        <v>13</v>
      </c>
      <c r="B43" s="6" t="s">
        <v>125</v>
      </c>
      <c r="C43" s="16"/>
      <c r="D43" s="16"/>
      <c r="E43" s="16"/>
      <c r="F43" s="16"/>
      <c r="G43" s="36"/>
      <c r="H43" s="37"/>
      <c r="I43" s="16"/>
      <c r="J43" s="16"/>
      <c r="K43" s="16"/>
      <c r="L43" s="15"/>
    </row>
    <row r="44" spans="1:12" ht="26.25" customHeight="1" x14ac:dyDescent="0.25">
      <c r="A44" s="90">
        <v>14</v>
      </c>
      <c r="B44" s="6" t="s">
        <v>67</v>
      </c>
      <c r="C44" s="19"/>
      <c r="D44" s="19"/>
      <c r="E44" s="19"/>
      <c r="F44" s="19"/>
      <c r="G44" s="36"/>
      <c r="H44" s="37"/>
      <c r="I44" s="19"/>
      <c r="J44" s="19"/>
      <c r="K44" s="16"/>
      <c r="L44" s="15"/>
    </row>
    <row r="45" spans="1:12" ht="26.25" customHeight="1" x14ac:dyDescent="0.25">
      <c r="A45" s="90"/>
      <c r="B45" s="6" t="s">
        <v>63</v>
      </c>
      <c r="C45" s="19"/>
      <c r="D45" s="19"/>
      <c r="E45" s="19"/>
      <c r="F45" s="19"/>
      <c r="G45" s="36"/>
      <c r="H45" s="37"/>
      <c r="I45" s="19"/>
      <c r="J45" s="19"/>
      <c r="K45" s="16"/>
      <c r="L45" s="15"/>
    </row>
    <row r="46" spans="1:12" ht="26.25" customHeight="1" x14ac:dyDescent="0.25">
      <c r="A46" s="3">
        <v>15</v>
      </c>
      <c r="B46" s="6" t="s">
        <v>68</v>
      </c>
      <c r="C46" s="16"/>
      <c r="D46" s="16"/>
      <c r="E46" s="16"/>
      <c r="F46" s="16"/>
      <c r="G46" s="36"/>
      <c r="H46" s="37"/>
      <c r="I46" s="16"/>
      <c r="J46" s="16"/>
      <c r="K46" s="16"/>
      <c r="L46" s="15"/>
    </row>
    <row r="47" spans="1:12" ht="26.25" customHeight="1" x14ac:dyDescent="0.25">
      <c r="A47" s="3">
        <v>16</v>
      </c>
      <c r="B47" s="6" t="s">
        <v>69</v>
      </c>
      <c r="C47" s="16">
        <v>280000000</v>
      </c>
      <c r="D47" s="16">
        <v>280000000</v>
      </c>
      <c r="E47" s="16">
        <v>8225584901</v>
      </c>
      <c r="F47" s="16">
        <f>942653808</f>
        <v>942653808</v>
      </c>
      <c r="G47" s="37">
        <f t="shared" si="1"/>
        <v>2937.7088932142856</v>
      </c>
      <c r="H47" s="37">
        <f t="shared" si="2"/>
        <v>336.66207428571431</v>
      </c>
      <c r="I47" s="16">
        <f>1452490880+77047271</f>
        <v>1529538151</v>
      </c>
      <c r="J47" s="16">
        <f>942653808+77047271</f>
        <v>1019701079</v>
      </c>
      <c r="K47" s="16">
        <f t="shared" si="4"/>
        <v>6696046750</v>
      </c>
      <c r="L47" s="16">
        <f t="shared" si="5"/>
        <v>-77047271</v>
      </c>
    </row>
    <row r="48" spans="1:12" ht="26.25" customHeight="1" x14ac:dyDescent="0.25">
      <c r="A48" s="3">
        <v>17</v>
      </c>
      <c r="B48" s="6" t="s">
        <v>70</v>
      </c>
      <c r="C48" s="16">
        <v>330000000</v>
      </c>
      <c r="D48" s="16">
        <v>330000000</v>
      </c>
      <c r="E48" s="16">
        <v>975148300</v>
      </c>
      <c r="F48" s="16">
        <v>975148300</v>
      </c>
      <c r="G48" s="37">
        <f t="shared" si="1"/>
        <v>295.49948484848483</v>
      </c>
      <c r="H48" s="37">
        <f t="shared" si="2"/>
        <v>295.49948484848483</v>
      </c>
      <c r="I48" s="16">
        <v>975148300</v>
      </c>
      <c r="J48" s="16">
        <v>975148300</v>
      </c>
      <c r="K48" s="16"/>
      <c r="L48" s="15"/>
    </row>
    <row r="49" spans="1:12" ht="26.25" customHeight="1" x14ac:dyDescent="0.25">
      <c r="A49" s="3">
        <v>18</v>
      </c>
      <c r="B49" s="6" t="s">
        <v>71</v>
      </c>
      <c r="C49" s="16"/>
      <c r="D49" s="16"/>
      <c r="E49" s="16"/>
      <c r="F49" s="16"/>
      <c r="G49" s="36"/>
      <c r="H49" s="36"/>
      <c r="I49" s="16"/>
      <c r="J49" s="16"/>
      <c r="K49" s="16"/>
      <c r="L49" s="15"/>
    </row>
    <row r="50" spans="1:12" ht="47.25" customHeight="1" x14ac:dyDescent="0.25">
      <c r="A50" s="3">
        <v>19</v>
      </c>
      <c r="B50" s="6" t="s">
        <v>126</v>
      </c>
      <c r="C50" s="16"/>
      <c r="D50" s="16"/>
      <c r="E50" s="16"/>
      <c r="F50" s="16"/>
      <c r="G50" s="36"/>
      <c r="H50" s="36"/>
      <c r="I50" s="16"/>
      <c r="J50" s="16"/>
      <c r="K50" s="16"/>
      <c r="L50" s="15"/>
    </row>
    <row r="51" spans="1:12" ht="32.25" customHeight="1" x14ac:dyDescent="0.25">
      <c r="A51" s="3">
        <v>20</v>
      </c>
      <c r="B51" s="6" t="s">
        <v>72</v>
      </c>
      <c r="C51" s="16"/>
      <c r="D51" s="16"/>
      <c r="E51" s="16"/>
      <c r="F51" s="16"/>
      <c r="G51" s="36"/>
      <c r="H51" s="36"/>
      <c r="I51" s="16"/>
      <c r="J51" s="16"/>
      <c r="K51" s="16"/>
      <c r="L51" s="15"/>
    </row>
    <row r="52" spans="1:12" ht="32.25" customHeight="1" x14ac:dyDescent="0.25">
      <c r="A52" s="4" t="s">
        <v>7</v>
      </c>
      <c r="B52" s="5" t="s">
        <v>45</v>
      </c>
      <c r="C52" s="16"/>
      <c r="D52" s="16"/>
      <c r="E52" s="16"/>
      <c r="F52" s="16"/>
      <c r="G52" s="36"/>
      <c r="H52" s="36"/>
      <c r="I52" s="16"/>
      <c r="J52" s="16"/>
      <c r="K52" s="16"/>
      <c r="L52" s="15"/>
    </row>
    <row r="53" spans="1:12" ht="32.25" customHeight="1" x14ac:dyDescent="0.25">
      <c r="A53" s="4" t="s">
        <v>8</v>
      </c>
      <c r="B53" s="5" t="s">
        <v>127</v>
      </c>
      <c r="C53" s="16"/>
      <c r="D53" s="16"/>
      <c r="E53" s="16"/>
      <c r="F53" s="16"/>
      <c r="G53" s="36"/>
      <c r="H53" s="36"/>
      <c r="I53" s="16"/>
      <c r="J53" s="16"/>
      <c r="K53" s="16"/>
      <c r="L53" s="15"/>
    </row>
    <row r="54" spans="1:12" ht="32.25" customHeight="1" x14ac:dyDescent="0.25">
      <c r="A54" s="3">
        <v>1</v>
      </c>
      <c r="B54" s="6" t="s">
        <v>93</v>
      </c>
      <c r="C54" s="16"/>
      <c r="D54" s="16"/>
      <c r="E54" s="16"/>
      <c r="F54" s="16"/>
      <c r="G54" s="36"/>
      <c r="H54" s="36"/>
      <c r="I54" s="16"/>
      <c r="J54" s="16"/>
      <c r="K54" s="16"/>
      <c r="L54" s="15"/>
    </row>
    <row r="55" spans="1:12" ht="32.25" customHeight="1" x14ac:dyDescent="0.25">
      <c r="A55" s="3">
        <v>2</v>
      </c>
      <c r="B55" s="6" t="s">
        <v>73</v>
      </c>
      <c r="C55" s="16"/>
      <c r="D55" s="16"/>
      <c r="E55" s="16"/>
      <c r="F55" s="16"/>
      <c r="G55" s="36"/>
      <c r="H55" s="36"/>
      <c r="I55" s="16"/>
      <c r="J55" s="16"/>
      <c r="K55" s="16"/>
      <c r="L55" s="15"/>
    </row>
    <row r="56" spans="1:12" ht="32.25" customHeight="1" x14ac:dyDescent="0.25">
      <c r="A56" s="3">
        <v>3</v>
      </c>
      <c r="B56" s="6" t="s">
        <v>128</v>
      </c>
      <c r="C56" s="16"/>
      <c r="D56" s="16"/>
      <c r="E56" s="16"/>
      <c r="F56" s="16"/>
      <c r="G56" s="36"/>
      <c r="H56" s="36"/>
      <c r="I56" s="16"/>
      <c r="J56" s="16"/>
      <c r="K56" s="16"/>
      <c r="L56" s="15"/>
    </row>
    <row r="57" spans="1:12" ht="32.25" customHeight="1" x14ac:dyDescent="0.25">
      <c r="A57" s="3">
        <v>4</v>
      </c>
      <c r="B57" s="6" t="s">
        <v>129</v>
      </c>
      <c r="C57" s="16"/>
      <c r="D57" s="16"/>
      <c r="E57" s="16"/>
      <c r="F57" s="16"/>
      <c r="G57" s="36"/>
      <c r="H57" s="36"/>
      <c r="I57" s="16"/>
      <c r="J57" s="16"/>
      <c r="K57" s="16"/>
      <c r="L57" s="15"/>
    </row>
    <row r="58" spans="1:12" ht="32.25" customHeight="1" x14ac:dyDescent="0.25">
      <c r="A58" s="3">
        <v>5</v>
      </c>
      <c r="B58" s="6" t="s">
        <v>130</v>
      </c>
      <c r="C58" s="16"/>
      <c r="D58" s="16"/>
      <c r="E58" s="16"/>
      <c r="F58" s="16"/>
      <c r="G58" s="36"/>
      <c r="H58" s="36"/>
      <c r="I58" s="16"/>
      <c r="J58" s="16"/>
      <c r="K58" s="16"/>
      <c r="L58" s="15"/>
    </row>
    <row r="59" spans="1:12" ht="32.25" customHeight="1" x14ac:dyDescent="0.25">
      <c r="A59" s="3">
        <v>6</v>
      </c>
      <c r="B59" s="6" t="s">
        <v>75</v>
      </c>
      <c r="C59" s="16"/>
      <c r="D59" s="16"/>
      <c r="E59" s="16"/>
      <c r="F59" s="16"/>
      <c r="G59" s="36"/>
      <c r="H59" s="36"/>
      <c r="I59" s="16"/>
      <c r="J59" s="16"/>
      <c r="K59" s="16"/>
      <c r="L59" s="15"/>
    </row>
    <row r="60" spans="1:12" ht="32.25" customHeight="1" x14ac:dyDescent="0.25">
      <c r="A60" s="4" t="s">
        <v>9</v>
      </c>
      <c r="B60" s="5" t="s">
        <v>76</v>
      </c>
      <c r="C60" s="16"/>
      <c r="D60" s="16"/>
      <c r="E60" s="16"/>
      <c r="F60" s="16"/>
      <c r="G60" s="36"/>
      <c r="H60" s="36"/>
      <c r="I60" s="16"/>
      <c r="J60" s="16"/>
      <c r="K60" s="16"/>
      <c r="L60" s="15"/>
    </row>
    <row r="61" spans="1:12" ht="32.25" customHeight="1" x14ac:dyDescent="0.25">
      <c r="A61" s="4" t="s">
        <v>23</v>
      </c>
      <c r="B61" s="5" t="s">
        <v>181</v>
      </c>
      <c r="C61" s="16"/>
      <c r="D61" s="16"/>
      <c r="E61" s="15">
        <v>4891000</v>
      </c>
      <c r="F61" s="15">
        <v>4891000</v>
      </c>
      <c r="G61" s="36"/>
      <c r="H61" s="36"/>
      <c r="I61" s="15">
        <v>4891000</v>
      </c>
      <c r="J61" s="15">
        <v>4891000</v>
      </c>
      <c r="K61" s="16"/>
      <c r="L61" s="15"/>
    </row>
    <row r="62" spans="1:12" ht="32.25" customHeight="1" x14ac:dyDescent="0.25">
      <c r="A62" s="4" t="s">
        <v>3</v>
      </c>
      <c r="B62" s="5" t="s">
        <v>131</v>
      </c>
      <c r="C62" s="16"/>
      <c r="D62" s="16"/>
      <c r="E62" s="16"/>
      <c r="F62" s="16"/>
      <c r="G62" s="36"/>
      <c r="H62" s="36"/>
      <c r="I62" s="16"/>
      <c r="J62" s="16"/>
      <c r="K62" s="16"/>
      <c r="L62" s="15"/>
    </row>
    <row r="63" spans="1:12" ht="32.25" customHeight="1" x14ac:dyDescent="0.25">
      <c r="A63" s="4" t="s">
        <v>10</v>
      </c>
      <c r="B63" s="5" t="s">
        <v>182</v>
      </c>
      <c r="C63" s="15">
        <f>C64+C67+C68</f>
        <v>284856000000</v>
      </c>
      <c r="D63" s="15">
        <f t="shared" ref="D63:F63" si="7">D64+D67+D68</f>
        <v>284856000000</v>
      </c>
      <c r="E63" s="15">
        <f>E64+E67+E68</f>
        <v>378982456763</v>
      </c>
      <c r="F63" s="15">
        <f t="shared" si="7"/>
        <v>378602377893</v>
      </c>
      <c r="G63" s="36">
        <f t="shared" si="1"/>
        <v>133.04352260896735</v>
      </c>
      <c r="H63" s="36">
        <f t="shared" si="2"/>
        <v>132.91009418548319</v>
      </c>
      <c r="I63" s="15">
        <f t="shared" ref="I63" si="8">I64+I67+I68</f>
        <v>378739485930</v>
      </c>
      <c r="J63" s="15">
        <f>J64+J67+J68</f>
        <v>378300336930</v>
      </c>
      <c r="K63" s="15">
        <f t="shared" si="4"/>
        <v>242970833</v>
      </c>
      <c r="L63" s="15">
        <f t="shared" si="5"/>
        <v>302040963</v>
      </c>
    </row>
    <row r="64" spans="1:12" ht="27.75" customHeight="1" x14ac:dyDescent="0.25">
      <c r="A64" s="4" t="s">
        <v>11</v>
      </c>
      <c r="B64" s="5" t="s">
        <v>47</v>
      </c>
      <c r="C64" s="15">
        <f>C65+C66</f>
        <v>284856000000</v>
      </c>
      <c r="D64" s="15">
        <f t="shared" ref="D64:F64" si="9">D65+D66</f>
        <v>284856000000</v>
      </c>
      <c r="E64" s="15">
        <f>E65+E66</f>
        <v>378602377893</v>
      </c>
      <c r="F64" s="15">
        <f t="shared" si="9"/>
        <v>378602377893</v>
      </c>
      <c r="G64" s="36">
        <f t="shared" si="1"/>
        <v>132.91009418548319</v>
      </c>
      <c r="H64" s="36">
        <f t="shared" si="2"/>
        <v>132.91009418548319</v>
      </c>
      <c r="I64" s="15">
        <f t="shared" ref="I64:J64" si="10">I65+I66</f>
        <v>378300336930</v>
      </c>
      <c r="J64" s="15">
        <f t="shared" si="10"/>
        <v>378300336930</v>
      </c>
      <c r="K64" s="15">
        <f t="shared" si="4"/>
        <v>302040963</v>
      </c>
      <c r="L64" s="15">
        <f t="shared" si="5"/>
        <v>302040963</v>
      </c>
    </row>
    <row r="65" spans="1:12" ht="27.75" customHeight="1" x14ac:dyDescent="0.25">
      <c r="A65" s="3">
        <v>1</v>
      </c>
      <c r="B65" s="6" t="s">
        <v>183</v>
      </c>
      <c r="C65" s="17">
        <v>284856000000</v>
      </c>
      <c r="D65" s="17">
        <v>284856000000</v>
      </c>
      <c r="E65" s="17">
        <v>284856000000</v>
      </c>
      <c r="F65" s="17">
        <v>284856000000</v>
      </c>
      <c r="G65" s="37">
        <f t="shared" si="1"/>
        <v>100</v>
      </c>
      <c r="H65" s="37">
        <f t="shared" si="2"/>
        <v>100</v>
      </c>
      <c r="I65" s="17">
        <v>284856000000</v>
      </c>
      <c r="J65" s="17">
        <v>284856000000</v>
      </c>
      <c r="K65" s="16"/>
      <c r="L65" s="15"/>
    </row>
    <row r="66" spans="1:12" ht="27.75" customHeight="1" x14ac:dyDescent="0.25">
      <c r="A66" s="3">
        <v>2</v>
      </c>
      <c r="B66" s="6" t="s">
        <v>184</v>
      </c>
      <c r="C66" s="17"/>
      <c r="D66" s="17"/>
      <c r="E66" s="17">
        <v>93746377893</v>
      </c>
      <c r="F66" s="17">
        <v>93746377893</v>
      </c>
      <c r="G66" s="36"/>
      <c r="H66" s="36"/>
      <c r="I66" s="17">
        <v>93444336930</v>
      </c>
      <c r="J66" s="17">
        <v>93444336930</v>
      </c>
      <c r="K66" s="16">
        <f t="shared" si="4"/>
        <v>302040963</v>
      </c>
      <c r="L66" s="16">
        <f t="shared" si="5"/>
        <v>302040963</v>
      </c>
    </row>
    <row r="67" spans="1:12" ht="27.75" customHeight="1" x14ac:dyDescent="0.25">
      <c r="A67" s="4" t="s">
        <v>7</v>
      </c>
      <c r="B67" s="5" t="s">
        <v>185</v>
      </c>
      <c r="C67" s="17"/>
      <c r="D67" s="17"/>
      <c r="E67" s="17">
        <v>380078870</v>
      </c>
      <c r="F67" s="17"/>
      <c r="G67" s="36"/>
      <c r="H67" s="36"/>
      <c r="I67" s="17">
        <v>439149000</v>
      </c>
      <c r="J67" s="17"/>
      <c r="K67" s="16">
        <f t="shared" si="4"/>
        <v>-59070130</v>
      </c>
      <c r="L67" s="15"/>
    </row>
    <row r="68" spans="1:12" ht="27.75" customHeight="1" x14ac:dyDescent="0.25">
      <c r="A68" s="4" t="s">
        <v>8</v>
      </c>
      <c r="B68" s="5" t="s">
        <v>186</v>
      </c>
      <c r="C68" s="17"/>
      <c r="D68" s="17"/>
      <c r="E68" s="17"/>
      <c r="F68" s="17"/>
      <c r="G68" s="36"/>
      <c r="H68" s="36"/>
      <c r="I68" s="17"/>
      <c r="J68" s="17"/>
      <c r="K68" s="16"/>
      <c r="L68" s="15"/>
    </row>
    <row r="69" spans="1:12" ht="32.25" customHeight="1" x14ac:dyDescent="0.25">
      <c r="A69" s="4" t="s">
        <v>13</v>
      </c>
      <c r="B69" s="5" t="s">
        <v>132</v>
      </c>
      <c r="C69" s="18"/>
      <c r="D69" s="18"/>
      <c r="E69" s="18">
        <v>14740450</v>
      </c>
      <c r="F69" s="18">
        <v>14740450</v>
      </c>
      <c r="G69" s="36"/>
      <c r="H69" s="36"/>
      <c r="I69" s="18">
        <v>14740450</v>
      </c>
      <c r="J69" s="18">
        <v>14740450</v>
      </c>
      <c r="K69" s="16"/>
      <c r="L69" s="15"/>
    </row>
    <row r="70" spans="1:12" ht="32.25" customHeight="1" x14ac:dyDescent="0.25">
      <c r="A70" s="4" t="s">
        <v>18</v>
      </c>
      <c r="B70" s="5" t="s">
        <v>133</v>
      </c>
      <c r="C70" s="18"/>
      <c r="D70" s="18"/>
      <c r="E70" s="18">
        <v>35051005033</v>
      </c>
      <c r="F70" s="18">
        <v>35051005033</v>
      </c>
      <c r="G70" s="36"/>
      <c r="H70" s="36"/>
      <c r="I70" s="18">
        <v>35051005033</v>
      </c>
      <c r="J70" s="18">
        <v>35051005033</v>
      </c>
      <c r="K70" s="16"/>
      <c r="L70" s="15"/>
    </row>
    <row r="71" spans="1:12" ht="15.75" x14ac:dyDescent="0.25">
      <c r="A71" s="29"/>
      <c r="B71" s="30"/>
      <c r="C71" s="30"/>
      <c r="D71" s="30"/>
      <c r="E71" s="30"/>
      <c r="F71" s="30"/>
      <c r="G71" s="30"/>
      <c r="H71" s="30"/>
      <c r="I71" s="31"/>
      <c r="J71" s="31"/>
      <c r="K71" s="31"/>
      <c r="L71" s="31"/>
    </row>
    <row r="72" spans="1:12" ht="21" hidden="1" customHeight="1" x14ac:dyDescent="0.25">
      <c r="A72" s="2" t="s">
        <v>46</v>
      </c>
    </row>
    <row r="73" spans="1:12" ht="36.75" hidden="1" customHeight="1" x14ac:dyDescent="0.25">
      <c r="A73" s="88" t="s">
        <v>94</v>
      </c>
      <c r="B73" s="88"/>
      <c r="C73" s="88"/>
      <c r="D73" s="88"/>
      <c r="E73" s="88"/>
      <c r="F73" s="88"/>
      <c r="G73" s="88"/>
      <c r="H73" s="88"/>
      <c r="I73" s="88"/>
      <c r="J73" s="88"/>
      <c r="K73" s="88"/>
      <c r="L73" s="88"/>
    </row>
    <row r="74" spans="1:12" ht="36.75" hidden="1" customHeight="1" x14ac:dyDescent="0.25">
      <c r="A74" s="88" t="s">
        <v>95</v>
      </c>
      <c r="B74" s="88"/>
      <c r="C74" s="88"/>
      <c r="D74" s="88"/>
      <c r="E74" s="88"/>
      <c r="F74" s="88"/>
      <c r="G74" s="88"/>
      <c r="H74" s="88"/>
      <c r="I74" s="88"/>
      <c r="J74" s="88"/>
      <c r="K74" s="88"/>
      <c r="L74" s="88"/>
    </row>
    <row r="75" spans="1:12" ht="49.5" hidden="1" customHeight="1" x14ac:dyDescent="0.25">
      <c r="A75" s="88" t="s">
        <v>96</v>
      </c>
      <c r="B75" s="88"/>
      <c r="C75" s="88"/>
      <c r="D75" s="88"/>
      <c r="E75" s="88"/>
      <c r="F75" s="88"/>
      <c r="G75" s="88"/>
      <c r="H75" s="88"/>
      <c r="I75" s="88"/>
      <c r="J75" s="88"/>
      <c r="K75" s="88"/>
      <c r="L75" s="88"/>
    </row>
    <row r="76" spans="1:12" ht="49.5" hidden="1" customHeight="1" x14ac:dyDescent="0.25">
      <c r="A76" s="88" t="s">
        <v>77</v>
      </c>
      <c r="B76" s="88"/>
      <c r="C76" s="88"/>
      <c r="D76" s="88"/>
      <c r="E76" s="88"/>
      <c r="F76" s="88"/>
      <c r="G76" s="88"/>
      <c r="H76" s="88"/>
      <c r="I76" s="88"/>
      <c r="J76" s="88"/>
      <c r="K76" s="88"/>
      <c r="L76" s="88"/>
    </row>
    <row r="77" spans="1:12" ht="69.75" hidden="1" customHeight="1" x14ac:dyDescent="0.25">
      <c r="A77" s="89" t="s">
        <v>167</v>
      </c>
      <c r="B77" s="89"/>
      <c r="C77" s="89"/>
      <c r="D77" s="89"/>
      <c r="E77" s="89"/>
      <c r="F77" s="89"/>
      <c r="G77" s="89"/>
      <c r="H77" s="89"/>
      <c r="I77" s="89"/>
      <c r="J77" s="89"/>
      <c r="K77" s="89"/>
      <c r="L77" s="89"/>
    </row>
  </sheetData>
  <mergeCells count="20">
    <mergeCell ref="A2:L2"/>
    <mergeCell ref="A3:L3"/>
    <mergeCell ref="A73:L73"/>
    <mergeCell ref="A74:L74"/>
    <mergeCell ref="A75:L75"/>
    <mergeCell ref="A44:A45"/>
    <mergeCell ref="A20:A21"/>
    <mergeCell ref="A16:A17"/>
    <mergeCell ref="A13:A14"/>
    <mergeCell ref="A6:A8"/>
    <mergeCell ref="I6:J7"/>
    <mergeCell ref="K6:L7"/>
    <mergeCell ref="B6:B8"/>
    <mergeCell ref="C6:H6"/>
    <mergeCell ref="C7:D7"/>
    <mergeCell ref="E7:F7"/>
    <mergeCell ref="G7:H7"/>
    <mergeCell ref="A4:L4"/>
    <mergeCell ref="A76:L76"/>
    <mergeCell ref="A77:L77"/>
  </mergeCells>
  <pageMargins left="0.70866141732283505" right="0.70866141732283505" top="0.47" bottom="0.4" header="0.31496062992126" footer="0.31496062992126"/>
  <pageSetup paperSize="8"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60"/>
  <sheetViews>
    <sheetView tabSelected="1" workbookViewId="0">
      <selection activeCell="C15" sqref="C15"/>
    </sheetView>
  </sheetViews>
  <sheetFormatPr defaultRowHeight="15" x14ac:dyDescent="0.25"/>
  <cols>
    <col min="1" max="1" width="7.7109375" customWidth="1"/>
    <col min="2" max="2" width="52.7109375" customWidth="1"/>
    <col min="3" max="5" width="21.7109375" customWidth="1"/>
    <col min="6" max="6" width="20.7109375" customWidth="1"/>
    <col min="7" max="7" width="19.5703125" customWidth="1"/>
  </cols>
  <sheetData>
    <row r="1" spans="1:7" x14ac:dyDescent="0.25">
      <c r="G1" s="48" t="s">
        <v>216</v>
      </c>
    </row>
    <row r="2" spans="1:7" ht="15.75" x14ac:dyDescent="0.25">
      <c r="A2" s="78" t="s">
        <v>209</v>
      </c>
      <c r="B2" s="78"/>
      <c r="C2" s="78"/>
      <c r="D2" s="78"/>
      <c r="E2" s="78"/>
      <c r="F2" s="78"/>
      <c r="G2" s="78"/>
    </row>
    <row r="3" spans="1:7" ht="15.75" x14ac:dyDescent="0.25">
      <c r="A3" s="78" t="s">
        <v>24</v>
      </c>
      <c r="B3" s="78"/>
      <c r="C3" s="78"/>
      <c r="D3" s="78"/>
      <c r="E3" s="78"/>
      <c r="F3" s="78"/>
      <c r="G3" s="78"/>
    </row>
    <row r="4" spans="1:7" ht="15.75" x14ac:dyDescent="0.25">
      <c r="A4" s="109" t="s">
        <v>223</v>
      </c>
      <c r="B4" s="78"/>
      <c r="C4" s="78"/>
      <c r="D4" s="78"/>
      <c r="E4" s="78"/>
      <c r="F4" s="78"/>
      <c r="G4" s="78"/>
    </row>
    <row r="5" spans="1:7" ht="15.75" x14ac:dyDescent="0.25">
      <c r="G5" s="1" t="s">
        <v>5</v>
      </c>
    </row>
    <row r="6" spans="1:7" ht="15.75" customHeight="1" x14ac:dyDescent="0.25">
      <c r="A6" s="93" t="s">
        <v>0</v>
      </c>
      <c r="B6" s="93" t="s">
        <v>49</v>
      </c>
      <c r="C6" s="106" t="s">
        <v>203</v>
      </c>
      <c r="D6" s="107"/>
      <c r="E6" s="108"/>
      <c r="F6" s="93" t="s">
        <v>210</v>
      </c>
      <c r="G6" s="93" t="s">
        <v>204</v>
      </c>
    </row>
    <row r="7" spans="1:7" ht="41.25" customHeight="1" x14ac:dyDescent="0.25">
      <c r="A7" s="95"/>
      <c r="B7" s="95"/>
      <c r="C7" s="34" t="s">
        <v>106</v>
      </c>
      <c r="D7" s="34" t="s">
        <v>114</v>
      </c>
      <c r="E7" s="34" t="s">
        <v>57</v>
      </c>
      <c r="F7" s="95"/>
      <c r="G7" s="95"/>
    </row>
    <row r="8" spans="1:7" ht="15.75" x14ac:dyDescent="0.25">
      <c r="A8" s="13" t="s">
        <v>2</v>
      </c>
      <c r="B8" s="13" t="s">
        <v>3</v>
      </c>
      <c r="C8" s="13">
        <v>1</v>
      </c>
      <c r="D8" s="13">
        <v>2</v>
      </c>
      <c r="E8" s="13" t="s">
        <v>39</v>
      </c>
      <c r="F8" s="13">
        <v>4</v>
      </c>
      <c r="G8" s="13" t="s">
        <v>211</v>
      </c>
    </row>
    <row r="9" spans="1:7" ht="21.75" customHeight="1" x14ac:dyDescent="0.25">
      <c r="A9" s="4"/>
      <c r="B9" s="5" t="s">
        <v>134</v>
      </c>
      <c r="C9" s="23">
        <f>C10+C52+C58</f>
        <v>304241000000</v>
      </c>
      <c r="D9" s="23">
        <f>D10+D52+D58+D57</f>
        <v>439673100134</v>
      </c>
      <c r="E9" s="25">
        <f>D9/C9*100</f>
        <v>144.51474329035204</v>
      </c>
      <c r="F9" s="23">
        <f>F10+F52+F58+F57</f>
        <v>439629389405</v>
      </c>
      <c r="G9" s="40">
        <f>D9-F9</f>
        <v>43710729</v>
      </c>
    </row>
    <row r="10" spans="1:7" ht="21.75" customHeight="1" x14ac:dyDescent="0.25">
      <c r="A10" s="4" t="s">
        <v>2</v>
      </c>
      <c r="B10" s="5" t="s">
        <v>135</v>
      </c>
      <c r="C10" s="23">
        <f>C11+C29+C48+C49+C50+C51</f>
        <v>304241000000</v>
      </c>
      <c r="D10" s="23">
        <f>D11+D29+D48+D49+D50+D51</f>
        <v>407598692147</v>
      </c>
      <c r="E10" s="25">
        <f t="shared" ref="E10:E47" si="0">D10/C10*100</f>
        <v>133.97230884298961</v>
      </c>
      <c r="F10" s="23">
        <f>F11+F29+F48+F49+F50+F51</f>
        <v>407598692147</v>
      </c>
      <c r="G10" s="40">
        <f t="shared" ref="G10:G57" si="1">D10-F10</f>
        <v>0</v>
      </c>
    </row>
    <row r="11" spans="1:7" ht="21.75" customHeight="1" x14ac:dyDescent="0.25">
      <c r="A11" s="4" t="s">
        <v>11</v>
      </c>
      <c r="B11" s="5" t="s">
        <v>55</v>
      </c>
      <c r="C11" s="22">
        <f>SUM(C14:C19)</f>
        <v>12750000000</v>
      </c>
      <c r="D11" s="22">
        <f>SUM(D14:D19)</f>
        <v>27048054911</v>
      </c>
      <c r="E11" s="25">
        <f t="shared" si="0"/>
        <v>212.14160714509802</v>
      </c>
      <c r="F11" s="22">
        <f>SUM(F14:F19)</f>
        <v>27048054911</v>
      </c>
      <c r="G11" s="40">
        <f t="shared" si="1"/>
        <v>0</v>
      </c>
    </row>
    <row r="12" spans="1:7" ht="21.75" customHeight="1" x14ac:dyDescent="0.25">
      <c r="A12" s="3">
        <v>1</v>
      </c>
      <c r="B12" s="6" t="s">
        <v>136</v>
      </c>
      <c r="C12" s="21">
        <f>SUM(C14:C19)</f>
        <v>12750000000</v>
      </c>
      <c r="D12" s="19">
        <f>SUM(D14:D19)</f>
        <v>27048054911</v>
      </c>
      <c r="E12" s="25">
        <f t="shared" si="0"/>
        <v>212.14160714509802</v>
      </c>
      <c r="F12" s="19">
        <f>SUM(F14:F19)</f>
        <v>27048054911</v>
      </c>
      <c r="G12" s="40">
        <f t="shared" si="1"/>
        <v>0</v>
      </c>
    </row>
    <row r="13" spans="1:7" ht="21.75" customHeight="1" x14ac:dyDescent="0.25">
      <c r="A13" s="3"/>
      <c r="B13" s="7" t="s">
        <v>79</v>
      </c>
      <c r="C13" s="26"/>
      <c r="D13" s="20"/>
      <c r="E13" s="25"/>
      <c r="F13" s="20"/>
      <c r="G13" s="40">
        <f t="shared" si="1"/>
        <v>0</v>
      </c>
    </row>
    <row r="14" spans="1:7" ht="21.75" customHeight="1" x14ac:dyDescent="0.25">
      <c r="A14" s="3" t="s">
        <v>4</v>
      </c>
      <c r="B14" s="7" t="s">
        <v>80</v>
      </c>
      <c r="C14" s="26">
        <v>751000000</v>
      </c>
      <c r="D14" s="20">
        <v>9415814763</v>
      </c>
      <c r="E14" s="39">
        <f t="shared" si="0"/>
        <v>1253.7702747003993</v>
      </c>
      <c r="F14" s="20">
        <v>9415814763</v>
      </c>
      <c r="G14" s="40">
        <f t="shared" si="1"/>
        <v>0</v>
      </c>
    </row>
    <row r="15" spans="1:7" ht="21.75" customHeight="1" x14ac:dyDescent="0.25">
      <c r="A15" s="3" t="s">
        <v>4</v>
      </c>
      <c r="B15" s="7" t="s">
        <v>104</v>
      </c>
      <c r="C15" s="26"/>
      <c r="D15" s="20"/>
      <c r="E15" s="39"/>
      <c r="F15" s="20"/>
      <c r="G15" s="40">
        <f t="shared" si="1"/>
        <v>0</v>
      </c>
    </row>
    <row r="16" spans="1:7" ht="21.75" customHeight="1" x14ac:dyDescent="0.25">
      <c r="A16" s="27" t="s">
        <v>4</v>
      </c>
      <c r="B16" s="7" t="s">
        <v>100</v>
      </c>
      <c r="C16" s="26"/>
      <c r="D16" s="20">
        <v>64595000</v>
      </c>
      <c r="E16" s="39"/>
      <c r="F16" s="20">
        <v>64595000</v>
      </c>
      <c r="G16" s="40">
        <f t="shared" si="1"/>
        <v>0</v>
      </c>
    </row>
    <row r="17" spans="1:7" ht="21.75" customHeight="1" x14ac:dyDescent="0.25">
      <c r="A17" s="27" t="s">
        <v>4</v>
      </c>
      <c r="B17" s="7" t="s">
        <v>187</v>
      </c>
      <c r="C17" s="26"/>
      <c r="D17" s="20">
        <v>1310944951</v>
      </c>
      <c r="E17" s="39"/>
      <c r="F17" s="20">
        <v>1310944951</v>
      </c>
      <c r="G17" s="40">
        <f t="shared" si="1"/>
        <v>0</v>
      </c>
    </row>
    <row r="18" spans="1:7" ht="21.75" customHeight="1" x14ac:dyDescent="0.25">
      <c r="A18" s="27" t="s">
        <v>4</v>
      </c>
      <c r="B18" s="7" t="s">
        <v>103</v>
      </c>
      <c r="C18" s="26">
        <v>5722000000</v>
      </c>
      <c r="D18" s="20">
        <v>9133947947</v>
      </c>
      <c r="E18" s="39">
        <f t="shared" si="0"/>
        <v>159.62859047535827</v>
      </c>
      <c r="F18" s="20">
        <v>9133947947</v>
      </c>
      <c r="G18" s="40">
        <f t="shared" si="1"/>
        <v>0</v>
      </c>
    </row>
    <row r="19" spans="1:7" ht="30" customHeight="1" x14ac:dyDescent="0.25">
      <c r="A19" s="27" t="s">
        <v>4</v>
      </c>
      <c r="B19" s="7" t="s">
        <v>188</v>
      </c>
      <c r="C19" s="26">
        <v>6277000000</v>
      </c>
      <c r="D19" s="20">
        <v>7122752250</v>
      </c>
      <c r="E19" s="39">
        <f t="shared" si="0"/>
        <v>113.47382905846742</v>
      </c>
      <c r="F19" s="20">
        <v>7122752250</v>
      </c>
      <c r="G19" s="40">
        <f t="shared" si="1"/>
        <v>0</v>
      </c>
    </row>
    <row r="20" spans="1:7" ht="21.75" customHeight="1" x14ac:dyDescent="0.25">
      <c r="A20" s="49"/>
      <c r="B20" s="50" t="s">
        <v>82</v>
      </c>
      <c r="C20" s="51"/>
      <c r="D20" s="52"/>
      <c r="E20" s="53"/>
      <c r="F20" s="52"/>
      <c r="G20" s="40">
        <f t="shared" si="1"/>
        <v>0</v>
      </c>
    </row>
    <row r="21" spans="1:7" ht="21.75" customHeight="1" x14ac:dyDescent="0.25">
      <c r="A21" s="49" t="s">
        <v>4</v>
      </c>
      <c r="B21" s="50" t="s">
        <v>83</v>
      </c>
      <c r="C21" s="54">
        <v>12750000000</v>
      </c>
      <c r="D21" s="55">
        <v>7882574500</v>
      </c>
      <c r="E21" s="53">
        <f t="shared" si="0"/>
        <v>61.824113725490193</v>
      </c>
      <c r="F21" s="55">
        <v>7882574500</v>
      </c>
      <c r="G21" s="40">
        <f t="shared" si="1"/>
        <v>0</v>
      </c>
    </row>
    <row r="22" spans="1:7" ht="21.75" customHeight="1" x14ac:dyDescent="0.25">
      <c r="A22" s="49" t="s">
        <v>4</v>
      </c>
      <c r="B22" s="50" t="s">
        <v>98</v>
      </c>
      <c r="C22" s="54"/>
      <c r="D22" s="55"/>
      <c r="E22" s="56"/>
      <c r="F22" s="55"/>
      <c r="G22" s="40">
        <f t="shared" si="1"/>
        <v>0</v>
      </c>
    </row>
    <row r="23" spans="1:7" ht="31.5" x14ac:dyDescent="0.25">
      <c r="A23" s="49" t="s">
        <v>4</v>
      </c>
      <c r="B23" s="50" t="s">
        <v>191</v>
      </c>
      <c r="C23" s="54"/>
      <c r="D23" s="55">
        <f>435504550+1581528618</f>
        <v>2017033168</v>
      </c>
      <c r="E23" s="56"/>
      <c r="F23" s="55">
        <f>435504550+1581528618</f>
        <v>2017033168</v>
      </c>
      <c r="G23" s="40">
        <f t="shared" si="1"/>
        <v>0</v>
      </c>
    </row>
    <row r="24" spans="1:7" ht="22.5" customHeight="1" x14ac:dyDescent="0.25">
      <c r="A24" s="49" t="s">
        <v>4</v>
      </c>
      <c r="B24" s="50" t="s">
        <v>189</v>
      </c>
      <c r="C24" s="54"/>
      <c r="D24" s="55">
        <f>6139770000</f>
        <v>6139770000</v>
      </c>
      <c r="E24" s="56"/>
      <c r="F24" s="55">
        <f>6139770000</f>
        <v>6139770000</v>
      </c>
      <c r="G24" s="40">
        <f t="shared" si="1"/>
        <v>0</v>
      </c>
    </row>
    <row r="25" spans="1:7" ht="22.5" customHeight="1" x14ac:dyDescent="0.25">
      <c r="A25" s="49" t="s">
        <v>4</v>
      </c>
      <c r="B25" s="50" t="s">
        <v>190</v>
      </c>
      <c r="C25" s="54"/>
      <c r="D25" s="55">
        <v>10408277037</v>
      </c>
      <c r="E25" s="56"/>
      <c r="F25" s="55">
        <v>10408277037</v>
      </c>
      <c r="G25" s="40">
        <f t="shared" si="1"/>
        <v>0</v>
      </c>
    </row>
    <row r="26" spans="1:7" ht="15.75" x14ac:dyDescent="0.25">
      <c r="A26" s="49" t="s">
        <v>4</v>
      </c>
      <c r="B26" s="50" t="s">
        <v>192</v>
      </c>
      <c r="C26" s="54"/>
      <c r="D26" s="55">
        <v>600000000</v>
      </c>
      <c r="E26" s="56"/>
      <c r="F26" s="55">
        <v>600000000</v>
      </c>
      <c r="G26" s="40">
        <f t="shared" si="1"/>
        <v>0</v>
      </c>
    </row>
    <row r="27" spans="1:7" ht="63" x14ac:dyDescent="0.25">
      <c r="A27" s="3">
        <v>2</v>
      </c>
      <c r="B27" s="6" t="s">
        <v>84</v>
      </c>
      <c r="C27" s="6"/>
      <c r="D27" s="6"/>
      <c r="E27" s="25"/>
      <c r="F27" s="6"/>
      <c r="G27" s="40">
        <f t="shared" si="1"/>
        <v>0</v>
      </c>
    </row>
    <row r="28" spans="1:7" ht="21.75" customHeight="1" x14ac:dyDescent="0.25">
      <c r="A28" s="3">
        <v>3</v>
      </c>
      <c r="B28" s="6" t="s">
        <v>85</v>
      </c>
      <c r="C28" s="6"/>
      <c r="D28" s="6"/>
      <c r="E28" s="25"/>
      <c r="F28" s="6"/>
      <c r="G28" s="40">
        <f t="shared" si="1"/>
        <v>0</v>
      </c>
    </row>
    <row r="29" spans="1:7" ht="21.75" customHeight="1" x14ac:dyDescent="0.25">
      <c r="A29" s="4" t="s">
        <v>7</v>
      </c>
      <c r="B29" s="5" t="s">
        <v>15</v>
      </c>
      <c r="C29" s="23">
        <f>SUM(C31:C38)+C43+C44+C45+C46+C47</f>
        <v>280623000000</v>
      </c>
      <c r="D29" s="23">
        <f>SUM(D31:D38)+D43+D44+D45+D46+D47</f>
        <v>380550637236</v>
      </c>
      <c r="E29" s="25">
        <f t="shared" si="0"/>
        <v>135.60921137469131</v>
      </c>
      <c r="F29" s="23">
        <f>SUM(F31:F38)+F43+F44+F45+F46+F47</f>
        <v>380550637236</v>
      </c>
      <c r="G29" s="40">
        <f t="shared" si="1"/>
        <v>0</v>
      </c>
    </row>
    <row r="30" spans="1:7" ht="21.75" customHeight="1" x14ac:dyDescent="0.25">
      <c r="A30" s="3"/>
      <c r="B30" s="7" t="s">
        <v>25</v>
      </c>
      <c r="C30" s="6"/>
      <c r="D30" s="6"/>
      <c r="E30" s="25"/>
      <c r="F30" s="6"/>
      <c r="G30" s="40">
        <f t="shared" si="1"/>
        <v>0</v>
      </c>
    </row>
    <row r="31" spans="1:7" ht="21.75" customHeight="1" x14ac:dyDescent="0.25">
      <c r="A31" s="3">
        <v>1</v>
      </c>
      <c r="B31" s="7" t="s">
        <v>80</v>
      </c>
      <c r="C31" s="21">
        <v>129992000000</v>
      </c>
      <c r="D31" s="21">
        <v>142583367186</v>
      </c>
      <c r="E31" s="39">
        <f t="shared" si="0"/>
        <v>109.68626314388578</v>
      </c>
      <c r="F31" s="21">
        <v>142583367186</v>
      </c>
      <c r="G31" s="40">
        <f t="shared" si="1"/>
        <v>0</v>
      </c>
    </row>
    <row r="32" spans="1:7" ht="21.75" customHeight="1" x14ac:dyDescent="0.25">
      <c r="A32" s="3">
        <v>2</v>
      </c>
      <c r="B32" s="7" t="s">
        <v>81</v>
      </c>
      <c r="C32" s="21"/>
      <c r="D32" s="21"/>
      <c r="E32" s="39"/>
      <c r="F32" s="21"/>
      <c r="G32" s="40">
        <f t="shared" si="1"/>
        <v>0</v>
      </c>
    </row>
    <row r="33" spans="1:7" ht="21.75" customHeight="1" x14ac:dyDescent="0.25">
      <c r="A33" s="3">
        <v>3</v>
      </c>
      <c r="B33" s="7" t="s">
        <v>100</v>
      </c>
      <c r="C33" s="21">
        <v>219000000</v>
      </c>
      <c r="D33" s="21">
        <v>15876880</v>
      </c>
      <c r="E33" s="39">
        <f t="shared" si="0"/>
        <v>7.2497168949771691</v>
      </c>
      <c r="F33" s="21">
        <v>15876880</v>
      </c>
      <c r="G33" s="40">
        <f t="shared" si="1"/>
        <v>0</v>
      </c>
    </row>
    <row r="34" spans="1:7" ht="21.75" customHeight="1" x14ac:dyDescent="0.25">
      <c r="A34" s="3">
        <v>4</v>
      </c>
      <c r="B34" s="7" t="s">
        <v>187</v>
      </c>
      <c r="C34" s="21">
        <v>982000000</v>
      </c>
      <c r="D34" s="21">
        <v>5358458650</v>
      </c>
      <c r="E34" s="39">
        <f t="shared" si="0"/>
        <v>545.66788696537674</v>
      </c>
      <c r="F34" s="21">
        <v>5358458650</v>
      </c>
      <c r="G34" s="40">
        <f t="shared" si="1"/>
        <v>0</v>
      </c>
    </row>
    <row r="35" spans="1:7" ht="21.75" customHeight="1" x14ac:dyDescent="0.25">
      <c r="A35" s="3">
        <v>5</v>
      </c>
      <c r="B35" s="7" t="s">
        <v>193</v>
      </c>
      <c r="C35" s="21">
        <v>1328000000</v>
      </c>
      <c r="D35" s="21"/>
      <c r="E35" s="39"/>
      <c r="F35" s="21"/>
      <c r="G35" s="40">
        <f t="shared" si="1"/>
        <v>0</v>
      </c>
    </row>
    <row r="36" spans="1:7" ht="21.75" customHeight="1" x14ac:dyDescent="0.25">
      <c r="A36" s="3">
        <v>6</v>
      </c>
      <c r="B36" s="7" t="s">
        <v>101</v>
      </c>
      <c r="C36" s="21">
        <v>1176000000</v>
      </c>
      <c r="D36" s="21"/>
      <c r="E36" s="39"/>
      <c r="F36" s="21"/>
      <c r="G36" s="40">
        <f t="shared" si="1"/>
        <v>0</v>
      </c>
    </row>
    <row r="37" spans="1:7" ht="21.75" customHeight="1" x14ac:dyDescent="0.25">
      <c r="A37" s="3">
        <v>7</v>
      </c>
      <c r="B37" s="7" t="s">
        <v>102</v>
      </c>
      <c r="C37" s="21">
        <v>7352000000</v>
      </c>
      <c r="D37" s="21">
        <v>8476888242</v>
      </c>
      <c r="E37" s="39">
        <f t="shared" si="0"/>
        <v>115.30043854733405</v>
      </c>
      <c r="F37" s="21">
        <v>8476888242</v>
      </c>
      <c r="G37" s="40">
        <f t="shared" si="1"/>
        <v>0</v>
      </c>
    </row>
    <row r="38" spans="1:7" ht="21.75" customHeight="1" x14ac:dyDescent="0.25">
      <c r="A38" s="3">
        <v>8</v>
      </c>
      <c r="B38" s="7" t="s">
        <v>103</v>
      </c>
      <c r="C38" s="21">
        <v>11440000000</v>
      </c>
      <c r="D38" s="21">
        <f>SUM(D40:D42)</f>
        <v>19762496270</v>
      </c>
      <c r="E38" s="39">
        <f t="shared" si="0"/>
        <v>172.74909326923077</v>
      </c>
      <c r="F38" s="21">
        <f>SUM(F40:F42)</f>
        <v>19762496270</v>
      </c>
      <c r="G38" s="40">
        <f t="shared" si="1"/>
        <v>0</v>
      </c>
    </row>
    <row r="39" spans="1:7" ht="21.75" customHeight="1" x14ac:dyDescent="0.25">
      <c r="A39" s="3"/>
      <c r="B39" s="7" t="s">
        <v>25</v>
      </c>
      <c r="C39" s="21"/>
      <c r="D39" s="21"/>
      <c r="E39" s="39"/>
      <c r="F39" s="21"/>
      <c r="G39" s="40">
        <f t="shared" si="1"/>
        <v>0</v>
      </c>
    </row>
    <row r="40" spans="1:7" ht="21.75" customHeight="1" x14ac:dyDescent="0.25">
      <c r="A40" s="3"/>
      <c r="B40" s="7" t="s">
        <v>194</v>
      </c>
      <c r="C40" s="21">
        <v>1147000000</v>
      </c>
      <c r="D40" s="21">
        <v>3488671745</v>
      </c>
      <c r="E40" s="39">
        <f t="shared" si="0"/>
        <v>304.15621142109848</v>
      </c>
      <c r="F40" s="21">
        <v>3488671745</v>
      </c>
      <c r="G40" s="40">
        <f t="shared" si="1"/>
        <v>0</v>
      </c>
    </row>
    <row r="41" spans="1:7" ht="21.75" customHeight="1" x14ac:dyDescent="0.25">
      <c r="A41" s="3"/>
      <c r="B41" s="7" t="s">
        <v>195</v>
      </c>
      <c r="C41" s="21">
        <v>1586000000</v>
      </c>
      <c r="D41" s="21">
        <v>4695654800</v>
      </c>
      <c r="E41" s="39">
        <f t="shared" si="0"/>
        <v>296.0690290037831</v>
      </c>
      <c r="F41" s="21">
        <v>4695654800</v>
      </c>
      <c r="G41" s="40">
        <f t="shared" si="1"/>
        <v>0</v>
      </c>
    </row>
    <row r="42" spans="1:7" ht="21.75" customHeight="1" x14ac:dyDescent="0.25">
      <c r="A42" s="3"/>
      <c r="B42" s="7" t="s">
        <v>199</v>
      </c>
      <c r="C42" s="21">
        <v>8707000000</v>
      </c>
      <c r="D42" s="21">
        <v>11578169725</v>
      </c>
      <c r="E42" s="39">
        <f t="shared" si="0"/>
        <v>132.97541891581486</v>
      </c>
      <c r="F42" s="21">
        <v>11578169725</v>
      </c>
      <c r="G42" s="40">
        <f t="shared" si="1"/>
        <v>0</v>
      </c>
    </row>
    <row r="43" spans="1:7" ht="34.5" customHeight="1" x14ac:dyDescent="0.25">
      <c r="A43" s="3">
        <v>9</v>
      </c>
      <c r="B43" s="7" t="s">
        <v>188</v>
      </c>
      <c r="C43" s="21">
        <v>64697000000</v>
      </c>
      <c r="D43" s="21">
        <f>122165081398-162634741</f>
        <v>122002446657</v>
      </c>
      <c r="E43" s="39">
        <f t="shared" si="0"/>
        <v>188.57512196392415</v>
      </c>
      <c r="F43" s="21">
        <f>122165081398-162634741</f>
        <v>122002446657</v>
      </c>
      <c r="G43" s="40">
        <f t="shared" si="1"/>
        <v>0</v>
      </c>
    </row>
    <row r="44" spans="1:7" ht="21.75" customHeight="1" x14ac:dyDescent="0.25">
      <c r="A44" s="3">
        <v>10</v>
      </c>
      <c r="B44" s="7" t="s">
        <v>196</v>
      </c>
      <c r="C44" s="21">
        <v>58277000000</v>
      </c>
      <c r="D44" s="21">
        <v>75048475975</v>
      </c>
      <c r="E44" s="39">
        <f t="shared" si="0"/>
        <v>128.77889386035656</v>
      </c>
      <c r="F44" s="21">
        <v>75048475975</v>
      </c>
      <c r="G44" s="40">
        <f t="shared" si="1"/>
        <v>0</v>
      </c>
    </row>
    <row r="45" spans="1:7" ht="21.75" customHeight="1" x14ac:dyDescent="0.25">
      <c r="A45" s="3">
        <v>11</v>
      </c>
      <c r="B45" s="7" t="s">
        <v>198</v>
      </c>
      <c r="C45" s="21">
        <v>2266000000</v>
      </c>
      <c r="D45" s="21">
        <v>2696984000</v>
      </c>
      <c r="E45" s="39">
        <f t="shared" si="0"/>
        <v>119.01959399823478</v>
      </c>
      <c r="F45" s="21">
        <v>2696984000</v>
      </c>
      <c r="G45" s="40">
        <f t="shared" si="1"/>
        <v>0</v>
      </c>
    </row>
    <row r="46" spans="1:7" ht="21.75" customHeight="1" x14ac:dyDescent="0.25">
      <c r="A46" s="3">
        <v>12</v>
      </c>
      <c r="B46" s="7" t="s">
        <v>99</v>
      </c>
      <c r="C46" s="21">
        <v>2624000000</v>
      </c>
      <c r="D46" s="21">
        <v>2897163496</v>
      </c>
      <c r="E46" s="39">
        <f t="shared" si="0"/>
        <v>110.41019420731708</v>
      </c>
      <c r="F46" s="21">
        <v>2897163496</v>
      </c>
      <c r="G46" s="40">
        <f t="shared" si="1"/>
        <v>0</v>
      </c>
    </row>
    <row r="47" spans="1:7" ht="21.75" customHeight="1" x14ac:dyDescent="0.25">
      <c r="A47" s="3">
        <v>13</v>
      </c>
      <c r="B47" s="7" t="s">
        <v>197</v>
      </c>
      <c r="C47" s="21">
        <v>270000000</v>
      </c>
      <c r="D47" s="21">
        <v>1708479880</v>
      </c>
      <c r="E47" s="39">
        <f t="shared" si="0"/>
        <v>632.77032592592593</v>
      </c>
      <c r="F47" s="21">
        <v>1708479880</v>
      </c>
      <c r="G47" s="40">
        <f t="shared" si="1"/>
        <v>0</v>
      </c>
    </row>
    <row r="48" spans="1:7" ht="31.5" x14ac:dyDescent="0.25">
      <c r="A48" s="4" t="s">
        <v>8</v>
      </c>
      <c r="B48" s="5" t="s">
        <v>16</v>
      </c>
      <c r="C48" s="21"/>
      <c r="D48" s="21"/>
      <c r="E48" s="25"/>
      <c r="F48" s="21"/>
      <c r="G48" s="40">
        <f t="shared" si="1"/>
        <v>0</v>
      </c>
    </row>
    <row r="49" spans="1:7" ht="20.25" customHeight="1" x14ac:dyDescent="0.25">
      <c r="A49" s="4" t="s">
        <v>9</v>
      </c>
      <c r="B49" s="5" t="s">
        <v>32</v>
      </c>
      <c r="C49" s="21"/>
      <c r="D49" s="21"/>
      <c r="E49" s="25"/>
      <c r="F49" s="21"/>
      <c r="G49" s="40">
        <f t="shared" si="1"/>
        <v>0</v>
      </c>
    </row>
    <row r="50" spans="1:7" ht="20.25" customHeight="1" x14ac:dyDescent="0.25">
      <c r="A50" s="4" t="s">
        <v>23</v>
      </c>
      <c r="B50" s="5" t="s">
        <v>33</v>
      </c>
      <c r="C50" s="22">
        <v>10868000000</v>
      </c>
      <c r="D50" s="21"/>
      <c r="E50" s="25"/>
      <c r="F50" s="21"/>
      <c r="G50" s="40">
        <f t="shared" si="1"/>
        <v>0</v>
      </c>
    </row>
    <row r="51" spans="1:7" ht="20.25" customHeight="1" x14ac:dyDescent="0.25">
      <c r="A51" s="4" t="s">
        <v>86</v>
      </c>
      <c r="B51" s="5" t="s">
        <v>17</v>
      </c>
      <c r="C51" s="21"/>
      <c r="D51" s="21"/>
      <c r="E51" s="25"/>
      <c r="F51" s="21"/>
      <c r="G51" s="40">
        <f t="shared" si="1"/>
        <v>0</v>
      </c>
    </row>
    <row r="52" spans="1:7" ht="20.25" customHeight="1" x14ac:dyDescent="0.25">
      <c r="A52" s="4" t="s">
        <v>3</v>
      </c>
      <c r="B52" s="5" t="s">
        <v>87</v>
      </c>
      <c r="C52" s="21"/>
      <c r="D52" s="21"/>
      <c r="E52" s="25"/>
      <c r="F52" s="21"/>
      <c r="G52" s="40">
        <f t="shared" si="1"/>
        <v>0</v>
      </c>
    </row>
    <row r="53" spans="1:7" ht="20.25" customHeight="1" x14ac:dyDescent="0.25">
      <c r="A53" s="4" t="s">
        <v>11</v>
      </c>
      <c r="B53" s="5" t="s">
        <v>35</v>
      </c>
      <c r="C53" s="21"/>
      <c r="D53" s="21"/>
      <c r="E53" s="36"/>
      <c r="F53" s="21"/>
      <c r="G53" s="40">
        <f t="shared" si="1"/>
        <v>0</v>
      </c>
    </row>
    <row r="54" spans="1:7" ht="20.25" customHeight="1" x14ac:dyDescent="0.25">
      <c r="A54" s="3"/>
      <c r="B54" s="6" t="s">
        <v>88</v>
      </c>
      <c r="C54" s="21"/>
      <c r="D54" s="21"/>
      <c r="E54" s="36"/>
      <c r="F54" s="21"/>
      <c r="G54" s="40">
        <f t="shared" si="1"/>
        <v>0</v>
      </c>
    </row>
    <row r="55" spans="1:7" ht="20.25" customHeight="1" x14ac:dyDescent="0.25">
      <c r="A55" s="4" t="s">
        <v>7</v>
      </c>
      <c r="B55" s="5" t="s">
        <v>105</v>
      </c>
      <c r="C55" s="21"/>
      <c r="D55" s="21"/>
      <c r="E55" s="36"/>
      <c r="F55" s="21"/>
      <c r="G55" s="40">
        <f t="shared" si="1"/>
        <v>0</v>
      </c>
    </row>
    <row r="56" spans="1:7" ht="20.25" customHeight="1" x14ac:dyDescent="0.25">
      <c r="A56" s="3"/>
      <c r="B56" s="6" t="s">
        <v>89</v>
      </c>
      <c r="C56" s="21"/>
      <c r="D56" s="21"/>
      <c r="E56" s="36"/>
      <c r="F56" s="21"/>
      <c r="G56" s="40">
        <f t="shared" si="1"/>
        <v>0</v>
      </c>
    </row>
    <row r="57" spans="1:7" s="24" customFormat="1" ht="20.25" customHeight="1" x14ac:dyDescent="0.25">
      <c r="A57" s="4" t="s">
        <v>10</v>
      </c>
      <c r="B57" s="5" t="s">
        <v>200</v>
      </c>
      <c r="C57" s="22"/>
      <c r="D57" s="22">
        <v>1109143740</v>
      </c>
      <c r="E57" s="36"/>
      <c r="F57" s="22">
        <f>1168213870+255078870</f>
        <v>1423292740</v>
      </c>
      <c r="G57" s="40">
        <f t="shared" si="1"/>
        <v>-314149000</v>
      </c>
    </row>
    <row r="58" spans="1:7" ht="28.5" customHeight="1" x14ac:dyDescent="0.25">
      <c r="A58" s="4" t="s">
        <v>13</v>
      </c>
      <c r="B58" s="5" t="s">
        <v>97</v>
      </c>
      <c r="C58" s="21"/>
      <c r="D58" s="22">
        <v>30965264247</v>
      </c>
      <c r="E58" s="36"/>
      <c r="F58" s="22">
        <f>30607404518</f>
        <v>30607404518</v>
      </c>
      <c r="G58" s="40">
        <f>D58-F58</f>
        <v>357859729</v>
      </c>
    </row>
    <row r="59" spans="1:7" ht="15" customHeight="1" x14ac:dyDescent="0.25">
      <c r="A59" s="29"/>
      <c r="B59" s="30"/>
      <c r="C59" s="30"/>
      <c r="D59" s="30"/>
      <c r="E59" s="30"/>
      <c r="F59" s="32"/>
      <c r="G59" s="33"/>
    </row>
    <row r="60" spans="1:7" ht="60" hidden="1" customHeight="1" x14ac:dyDescent="0.25">
      <c r="A60" s="105" t="s">
        <v>168</v>
      </c>
      <c r="B60" s="105"/>
      <c r="C60" s="105"/>
      <c r="D60" s="105"/>
      <c r="E60" s="105"/>
      <c r="F60" s="105"/>
      <c r="G60" s="105"/>
    </row>
  </sheetData>
  <mergeCells count="9">
    <mergeCell ref="A60:G60"/>
    <mergeCell ref="A2:G2"/>
    <mergeCell ref="A3:G3"/>
    <mergeCell ref="A6:A7"/>
    <mergeCell ref="B6:B7"/>
    <mergeCell ref="C6:E6"/>
    <mergeCell ref="F6:F7"/>
    <mergeCell ref="G6:G7"/>
    <mergeCell ref="A4:G4"/>
  </mergeCells>
  <pageMargins left="0.46" right="0.25" top="0.35" bottom="0.31" header="0.31496062992126" footer="0.31496062992126"/>
  <pageSetup paperSize="8"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PL tong hop</vt:lpstr>
      <vt:lpstr>48</vt:lpstr>
      <vt:lpstr>50</vt:lpstr>
      <vt:lpstr>51</vt:lpstr>
      <vt:lpstr>'PL tong hop'!chuong_phuluc_1_name</vt:lpstr>
      <vt:lpstr>'48'!chuong_phuluc_48_name</vt:lpstr>
      <vt:lpstr>'50'!chuong_phuluc_50_name</vt:lpstr>
      <vt:lpstr>'51'!chuong_phuluc_51</vt:lpstr>
      <vt:lpstr>'51'!chuong_phuluc_51_name</vt:lpstr>
      <vt:lpstr>'51'!Print_Titles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Administrator</cp:lastModifiedBy>
  <cp:lastPrinted>2026-05-20T04:36:38Z</cp:lastPrinted>
  <dcterms:created xsi:type="dcterms:W3CDTF">2017-04-26T02:19:00Z</dcterms:created>
  <dcterms:modified xsi:type="dcterms:W3CDTF">2026-05-20T04:37:18Z</dcterms:modified>
</cp:coreProperties>
</file>