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Báo cáo\2026\"/>
    </mc:Choice>
  </mc:AlternateContent>
  <bookViews>
    <workbookView xWindow="0" yWindow="0" windowWidth="24000" windowHeight="9630" firstSheet="3" activeTab="6"/>
  </bookViews>
  <sheets>
    <sheet name="1-Kết quả NV tháng 10" sheetId="1" r:id="rId1"/>
    <sheet name="2-Tiến độ giải ngân" sheetId="2" r:id="rId2"/>
    <sheet name="3-Các chỉ tiêu KT-XH" sheetId="4" r:id="rId3"/>
    <sheet name="4-Chi tiết thu ngân sách" sheetId="6" r:id="rId4"/>
    <sheet name="5-Phương hướng, nhiệm vụ T11 " sheetId="9" r:id="rId5"/>
    <sheet name="6-Kịch bản GPMB" sheetId="10" r:id="rId6"/>
    <sheet name="7- Kết quả thực hiện Quý IV" sheetId="11" r:id="rId7"/>
  </sheets>
  <definedNames>
    <definedName name="_xlnm.Print_Titles" localSheetId="0">'1-Kết quả NV tháng 10'!$4:$4</definedName>
    <definedName name="_xlnm.Print_Titles" localSheetId="1">'2-Tiến độ giải ngân'!$5:$8</definedName>
    <definedName name="_xlnm.Print_Titles" localSheetId="2">'3-Các chỉ tiêu KT-XH'!$4:$5</definedName>
    <definedName name="_xlnm.Print_Titles" localSheetId="3">'4-Chi tiết thu ngân sách'!$4:$6</definedName>
    <definedName name="_xlnm.Print_Titles" localSheetId="4">'5-Phương hướng, nhiệm vụ T11 '!$4:$4</definedName>
    <definedName name="_xlnm.Print_Titles" localSheetId="5">'6-Kịch bản GPMB'!$5:$5</definedName>
    <definedName name="_xlnm.Print_Titles" localSheetId="6">'7- Kết quả thực hiện Quý IV'!$4:$7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6" i="4" l="1"/>
  <c r="M27" i="6"/>
  <c r="L27" i="6"/>
  <c r="H27" i="6"/>
  <c r="G27" i="6"/>
  <c r="K27" i="6" s="1"/>
  <c r="E27" i="6"/>
  <c r="L26" i="6"/>
  <c r="G26" i="6"/>
  <c r="K26" i="6" s="1"/>
  <c r="E26" i="6"/>
  <c r="L21" i="6"/>
  <c r="K21" i="6"/>
  <c r="G21" i="6"/>
  <c r="M21" i="6" s="1"/>
  <c r="E21" i="6"/>
  <c r="I21" i="6" s="1"/>
  <c r="C21" i="6"/>
  <c r="E20" i="6"/>
  <c r="E19" i="6"/>
  <c r="E18" i="6" s="1"/>
  <c r="L18" i="6"/>
  <c r="G18" i="6"/>
  <c r="K18" i="6" s="1"/>
  <c r="D18" i="6"/>
  <c r="C18" i="6"/>
  <c r="M17" i="6"/>
  <c r="L17" i="6"/>
  <c r="K17" i="6"/>
  <c r="I17" i="6"/>
  <c r="H17" i="6"/>
  <c r="G17" i="6"/>
  <c r="E17" i="6"/>
  <c r="L16" i="6"/>
  <c r="G16" i="6"/>
  <c r="K16" i="6" s="1"/>
  <c r="E16" i="6"/>
  <c r="L15" i="6"/>
  <c r="K15" i="6"/>
  <c r="G15" i="6"/>
  <c r="I15" i="6" s="1"/>
  <c r="E15" i="6"/>
  <c r="E14" i="6"/>
  <c r="E13" i="6"/>
  <c r="L12" i="6"/>
  <c r="L8" i="6" s="1"/>
  <c r="L7" i="6" s="1"/>
  <c r="G12" i="6"/>
  <c r="I12" i="6" s="1"/>
  <c r="E12" i="6"/>
  <c r="D12" i="6"/>
  <c r="C12" i="6"/>
  <c r="E11" i="6"/>
  <c r="E10" i="6"/>
  <c r="E9" i="6" s="1"/>
  <c r="L9" i="6"/>
  <c r="K9" i="6"/>
  <c r="G9" i="6"/>
  <c r="M9" i="6" s="1"/>
  <c r="D9" i="6"/>
  <c r="D8" i="6" s="1"/>
  <c r="D7" i="6" s="1"/>
  <c r="C9" i="6"/>
  <c r="J8" i="6"/>
  <c r="G8" i="6"/>
  <c r="K8" i="6" s="1"/>
  <c r="F8" i="6"/>
  <c r="C8" i="6"/>
  <c r="C7" i="6" s="1"/>
  <c r="J7" i="6"/>
  <c r="F7" i="6"/>
  <c r="I9" i="6" l="1"/>
  <c r="E8" i="6"/>
  <c r="E7" i="6" s="1"/>
  <c r="G7" i="6"/>
  <c r="M16" i="6"/>
  <c r="H18" i="6"/>
  <c r="H12" i="6"/>
  <c r="H8" i="6"/>
  <c r="M12" i="6"/>
  <c r="M8" i="6" s="1"/>
  <c r="H16" i="6"/>
  <c r="M18" i="6"/>
  <c r="I8" i="6"/>
  <c r="H15" i="6"/>
  <c r="M15" i="6"/>
  <c r="I16" i="6"/>
  <c r="I18" i="6"/>
  <c r="H26" i="6"/>
  <c r="M26" i="6"/>
  <c r="I27" i="6"/>
  <c r="H9" i="6"/>
  <c r="H21" i="6"/>
  <c r="I26" i="6"/>
  <c r="M7" i="6" l="1"/>
  <c r="I7" i="6"/>
  <c r="H7" i="6"/>
  <c r="K7" i="6"/>
  <c r="O34" i="2" l="1"/>
  <c r="N34" i="2"/>
  <c r="H34" i="2"/>
  <c r="C34" i="2"/>
  <c r="P34" i="2" s="1"/>
  <c r="J33" i="2"/>
  <c r="H33" i="2"/>
  <c r="O33" i="2" s="1"/>
  <c r="C33" i="2"/>
  <c r="P33" i="2" s="1"/>
  <c r="P32" i="2"/>
  <c r="J32" i="2"/>
  <c r="H32" i="2" s="1"/>
  <c r="C32" i="2"/>
  <c r="H31" i="2"/>
  <c r="M31" i="2" s="1"/>
  <c r="C31" i="2"/>
  <c r="N31" i="2" s="1"/>
  <c r="O31" i="2" s="1"/>
  <c r="L30" i="2"/>
  <c r="K30" i="2"/>
  <c r="H30" i="2"/>
  <c r="C30" i="2"/>
  <c r="P30" i="2" s="1"/>
  <c r="P29" i="2"/>
  <c r="N29" i="2"/>
  <c r="M29" i="2"/>
  <c r="H29" i="2"/>
  <c r="O29" i="2" s="1"/>
  <c r="C29" i="2"/>
  <c r="O28" i="2"/>
  <c r="H28" i="2"/>
  <c r="C28" i="2"/>
  <c r="M28" i="2" s="1"/>
  <c r="H27" i="2"/>
  <c r="O27" i="2" s="1"/>
  <c r="C27" i="2"/>
  <c r="P27" i="2" s="1"/>
  <c r="P26" i="2"/>
  <c r="K26" i="2"/>
  <c r="H26" i="2" s="1"/>
  <c r="C26" i="2"/>
  <c r="O25" i="2"/>
  <c r="H25" i="2"/>
  <c r="C25" i="2"/>
  <c r="M25" i="2" s="1"/>
  <c r="H24" i="2"/>
  <c r="O24" i="2" s="1"/>
  <c r="C24" i="2"/>
  <c r="P24" i="2" s="1"/>
  <c r="P23" i="2"/>
  <c r="K23" i="2"/>
  <c r="H23" i="2" s="1"/>
  <c r="C23" i="2"/>
  <c r="O22" i="2"/>
  <c r="H22" i="2"/>
  <c r="C22" i="2"/>
  <c r="M22" i="2" s="1"/>
  <c r="H21" i="2"/>
  <c r="O21" i="2" s="1"/>
  <c r="C21" i="2"/>
  <c r="P21" i="2" s="1"/>
  <c r="H20" i="2"/>
  <c r="M20" i="2" s="1"/>
  <c r="C20" i="2"/>
  <c r="P20" i="2" s="1"/>
  <c r="O19" i="2"/>
  <c r="M19" i="2"/>
  <c r="H19" i="2"/>
  <c r="C19" i="2"/>
  <c r="P19" i="2" s="1"/>
  <c r="L18" i="2"/>
  <c r="K18" i="2"/>
  <c r="I18" i="2"/>
  <c r="G18" i="2"/>
  <c r="F18" i="2"/>
  <c r="E18" i="2"/>
  <c r="D18" i="2"/>
  <c r="C18" i="2"/>
  <c r="P17" i="2"/>
  <c r="N17" i="2"/>
  <c r="O17" i="2" s="1"/>
  <c r="M17" i="2"/>
  <c r="P16" i="2"/>
  <c r="N16" i="2"/>
  <c r="O16" i="2" s="1"/>
  <c r="M16" i="2"/>
  <c r="P15" i="2"/>
  <c r="N15" i="2"/>
  <c r="O15" i="2" s="1"/>
  <c r="M15" i="2"/>
  <c r="P14" i="2"/>
  <c r="N14" i="2"/>
  <c r="O14" i="2" s="1"/>
  <c r="M14" i="2"/>
  <c r="P13" i="2"/>
  <c r="N13" i="2"/>
  <c r="O13" i="2" s="1"/>
  <c r="M13" i="2"/>
  <c r="P12" i="2"/>
  <c r="N12" i="2"/>
  <c r="O12" i="2" s="1"/>
  <c r="M12" i="2"/>
  <c r="P11" i="2"/>
  <c r="N11" i="2"/>
  <c r="O11" i="2" s="1"/>
  <c r="M11" i="2"/>
  <c r="P10" i="2"/>
  <c r="I10" i="2"/>
  <c r="H10" i="2" s="1"/>
  <c r="P9" i="2"/>
  <c r="L9" i="2"/>
  <c r="K9" i="2"/>
  <c r="K8" i="2" s="1"/>
  <c r="J9" i="2"/>
  <c r="F9" i="2"/>
  <c r="F8" i="2" s="1"/>
  <c r="E9" i="2"/>
  <c r="E8" i="2" s="1"/>
  <c r="D9" i="2"/>
  <c r="C9" i="2"/>
  <c r="L8" i="2"/>
  <c r="D8" i="2"/>
  <c r="C8" i="2"/>
  <c r="M23" i="2" l="1"/>
  <c r="O23" i="2"/>
  <c r="M26" i="2"/>
  <c r="O26" i="2"/>
  <c r="N10" i="2"/>
  <c r="N9" i="2" s="1"/>
  <c r="H9" i="2"/>
  <c r="M10" i="2"/>
  <c r="O30" i="2"/>
  <c r="O32" i="2"/>
  <c r="M32" i="2"/>
  <c r="H18" i="2"/>
  <c r="M18" i="2" s="1"/>
  <c r="P22" i="2"/>
  <c r="P25" i="2"/>
  <c r="P18" i="2" s="1"/>
  <c r="P8" i="2" s="1"/>
  <c r="P28" i="2"/>
  <c r="P31" i="2"/>
  <c r="I9" i="2"/>
  <c r="I8" i="2" s="1"/>
  <c r="O20" i="2"/>
  <c r="M21" i="2"/>
  <c r="M24" i="2"/>
  <c r="M27" i="2"/>
  <c r="M30" i="2"/>
  <c r="N30" i="2"/>
  <c r="N18" i="2" s="1"/>
  <c r="J18" i="2"/>
  <c r="J8" i="2" s="1"/>
  <c r="E11" i="10"/>
  <c r="N8" i="2" l="1"/>
  <c r="O18" i="2"/>
  <c r="O10" i="2"/>
  <c r="O9" i="2" s="1"/>
  <c r="O8" i="2" s="1"/>
  <c r="M9" i="2"/>
  <c r="H8" i="2"/>
  <c r="M8" i="2" s="1"/>
  <c r="N12" i="4" l="1"/>
  <c r="N10" i="4"/>
  <c r="N9" i="4"/>
  <c r="N8" i="4"/>
  <c r="N7" i="4"/>
  <c r="N6" i="4"/>
  <c r="J13" i="4" l="1"/>
  <c r="J12" i="4"/>
  <c r="J18" i="4" l="1"/>
  <c r="I12" i="4"/>
  <c r="I11" i="4"/>
  <c r="M11" i="4" s="1"/>
  <c r="L10" i="4"/>
  <c r="H10" i="4"/>
  <c r="G10" i="4"/>
  <c r="L9" i="4"/>
  <c r="H9" i="4"/>
  <c r="I9" i="4" s="1"/>
  <c r="G9" i="4"/>
  <c r="L8" i="4"/>
  <c r="H8" i="4"/>
  <c r="I8" i="4" s="1"/>
  <c r="G8" i="4"/>
  <c r="O7" i="4"/>
  <c r="M7" i="4"/>
  <c r="J7" i="4"/>
  <c r="M6" i="4"/>
  <c r="O6" i="4" s="1"/>
  <c r="G6" i="4"/>
  <c r="M9" i="4" l="1"/>
  <c r="O9" i="4" s="1"/>
  <c r="J9" i="4"/>
  <c r="J8" i="4"/>
  <c r="O8" i="4"/>
  <c r="M8" i="4"/>
  <c r="I10" i="4"/>
  <c r="M12" i="4"/>
  <c r="J6" i="4"/>
  <c r="M10" i="4" l="1"/>
  <c r="O10" i="4" s="1"/>
  <c r="J10" i="4"/>
  <c r="C11" i="10"/>
  <c r="C10" i="10"/>
  <c r="C9" i="10"/>
  <c r="C8" i="10"/>
  <c r="C7" i="10"/>
</calcChain>
</file>

<file path=xl/sharedStrings.xml><?xml version="1.0" encoding="utf-8"?>
<sst xmlns="http://schemas.openxmlformats.org/spreadsheetml/2006/main" count="1566" uniqueCount="796">
  <si>
    <t>STT</t>
  </si>
  <si>
    <t>Thời hạn</t>
  </si>
  <si>
    <t>Đơn vị phối hợp</t>
  </si>
  <si>
    <t>Chỉ tiêu</t>
  </si>
  <si>
    <t>Đơn vị tính</t>
  </si>
  <si>
    <t>Kỳ báo cáo</t>
  </si>
  <si>
    <t>%</t>
  </si>
  <si>
    <t>Thu ngân sách nhà nước trên địa bàn theo phân cấp nguồn thu</t>
  </si>
  <si>
    <t>triệu đồng</t>
  </si>
  <si>
    <t>Giá trị sản phẩm ngành nông, lâm nghiệp và thủy sản</t>
  </si>
  <si>
    <t>Giá trị sản phẩm ngành công nghiệp - xây dựng</t>
  </si>
  <si>
    <t>Giá trị sản phẩm ngành dịch vụ</t>
  </si>
  <si>
    <t xml:space="preserve">Tỷ lệ giải ngân vốn đầu tư công </t>
  </si>
  <si>
    <t>Doanh nghiệp thành lập mới trên địa bàn</t>
  </si>
  <si>
    <t>Doanh nghiệp</t>
  </si>
  <si>
    <t xml:space="preserve">Số doanh nghiệp có hoạt động đổi mới sáng tạo </t>
  </si>
  <si>
    <t>Thu nhập bình quân đầu người tăng</t>
  </si>
  <si>
    <t>Hộ nghèo theo chuẩn nghèo quốc gia áp dụng giai đoạn 2022 - 2025</t>
  </si>
  <si>
    <t>Hộ</t>
  </si>
  <si>
    <t>Tỷ lệ gia đình văn hóa</t>
  </si>
  <si>
    <t>Trường học các cấp đạt chuẩn Quốc gia</t>
  </si>
  <si>
    <t>Trường</t>
  </si>
  <si>
    <t>Đầu tư cho 05 trường mỗi trường có 01 phòng học thông minh</t>
  </si>
  <si>
    <t>Phòng</t>
  </si>
  <si>
    <t xml:space="preserve">Tỷ lệ dân số tham gia bảo hiểm y tế </t>
  </si>
  <si>
    <t xml:space="preserve">Tỷ lệ lao động trong độ tuổi tham gia bảo hiểm xã hội </t>
  </si>
  <si>
    <t xml:space="preserve">Tỷ lệ phân loại rác thải tại nguồn, tỷ lệ thu gom chất thải rắn sinh hoạt </t>
  </si>
  <si>
    <t>Chỉ tiêu giao quân năm 2026 và công tác động viên, tuyển quân năm 2027</t>
  </si>
  <si>
    <t>Tổ dân phố không có tội phạm ma túy</t>
  </si>
  <si>
    <t xml:space="preserve">Tỷ lệ điều tra khám phá các loại tội phạm </t>
  </si>
  <si>
    <t>Tỷ lệ điều tra khám phá các loại tội phạm rất nghiêm trọng và đặc biệt nghiêm trọng</t>
  </si>
  <si>
    <t>Tỷ lệ hồ sơ giải quyết thủ tục hành chính xử lý đúng hạn</t>
  </si>
  <si>
    <t xml:space="preserve">Tỷ lệ hồ sơ trực tuyến toàn trình trên tổng hồ sơ giải quyết thủ tục hành chính toàn trình </t>
  </si>
  <si>
    <t>Năm</t>
  </si>
  <si>
    <t>ỦY BAN NHÂN DÂN
PHƯỜNG PHÙ LIỄN</t>
  </si>
  <si>
    <t>Nhiệm vụ trọng tâm</t>
  </si>
  <si>
    <t>Kết quả/
Sản phẩm</t>
  </si>
  <si>
    <t>Cơ quan theo dõi, đánh giá</t>
  </si>
  <si>
    <t xml:space="preserve">Chỉ số cải cách hành chính (PAR Index) và Chỉ số hài lòng của người dân (SIPAS) </t>
  </si>
  <si>
    <t>Điểm</t>
  </si>
  <si>
    <t>&gt; 55</t>
  </si>
  <si>
    <t>&gt; 95</t>
  </si>
  <si>
    <t>&gt; 01</t>
  </si>
  <si>
    <t>&gt; 80</t>
  </si>
  <si>
    <t>&gt; 98</t>
  </si>
  <si>
    <t>Thuộc tốp 30 của thành phố</t>
  </si>
  <si>
    <t>Tháng, quý, năm</t>
  </si>
  <si>
    <t>Quý, năm</t>
  </si>
  <si>
    <t>-</t>
  </si>
  <si>
    <t>Đánh giá so với kịch bản</t>
  </si>
  <si>
    <t>Văn phòng HĐND và UBND phường</t>
  </si>
  <si>
    <t>Phòng Văn hóa - Xã hội phường</t>
  </si>
  <si>
    <t>Kế hoạch năm 2026</t>
  </si>
  <si>
    <t>Đơn vị tính: triệu đồng</t>
  </si>
  <si>
    <t>Nội dung</t>
  </si>
  <si>
    <t>Dự toán thu năm 2026 HĐND TP và HĐND phường giao</t>
  </si>
  <si>
    <t>(1)</t>
  </si>
  <si>
    <t>(2)</t>
  </si>
  <si>
    <t>(3)</t>
  </si>
  <si>
    <t>(5)</t>
  </si>
  <si>
    <t>(6)</t>
  </si>
  <si>
    <t>(7)</t>
  </si>
  <si>
    <t>TỔNG CỘNG</t>
  </si>
  <si>
    <t xml:space="preserve">Thu từ khu vực kinh tế ngoài quốc doanh </t>
  </si>
  <si>
    <t>Thuế giá trị gia tăng + Thu nhập doanh nghiệp</t>
  </si>
  <si>
    <t>+</t>
  </si>
  <si>
    <t>Thuế cơ sở 5 thu</t>
  </si>
  <si>
    <t>Thuế thành phố thu</t>
  </si>
  <si>
    <t>Thuế tiêu thụ đặc biệt + Thuế tài nguyên</t>
  </si>
  <si>
    <t>Lệ phí trước bạ</t>
  </si>
  <si>
    <t>Thu phí, lệ phí</t>
  </si>
  <si>
    <t>Thuế sử dụng đất phi nông nghiệp</t>
  </si>
  <si>
    <t>Tiền cho thuê đất, thuê mặt nước</t>
  </si>
  <si>
    <t>Thu tiền sử dụng đất</t>
  </si>
  <si>
    <t>Dự án đấu giá trên địa bàn phường đã đầu tư cơ sở hạ tầng</t>
  </si>
  <si>
    <t xml:space="preserve">Đất xen kẹt </t>
  </si>
  <si>
    <t>Đất dôi dư</t>
  </si>
  <si>
    <t xml:space="preserve">Các khoản thu còn lại </t>
  </si>
  <si>
    <t>Thu khác ngân sách</t>
  </si>
  <si>
    <t>Thu từ quỹ đất công ích, hoa lợi công sản khác</t>
  </si>
  <si>
    <t>Đánh giá so với Kịch bản</t>
  </si>
  <si>
    <t>Xây dựng tầng 3, tầng 4 nhà lớp học, chức năng 04 tầng Trường Tiểu học Ngọc Sơn và các hạng mục phụ trợ</t>
  </si>
  <si>
    <t>Xây dựng nhà lớp học, chức năng và các hạng mục phụ trợ Trường Mầm non Hoa Mai</t>
  </si>
  <si>
    <t>Xây dựng nhà đa năng Trường THCS Bắc Hà và một số hạng mục phụ trợ</t>
  </si>
  <si>
    <t xml:space="preserve">Cải tạo một số nhà văn hóa trên địa bàn phường </t>
  </si>
  <si>
    <t>Cải tạo, nâng cấp đường vào Bệnh viện Phổi Hải Phòng</t>
  </si>
  <si>
    <t xml:space="preserve">Cải tạo, nâng cấp đường Khúc trì, vườn hoa tại khu vực Trường Mầm non Hướng Dương cũ và ngõ 41 đường Khúc Trì </t>
  </si>
  <si>
    <t>Đơn vị tính: Triệu đồng</t>
  </si>
  <si>
    <r>
      <t xml:space="preserve">Tóm tắt kết quả thực hiện của kỳ báo cáo, khó khăn vướng mắc </t>
    </r>
    <r>
      <rPr>
        <b/>
        <i/>
        <sz val="12"/>
        <rFont val="Times New Roman"/>
        <family val="1"/>
      </rPr>
      <t>(nếu có)</t>
    </r>
  </si>
  <si>
    <t xml:space="preserve">Kết quả thực hiện
 </t>
  </si>
  <si>
    <r>
      <t xml:space="preserve">Kiến nghị,
đề xuất 
</t>
    </r>
    <r>
      <rPr>
        <b/>
        <i/>
        <sz val="11"/>
        <color theme="1"/>
        <rFont val="Times New Roman"/>
        <family val="1"/>
      </rPr>
      <t>(Nếu có)</t>
    </r>
  </si>
  <si>
    <t>Kịch bản</t>
  </si>
  <si>
    <t>Kết quả thực hiện</t>
  </si>
  <si>
    <t>So sánh với Kế hoạch năm 
(%)</t>
  </si>
  <si>
    <r>
      <t>Tóm tắt kết quả thực hiện của kỳ báo cáo; khó khăn vướng mắc</t>
    </r>
    <r>
      <rPr>
        <b/>
        <i/>
        <sz val="10"/>
        <color theme="1"/>
        <rFont val="Times New Roman"/>
        <family val="1"/>
      </rPr>
      <t xml:space="preserve"> (nếu có)</t>
    </r>
  </si>
  <si>
    <r>
      <t xml:space="preserve">Tổng chi ngân sách </t>
    </r>
    <r>
      <rPr>
        <i/>
        <sz val="10"/>
        <color theme="1"/>
        <rFont val="Times New Roman"/>
        <family val="1"/>
      </rPr>
      <t>(đã trừ tiết kiệm 10% chi thường xuyên)</t>
    </r>
  </si>
  <si>
    <t xml:space="preserve">Kế hoạch </t>
  </si>
  <si>
    <t>VỐN NGÂN SÁCH CẤP XÃ</t>
  </si>
  <si>
    <t>Tổng số</t>
  </si>
  <si>
    <t>Trong đó</t>
  </si>
  <si>
    <t>TỔNG SỐ</t>
  </si>
  <si>
    <t xml:space="preserve">Xây dựng phòng chức năng và một số hạng mục phụ trợ Trường Tiểu học Kim Đồng </t>
  </si>
  <si>
    <t>Cải tạo, nâng cấp ngõ 26 đường Trần Nhân Tông</t>
  </si>
  <si>
    <t>Xây dựng cơ sở hạ tầng phục vụ đấu giá đất xen kẹt tại khu đất tại ngõ 63 Trần Tất Văn</t>
  </si>
  <si>
    <t>Xây dựng cơ sở hạ tầng phục vụ đấu giá đất xen kẹt tại đường Khúc Trì, giáp Trường Mầm non Hướng Dương</t>
  </si>
  <si>
    <t xml:space="preserve">Xây dựng hạ tầng kỹ thuật phục vụ đấu giá quyền sử dụng đất tại đường Quy Tức, Tổ dân phố Kiến Thiết </t>
  </si>
  <si>
    <t>Đấu giá quyền sử dụng đất tại ngõ 45 đường Lệ Tảo, Tổ dân phố Lệ Tảo 3</t>
  </si>
  <si>
    <t>Tiền sử dụng đất điều tiết ngân sách phường</t>
  </si>
  <si>
    <t>Kế hoạch đầu tư công năm 2026 
đã phân bổ chi tiết</t>
  </si>
  <si>
    <t>So sánh với Kế hoạch năm (%)</t>
  </si>
  <si>
    <t>TT</t>
  </si>
  <si>
    <t>(4)</t>
  </si>
  <si>
    <t>(10)</t>
  </si>
  <si>
    <t>(11)</t>
  </si>
  <si>
    <t>(12)</t>
  </si>
  <si>
    <t>Kế hoạch</t>
  </si>
  <si>
    <t>(8)=(7)/(3)</t>
  </si>
  <si>
    <t>(9)=(7)/(5)</t>
  </si>
  <si>
    <t>(13)</t>
  </si>
  <si>
    <t>Phòng Xây dựng, Nông nghiệp và Môi trường phường</t>
  </si>
  <si>
    <t>Phòng Kinh tế phường</t>
  </si>
  <si>
    <t>Tên dự án</t>
  </si>
  <si>
    <t>Quy mô</t>
  </si>
  <si>
    <t>Diện tích đã GPMB</t>
  </si>
  <si>
    <t>Diện tích còn lại phải GPMB</t>
  </si>
  <si>
    <t>Tiến độ thực hiện</t>
  </si>
  <si>
    <t>Thời gian hoàn thành</t>
  </si>
  <si>
    <t>Ghi chú</t>
  </si>
  <si>
    <t>Dự án đầu tư xây dựng tuyến đường nối Quốc lộ 5 với Quốc lộ 10 đoạn qua địa bàn quận Kiến An</t>
  </si>
  <si>
    <t>Vị trí đấu giá đất xen kẹt tại ngõ 45 đường Lệ Tảo, tổ dân phố Lệ Tảo 3</t>
  </si>
  <si>
    <t>Vị trí đấu giá đất xen kẹt tại đường Quy Tức, tổ dân phố Kiến Thiết</t>
  </si>
  <si>
    <t>Danh sách chi trả</t>
  </si>
  <si>
    <t>Triển khai thực hiện các nhiệm vụ khoa học, công nghệ, đổi mới sáng tạo và chuyển đổi số sử dụng ngân sách nhà nước</t>
  </si>
  <si>
    <t>Thường xuyên</t>
  </si>
  <si>
    <t>Ban hành các Thông báo kết luận của Chủ tịch, các Phó Chủ tịch Ủy ban nhân dân phường tại các hội nghị, cuộc họp</t>
  </si>
  <si>
    <t>Thông báo kết luận</t>
  </si>
  <si>
    <t>Văn bản</t>
  </si>
  <si>
    <t>Tham mưu giúp Đảng ủy UBND phường soạn thảo, ban hành các văn bản có liên quan đến công tác đảng và đảng viên</t>
  </si>
  <si>
    <t>Các văn bản</t>
  </si>
  <si>
    <t>Hệ thống DSS</t>
  </si>
  <si>
    <t>Quản trị hệ thống Quản lý văn bản HPNet, đăng tải tin bài, cập nhật banner sự kiện trên Cổng TTĐT phường</t>
  </si>
  <si>
    <t>Bảo đảm an ninh trật tự</t>
  </si>
  <si>
    <t>Địa bàn đảm bảo an ninh, an toàn</t>
  </si>
  <si>
    <t>Bảo đảm trật tự đường hè, trật tự công cộng</t>
  </si>
  <si>
    <t>Tháng 10</t>
  </si>
  <si>
    <t>10 tháng</t>
  </si>
  <si>
    <t>&gt;357450</t>
  </si>
  <si>
    <t>&gt;100</t>
  </si>
  <si>
    <t>&gt;95,5</t>
  </si>
  <si>
    <t>&gt;56,8</t>
  </si>
  <si>
    <t>Chỉ tiêu, nhiệm vụ</t>
  </si>
  <si>
    <t>Số lượng</t>
  </si>
  <si>
    <t>Tỉ lệ %</t>
  </si>
  <si>
    <t>Triển khai thực hiện các nhiệm vụ do UBND thành phố và Chủ tịch UBND thành phố giao</t>
  </si>
  <si>
    <t xml:space="preserve">Việc thực hiện một số chỉ tiêu, nhiệm vụ trọng tâm </t>
  </si>
  <si>
    <t>Thu ngân sách</t>
  </si>
  <si>
    <t>Giải ngân vốn đầu tư công</t>
  </si>
  <si>
    <t>Thực hiện nhiệm vụ theo Nghị quyết số 11-NQ/TU</t>
  </si>
  <si>
    <t>Phụ lục thực hiện nhiệm vụ hằng tháng</t>
  </si>
  <si>
    <t>Một số chỉ tiêu, nhiệm vụ khác</t>
  </si>
  <si>
    <t>Chỉ số cải cách thủ tục hành chính</t>
  </si>
  <si>
    <t>Số hồ sơ tiếp nhận</t>
  </si>
  <si>
    <t>Số hồ sơ giải quyết trước hạn</t>
  </si>
  <si>
    <t>Số hồ sơ giải quyết đúng hạn</t>
  </si>
  <si>
    <t>Số hồ sơ giải quyết quá hạn</t>
  </si>
  <si>
    <t>Kết quả kê khai, đăng ký đất đai phục vụ xây dựng cơ sở dữ liệu đất đai trên địa bàn thành phố</t>
  </si>
  <si>
    <t>Ứng dụng Công nghệ thông tin, chuyển đổi số</t>
  </si>
  <si>
    <r>
      <t xml:space="preserve">Ghi chú
</t>
    </r>
    <r>
      <rPr>
        <i/>
        <sz val="12"/>
        <rFont val="Times New Roman"/>
        <family val="1"/>
      </rPr>
      <t>Tài liệu kiểm chứng (nếu có); mốc thời gian hoàn thành (vượt tiến độ; hoàn thành tiến độ; chậm tiến độ...)</t>
    </r>
  </si>
  <si>
    <r>
      <t xml:space="preserve">Kết quả khắc phục văn bản phê bình của Lãnh đạo UBND thành phố đối với tập thể, cá nhân </t>
    </r>
    <r>
      <rPr>
        <i/>
        <sz val="12"/>
        <rFont val="Times New Roman"/>
        <family val="1"/>
      </rPr>
      <t>(nếu có)</t>
    </r>
  </si>
  <si>
    <r>
      <t xml:space="preserve">Khó khăn, vướng mắc; đề xuất giải pháp, kiến nghị </t>
    </r>
    <r>
      <rPr>
        <i/>
        <sz val="12"/>
        <rFont val="Times New Roman"/>
        <family val="1"/>
      </rPr>
      <t>(nếu có)</t>
    </r>
  </si>
  <si>
    <r>
      <rPr>
        <b/>
        <i/>
        <u/>
        <sz val="12"/>
        <rFont val="Times New Roman"/>
        <family val="1"/>
      </rPr>
      <t>Ghi chú</t>
    </r>
    <r>
      <rPr>
        <sz val="12"/>
        <rFont val="Times New Roman"/>
        <family val="1"/>
      </rPr>
      <t>:</t>
    </r>
    <r>
      <rPr>
        <sz val="14"/>
        <rFont val="Times New Roman"/>
        <family val="1"/>
      </rPr>
      <t xml:space="preserve"> </t>
    </r>
    <r>
      <rPr>
        <sz val="12"/>
        <rFont val="Times New Roman"/>
        <family val="1"/>
      </rPr>
      <t xml:space="preserve">- Cột (3) và cột (4): Ghi rõ số lượng, chỉ tiêu được giao và tỉ lệ % được giao theo kế hoạch quý hoặc ghi số lượng các Nghị quyết, Kết luận của Thành ủy hoặc UBND thành phố, Chủ tịch UBND thành phố yêu cầu triển khai thực hiện trong quý.
- Cột (5) và cột (6): Ghi tiến độ/ kết quả thực hiện </t>
    </r>
    <r>
      <rPr>
        <b/>
        <sz val="12"/>
        <rFont val="Times New Roman"/>
        <family val="1"/>
      </rPr>
      <t>trong tháng đầu quý</t>
    </r>
    <r>
      <rPr>
        <sz val="12"/>
        <rFont val="Times New Roman"/>
        <family val="1"/>
      </rPr>
      <t xml:space="preserve">.
- Cột (7) và cột (8): Ghi tiến độ/ kết quả thực hiện </t>
    </r>
    <r>
      <rPr>
        <b/>
        <sz val="12"/>
        <rFont val="Times New Roman"/>
        <family val="1"/>
      </rPr>
      <t>cộng dồn tháng đầu quý và tháng giữa quý</t>
    </r>
    <r>
      <rPr>
        <sz val="12"/>
        <rFont val="Times New Roman"/>
        <family val="1"/>
      </rPr>
      <t>.
- Cột (9) và cột (10): Ghi tiến độ/ kết quả thực hiện</t>
    </r>
    <r>
      <rPr>
        <b/>
        <sz val="12"/>
        <rFont val="Times New Roman"/>
        <family val="1"/>
      </rPr>
      <t xml:space="preserve"> cộng dồn trong toàn quý
</t>
    </r>
    <r>
      <rPr>
        <vertAlign val="superscript"/>
        <sz val="14"/>
        <rFont val="Times New Roman"/>
        <family val="1"/>
      </rPr>
      <t>(*)</t>
    </r>
    <r>
      <rPr>
        <sz val="12"/>
        <rFont val="Times New Roman"/>
        <family val="1"/>
      </rPr>
      <t xml:space="preserve"> Ghi rõ tình hình nội bộ có ổn định hay không?; có vấn đề nổi cộm không?; có đơn thư kéo dài, vượt cấp không?; số lượng đơn thư tiếp nhận, tình hình giải quyết đơn thư?</t>
    </r>
  </si>
  <si>
    <t>Trung tâm Phục vụ hành chính công phường</t>
  </si>
  <si>
    <r>
      <t>Báo cáo các nội dung</t>
    </r>
    <r>
      <rPr>
        <i/>
        <sz val="12"/>
        <rFont val="Times New Roman"/>
        <family val="1"/>
      </rPr>
      <t xml:space="preserve"> (nếu có)</t>
    </r>
  </si>
  <si>
    <t>- Phòng Xây dựng, Nông nghiệp và Môi trường;
- Ban Quản lý Dự án ĐTXD</t>
  </si>
  <si>
    <t>Quý IV</t>
  </si>
  <si>
    <t>Cả năm</t>
  </si>
  <si>
    <t>(14)</t>
  </si>
  <si>
    <t>Tiền đất điều tiết NS thành phố</t>
  </si>
  <si>
    <r>
      <t xml:space="preserve">Bổ sung có mục tiêu từ NSTP </t>
    </r>
    <r>
      <rPr>
        <b/>
        <i/>
        <sz val="10"/>
        <color rgb="FF000000"/>
        <rFont val="Times New Roman"/>
        <family val="1"/>
      </rPr>
      <t>(nguồn XDCB tập trung)</t>
    </r>
  </si>
  <si>
    <t xml:space="preserve">Kịch bản </t>
  </si>
  <si>
    <t>Dự báo khả năng hoàn thành mục tiêu đã đề ra
(tháng 10)</t>
  </si>
  <si>
    <t>Triển khai xét duyệt, bình xét Gia đình văn hóa, Tổ dân phố văn hóa năm 2026 trên địa bàn phường</t>
  </si>
  <si>
    <t>Thực hiện rà soát, lập danh sách và tổ chức chi trả đầy đủ, kịp thời các chế độ đối với người có công và bảo trợ xã hội</t>
  </si>
  <si>
    <t>Tiếp nhận, hướng dẫn, giải quyết và tham mưu xử lý các hồ sơ, kiến nghị của công dân thuộc lĩnh vực chính sách xã hội</t>
  </si>
  <si>
    <t>Tham mưu ban hành Quyết định giao chỉ tiêu phát triển người tham gia BHXH, BHYT cho từng tổ dân phố năm 2026</t>
  </si>
  <si>
    <t>Triển khai Kế hoạch rà soát dữ liệu khám sức khỏe toàn dân và đợt cao điểm chuẩn hóa dữ liệu Y tế. Hoàn thành kế hoạch khám sức khỏe toàn dân năm 2026; quyết liệt thực hiện hiệu quả Chiến dịch 90 ngày làm sạch, chuẩn hóa dữ liệu y tế và Chiến dịch 100 ngày tạo lập, cập nhật Sổ sức khỏe điện tử trên ứng dụng VNeID, đảm bảo dữ liệu "đúng, đủ, sạch, sống".</t>
  </si>
  <si>
    <t>Triển khai công tác đảm bảo an toàn thực phẩm đối với bếp ăn tập thể tại các trường học trên địa bàn</t>
  </si>
  <si>
    <t>Tham mưu thành lập và chuẩn bị các điều kiện tổ chức Đại hội Hội Doanh nghiệp phường Phù Liễn</t>
  </si>
  <si>
    <t>Đẩy mạnh rà soát, đơn giản hóa thủ tục hành chính nội bộ, cắt giảm quy trình giải quyết; tập trung thực hiện hoàn thành 100% các nhiệm vụ tại Kế hoạch cải cách hành chính năm 2026 đúng tiến độ, chất lượng.</t>
  </si>
  <si>
    <t>Tham mưu hội nghị tổng kết công tác cải cách hành chính năm 2026, triển khai nhiệm vụ cải cách hành chính năm 2027.</t>
  </si>
  <si>
    <t>Tham mưu tổ chức đo lường sự hài lòng của người dân tại các tổ dân phố theo hướng dẫn của Sở Nội vụ thành phố Hải Phòng đảm bảo khách quan, thực chất.</t>
  </si>
  <si>
    <t>Tham mưu tổ chức chu đáo các hoạt động kỷ niệm 44 năm Ngày Nhà giáo Việt Nam (20/11/1982 - 20/11/2026) trang trọng, tiết kiệm.</t>
  </si>
  <si>
    <t>Quyết định gia đình VH</t>
  </si>
  <si>
    <t>Công văn, Hồ sơ giải quyết</t>
  </si>
  <si>
    <t>Quyết định giao chỉ tiêu</t>
  </si>
  <si>
    <t>Kế hoạch, Dữ liệu</t>
  </si>
  <si>
    <t>Kế hoạch kiểm tra</t>
  </si>
  <si>
    <t>Quyết định thành lập</t>
  </si>
  <si>
    <t>Giấy mời, kế hoạch, Báo cáo</t>
  </si>
  <si>
    <t xml:space="preserve">Các văn bản </t>
  </si>
  <si>
    <t>Kế hoạch, các văn bản liên quan</t>
  </si>
  <si>
    <t>Tổng hợp dự toán ngân sách cấp phường năm 2027 báo cáo Sở Tài chính và UBND thành phố</t>
  </si>
  <si>
    <t>Tham mưu điều hành kịch bản thu ngân sách tháng 10 và Quý IV/2026, phấn đấu hoàn thành vượt dự toán HĐND giao</t>
  </si>
  <si>
    <t>Tiếp nhận và triển khai các mô hình, giải pháp khoa học công nghệ, ứng dụng Trợ lý ảo AI theo chỉ đạo cấp trên</t>
  </si>
  <si>
    <t>Hướng dẫn, quản lý và kiểm tra hoạt động của Tổ công nghệ số cộng đồng tại 19 tổ dân phố</t>
  </si>
  <si>
    <t>Triển khai thực hiện công tác quản lý nhà nước về tiêu chuẩn, đo lường, chất lượng ISO 9001:2015 tại các cơ quan</t>
  </si>
  <si>
    <t>Theo dõi, tổng hợp, đánh giá tình hình thực hiện các chỉ tiêu kinh tế: Giá trị CN-XD, Dịch vụ, Nông - Lâm - Thủy sản</t>
  </si>
  <si>
    <t>Báo cáo Kế hoạch đầu tư công trung hạn giai đoạn 2026-2030 và điều chỉnh Kế hoạch đầu tư công năm 2026</t>
  </si>
  <si>
    <t>Theo dõi, tổng hợp, tham mưu các biện pháp đẩy nhanh tiến độ giải ngân vốn đầu tư công đạt 100% kế hoạch</t>
  </si>
  <si>
    <t>Thẩm tra, trình UBND phường phê duyệt chủ trương đầu tư dự án đầu tư công và dự án sử dụng vốn sự nghiệp</t>
  </si>
  <si>
    <t>Tham mưu đối thoại doanh nghiệp; Kiểm tra và tham mưu xử lý vi phạm đối với hộ kinh doanh theo Kế hoạch</t>
  </si>
  <si>
    <t>Rà soát, kiểm tra công tác quản lý và đảm bảo văn minh thương mại tại các chợ trên địa bàn phường</t>
  </si>
  <si>
    <t>Báo cáo dự toán</t>
  </si>
  <si>
    <t>Báo cáo kịch bản thu</t>
  </si>
  <si>
    <t>Kế hoạch, báo cáo</t>
  </si>
  <si>
    <t>Sản phẩm ứng dụng</t>
  </si>
  <si>
    <t>Biên bản kiểm tra</t>
  </si>
  <si>
    <t>Hồ sơ ISO</t>
  </si>
  <si>
    <t>Báo cáo chỉ tiêu</t>
  </si>
  <si>
    <t>Tờ trình, Dự thảo NQ</t>
  </si>
  <si>
    <t>Báo cáo giải ngân</t>
  </si>
  <si>
    <t>Báo cáo thẩm tra</t>
  </si>
  <si>
    <t>Kế hoạch, Quyết định</t>
  </si>
  <si>
    <t>Báo cáo rà soát</t>
  </si>
  <si>
    <t>Đảm bảo trật tự đường hè, an toàn giao thông; xử lý nghiêm các trường hợp vi phạm tái lấn chiếm lòng đường vỉa hè</t>
  </si>
  <si>
    <t>Tham mưu UBND phường cấp Giấy chứng nhận quyền sử dụng đất, quyền sở hữu tài sản gắn liền với đất cho hộ gia đình</t>
  </si>
  <si>
    <t>Tiếp tục đẩy nhanh công tác giải phóng mặt bằng thực hiện Dự án đầu tư xây dựng đường nối Quốc lộ 5 - Quốc lộ 10</t>
  </si>
  <si>
    <t>Tiếp tục đẩy nhanh công tác giải phóng mặt bằng thực hiện Dự án đầu tư xây dựng khu tái định cư 04 vị trí</t>
  </si>
  <si>
    <t>Tham mưu UBND phường cấp giấy phép xây dựng trực tuyến toàn trình cho công trình nhà ở riêng lẻ</t>
  </si>
  <si>
    <t>Tiếp tục thực hiện kê khai đăng ký đất đai theo Kế hoạch số 150/KH-UBND của UBND thành phố</t>
  </si>
  <si>
    <t>Phối hợp chuẩn bị hồ sơ, tài liệu phục vụ Thanh tra việc chấp hành pháp luật dự án NOXH Việt Tín Riverside</t>
  </si>
  <si>
    <t>Thành lập Đoàn kiểm tra công tác phân loại chất thải rắn sinh hoạt tại nguồn đối với các cơ sở kinh doanh, hộ dân</t>
  </si>
  <si>
    <t>Tham mưu UBND phường trình danh mục các dự án thu hồi đất năm 2027 thông qua Hội đồng nhân dân thành phố</t>
  </si>
  <si>
    <t>Chủ động tham mưu công tác phòng chống thiên tai, tìm kiếm cứu nạn và PCCC mùa mưa bão</t>
  </si>
  <si>
    <t>Tăng cường quản lý chặt chẽ quỹ đất do phường quản lý và đất công ích (đất 5%), chống lấn chiếm trái phép</t>
  </si>
  <si>
    <t>Theo dõi, đôn đốc các phòng, đơn vị thực hiện nhiệm vụ UBND thành phố giao trên Trang thông tin chỉ đạo điều hành</t>
  </si>
  <si>
    <t>Xây dựng lịch công tác tuần của Lãnh đạo Ủy ban nhân dân phường bảo đảm khoa học, hiệu quả</t>
  </si>
  <si>
    <t>Chuẩn bị nội dung, cơ sở vật chất, tài liệu phục vụ các kỳ họp HĐND, phiên họp UBND và các hội nghị trên địa bàn</t>
  </si>
  <si>
    <t>Thực hiện quản lý văn bản đi, đến kịp thời, đúng quy trình; duy trì tỷ lệ 100% văn bản điện tử ký số</t>
  </si>
  <si>
    <t>Thực hiện nghiêm túc các quy định về công tác bảo vệ Bí mật nhà nước tại Cơ quan HĐND &amp; UBND phường</t>
  </si>
  <si>
    <t>Đảm bảo an toàn thông tin mạng, quản trị hệ thống máy tính công sở hoạt động thông suốt</t>
  </si>
  <si>
    <t>Tham mưu tổ chức tốt công tác tiếp công dân định kỳ và đột xuất; đôn đốc giải quyết đơn thư khiếu nại, tố cáo</t>
  </si>
  <si>
    <t>Tham mưu tổ chức triển khai Kế hoạch tuyên truyền, phổ biến giáo dục pháp luật, hòa giải ở cơ sở năm 2026</t>
  </si>
  <si>
    <t>Tham mưu kiểm tra công tác xử phạt vi phạm hành chính và áp dụng các biện pháp xử lý vi phạm hành chính</t>
  </si>
  <si>
    <t>Tham mưu thực hiện tốt công tác chứng thực và đăng ký hộ tịch cho Nhân dân theo quy định pháp luật</t>
  </si>
  <si>
    <t>Tham mưu UBND phường quản lý nhà nước về công tác phòng, chống tham nhũng, lãng phí theo Luật PCTN năm 2018</t>
  </si>
  <si>
    <t>Đầu tuần</t>
  </si>
  <si>
    <t>Tài liệu hội nghị</t>
  </si>
  <si>
    <t>Văn bản HPNet</t>
  </si>
  <si>
    <t>Sổ quản lý văn mật</t>
  </si>
  <si>
    <t>Dự thảo văn bản</t>
  </si>
  <si>
    <t>Hạ tầng kỹ thuật</t>
  </si>
  <si>
    <t>Sổ tiếp dân, báo cáo</t>
  </si>
  <si>
    <t>Quyết định xử phạt</t>
  </si>
  <si>
    <t>Sổ hộ tịch, chứng thực</t>
  </si>
  <si>
    <t>Báo cáo PCTN</t>
  </si>
  <si>
    <t>Tham mưu vận hành hiệu quả Hệ thống thông tin ra Quyết định (DSS) phục vụ công tác chỉ đạo điều hành của lãnh đạo</t>
  </si>
  <si>
    <t>Chủ trì, tham mưu tổ chức, hướng dẫn, kiểm tra tính hợp lệ của hồ sơ TTHC; đảm bảo 100% hồ sơ xử lý đúng hạn</t>
  </si>
  <si>
    <t>Chủ trì, tham mưu thực hiện công tác kiểm soát TTHC; công khai minh bạch 100% quy trình TTHC tại Một cửa</t>
  </si>
  <si>
    <t>Tiếp nhận, phân loại và đôn đốc giải quyết kịp thời các phản ánh, kiến nghị của công dân trên Cổng DVC Quốc gia</t>
  </si>
  <si>
    <t>Duy trì mô hình 'Hành chính công lưu động', 'Hỗ trợ người yếu thế' và 'Ngày thứ 6 không hẹn' phục vụ Nhân dân</t>
  </si>
  <si>
    <t>Quản trị, hướng dẫn, phản hồi thông tin công dân tại nhóm Zalo Hỗ trợ Công dân phường, Zalo OA, Cổng TTĐT</t>
  </si>
  <si>
    <t>Quản trị, theo dõi sự cố hệ thống mạng LAN, Wifi, máy tính công sở UBND phường bảo đảm vận hành 24/7</t>
  </si>
  <si>
    <t>Tuyên truyền, hướng dẫn các tổ chức, cá nhân thực hiện TTHC trực tuyến toàn trình và thanh toán trực tuyến</t>
  </si>
  <si>
    <t>Cổng DVC Quốc gia</t>
  </si>
  <si>
    <t>Sổ tay TTHC</t>
  </si>
  <si>
    <t>Kết quả trả lời</t>
  </si>
  <si>
    <t>Báo cáo mô hình</t>
  </si>
  <si>
    <t>Trang Zalo OA</t>
  </si>
  <si>
    <t>Cổng TTĐT</t>
  </si>
  <si>
    <t>Hạ tầng mạng</t>
  </si>
  <si>
    <t>Báo cáo tuyên truyền</t>
  </si>
  <si>
    <t>Triển khai thực hiện công tác thông tin, tuyên truyền trên hệ thống phát thanh truyền thanh, Cổng TTĐT phường</t>
  </si>
  <si>
    <t>Duy trì các lớp năng khiếu, thể thao thiếu nhi thu đông 2026 tại Nhà thi đấu đa năng và Sân vận động</t>
  </si>
  <si>
    <t>Quản lý, khai thác hiệu quả Nhà thi đấu đa năng, Sân vận động; bảo đảm cơ sở vật chất phục vụ tập luyện thi đấu</t>
  </si>
  <si>
    <t>Triển khai đồng bộ công tác Khuyến nông: hướng dẫn nông dân chăm sóc lúa Mùa và phòng chống dịch bệnh gia súc</t>
  </si>
  <si>
    <t>Chương trình phát thanh</t>
  </si>
  <si>
    <t>Băng rôn, Pano, tin bài</t>
  </si>
  <si>
    <t>Lịch tập luyện</t>
  </si>
  <si>
    <t>Lịch thi đấu</t>
  </si>
  <si>
    <t>Thông báo hướng dẫn</t>
  </si>
  <si>
    <t>Duy trì nghiêm chế độ trực chỉ huy, trực ban, trực sẵn sàng chiến đấu, bảo đảm an toàn tuyệt đối các dịp lễ, sự kiện chính trị; siết chặt quản lý, kiểm tra, ngăn chặn và xử lý vi phạm liên quan đến đất, công trình quốc phòng, khu quân sự trên địa bàn.</t>
  </si>
  <si>
    <t>Triển khai chặt chẽ quy trình công tác tuyển chọn và gọi công dân nhập ngũ năm 2027, hoàn thiện kế hoạch phúc tra nguồn, quyết tâm đạt 100% chỉ tiêu gắn với nâng cao chất lượng; rà soát, hoàn thiện hồ sơ biên chế dự bị động viên theo quy định mới.</t>
  </si>
  <si>
    <t>Kiện toàn tổ chức biên chế, hoàn thiện văn kiện ngành; tổ chức huấn luyện DQTV và Dân quân tại chỗ đúng kế hoạch. Khám sức khỏe, luyện tập và tham gia duyệt đội ngũ kỷ niệm 80 năm Ngày truyền thống lực lượng vũ trang thành phố.</t>
  </si>
  <si>
    <t>Ra Nghị quyết lãnh đạo thực hiện nhiệm vụ thường xuyên tháng 10 và nhiệm vụ quân sự quốc phòng địa phương Quý IV</t>
  </si>
  <si>
    <t>Tham mưu cho Ủy ban nhân dân phường xây dựng Kế hoạch phúc tra nguồn công dân trong độ tuổi nhập ngũ năm 2027</t>
  </si>
  <si>
    <t>Hoàn thiện và củng cố hệ thống sổ sách, giáo án phục vụ Hội thi sổ sách Quân sự - Chính trị cấp Quân khu</t>
  </si>
  <si>
    <t>Tuyển chọn Dân quân tự vệ, tổ chức huấn luyện bù liều và duy trì chế độ trực sẵn sàng chiến đấu tại Trụ sở</t>
  </si>
  <si>
    <t>Chỉ đạo tổng kết công tác quốc phòng, quân sự địa phương năm 2026; tổ chức chu đáo các hoạt động kỷ niệm 82 năm Ngày thành lập Quân đội Nhân dân Việt Nam (22/12/1944 - 22/12/2026).</t>
  </si>
  <si>
    <t>Các văn bản liên quan</t>
  </si>
  <si>
    <t>Nghị quyết Chi bộ</t>
  </si>
  <si>
    <t>Kế hoạch phúc tra</t>
  </si>
  <si>
    <t>Hồ sơ sổ sách giáo án</t>
  </si>
  <si>
    <t>Lịch trực SSCĐ</t>
  </si>
  <si>
    <t xml:space="preserve">Quý IV </t>
  </si>
  <si>
    <t>Tỷ lệ điều tra khám phá các loại tội phạm đạt trên 85% trên tổng số vụ việc tiếp nhận xử lý</t>
  </si>
  <si>
    <t>Tỷ lệ điều tra khám phá các loại tội phạm rất nghiêm trọng và đặc biệt nghiêm trọng đạt 100%</t>
  </si>
  <si>
    <t>Bảo đảm an ninh trật tự các hoạt động kỷ niệm Ngày Phụ nữ Việt Nam 20/10 và các sự kiện chính trị trên địa bàn</t>
  </si>
  <si>
    <t>Nắm chắc tình hình an ninh tôn giáo tín ngưỡng, kịp thời tham mưu giải quyết các hiện tượng tà đạo phát sinh</t>
  </si>
  <si>
    <t>Quản lý, giám sát chặt chẽ số đối tượng chính trị, bất bình bất mãn, đầu đơn khiếu kiện, không để hình thành điểm nóng</t>
  </si>
  <si>
    <t>Tuần tra, chốt điểm đảm bảo trật tự đường hè trên các tuyến đường chính: Trần Tất Văn, Phan Đăng Lưu, Nguyễn Lương Bằng</t>
  </si>
  <si>
    <t>Công tác đăng ký, quản lý cư trú: đảm bảo tỷ lệ hồ sơ dịch vụ công trực tuyến đạt 100%</t>
  </si>
  <si>
    <t>Tập trung quản lý, vận động, cảm hóa người chấp hành xong án phạt tù tái hòa nhập cộng đồng</t>
  </si>
  <si>
    <t>Rà soát, quản lý người nước ngoài đến địa bàn tạm trú, công tác tại các cơ sở kinh doanh</t>
  </si>
  <si>
    <t>Tiếp tục thực hiện Chỉ thị 17/CT-UBND ngày 14/11/2025, duy trì không để xảy ra tái lấn chiếm lòng đường vỉa hè</t>
  </si>
  <si>
    <t>Tiếp tục thực hiện Kế hoạch 7876/KH-CATP-PC08, ngày 22/06/2026 của Phòng PC08-CATP Hải Phòng về Tổng rà soát phương tiện xe mô tô của công dân tại các khu công nghiệp; xe tải tự đổ dưới 15.000 kg, xe limousine, xe ô tô kinh doanh vận tải khách nhưng không thực hiện việc đổi biển số nền màu vàng; Tuần tra kiểm soát xử lý vi phạm giao thông đối với lứa tuổi học sinh.</t>
  </si>
  <si>
    <t>Quyết liệt thực hiện các giải pháp bảo đảm trật tự công cộng, trật tự đường hè, an toàn giao thông. Siết chặt quản lý nhà nước về PCCC và cứu nạn cứu hộ; quản lý chặt chẽ ngành nghề kinh doanh có điều kiện, vũ khí, vật liệu nổ, công cụ hỗ trợ và duy trì hiệu quả Đề án 06/CP.</t>
  </si>
  <si>
    <t>Đẩy mạnh phong trào Toàn dân bảo vệ an ninh Tổ quốc từ cơ sở; phát động Nhân dân tích cực tham gia phát hiện, tố giác tội phạm, góp phần giữ vững an ninh chính trị, trật tự an toàn xã hội trên địa bàn.</t>
  </si>
  <si>
    <t>Giữ vững 10 tổ dân phố không ma túy; xây dựng thêm 05 tổ dân phố không ma túy</t>
  </si>
  <si>
    <t>&gt;85%</t>
  </si>
  <si>
    <t>100% đối tượng thuộc diện quản lý được gặp gỡ, phân loại, lập hồ sơ theo dõi; không để phát sinh tái phạm do thiếu quản lý, giáo dục</t>
  </si>
  <si>
    <t>100% trường hợp thuộc diện quản lý được cập nhật, nắm chắc tình hình; không để phát sinh vụ việc phức tạp liên quan người nước ngoài, cư trú trái quy định.</t>
  </si>
  <si>
    <t>Tiếp tục duy trì mô hình "Cổng trường ATGT" 100% các trường trên địa bàn; phân công lực lượng phân luồng giờ cao điểm</t>
  </si>
  <si>
    <t>Biên bản xử lý vi phạm</t>
  </si>
  <si>
    <r>
      <t xml:space="preserve">Kiểm soát chặt chẽ về công tác an toàn vệ sinh thực phẩm tại các bếp ăn tập thể, vệ sinh phòng dịch; phối hợp kiểm tra, xử lý nghiêm các vi phạm về dạy thêm, học thêm. Duy trì hiệu quả mô hình </t>
    </r>
    <r>
      <rPr>
        <i/>
        <sz val="11"/>
        <color theme="1"/>
        <rFont val="Times New Roman"/>
        <family val="1"/>
      </rPr>
      <t>“Cổng trường an toàn giao thông”</t>
    </r>
    <r>
      <rPr>
        <sz val="11"/>
        <color theme="1"/>
        <rFont val="Times New Roman"/>
        <family val="1"/>
      </rPr>
      <t>.</t>
    </r>
  </si>
  <si>
    <r>
      <t xml:space="preserve">Giữ vững 10/10 Tổ dân phố không có ma túy và phấn đấu xây dựng thêm 05 TDP không ma túy trong Quý IV/2026. Triển khai hiệu quả Kế hoạch HP22 </t>
    </r>
    <r>
      <rPr>
        <i/>
        <sz val="11"/>
        <color theme="1"/>
        <rFont val="Times New Roman"/>
        <family val="1"/>
      </rPr>
      <t>(tuần tra, chốt điểm, mật phục, kiểm tra hành chính, vây ráp)</t>
    </r>
    <r>
      <rPr>
        <sz val="11"/>
        <color theme="1"/>
        <rFont val="Times New Roman"/>
        <family val="1"/>
      </rPr>
      <t>; thực hiện đồng bộ các giải pháp kéo giảm tội phạm hình sự, nâng cao tỷ lệ điều tra khám phá án; quyết liệt đấu tranh với tội phạm ma túy, hướng tới mục tiêu xây dựng phường Phù Liễn không ma túy.</t>
    </r>
  </si>
  <si>
    <t>Hàng tháng</t>
  </si>
  <si>
    <t>Đẩy mạnh công tác giải ngân vốn đầu tư công năm 2026, phấn đấu hoàn thành 100% kế hoạch vốn giao trước 31/12</t>
  </si>
  <si>
    <t>Báo cáo vận động</t>
  </si>
  <si>
    <t>Phương án bồi thường</t>
  </si>
  <si>
    <t>Số liệu giải ngân</t>
  </si>
  <si>
    <t>Giải ngân đến hết 31/10/2026</t>
  </si>
  <si>
    <t>Tháng 11</t>
  </si>
  <si>
    <t>11 tháng</t>
  </si>
  <si>
    <t>Ước 
thực hiện tháng 10</t>
  </si>
  <si>
    <t>Lũy kế
10 tháng</t>
  </si>
  <si>
    <t>So sánh của 
10 tháng</t>
  </si>
  <si>
    <r>
      <t xml:space="preserve">CỘNG HÒA XÃ HỘI CHỦ NGHĨA VIỆT NAM
Độc lập - Tự do - Hạnh phúc
</t>
    </r>
    <r>
      <rPr>
        <i/>
        <sz val="14"/>
        <rFont val="Times New Roman"/>
        <family val="1"/>
      </rPr>
      <t>Phù Liễn, ngày      tháng 10 năm 2026</t>
    </r>
  </si>
  <si>
    <t>Lũy kế 
10 tháng</t>
  </si>
  <si>
    <t>So sánh của 10 tháng</t>
  </si>
  <si>
    <r>
      <rPr>
        <b/>
        <sz val="13"/>
        <rFont val="Times New Roman"/>
        <family val="1"/>
      </rPr>
      <t>CỘNG HÒA XÃ HỘI CHỦ NGHĨA VIỆT NAM</t>
    </r>
    <r>
      <rPr>
        <b/>
        <sz val="15"/>
        <rFont val="Times New Roman"/>
        <family val="1"/>
      </rPr>
      <t xml:space="preserve">
</t>
    </r>
    <r>
      <rPr>
        <b/>
        <sz val="14"/>
        <rFont val="Times New Roman"/>
        <family val="1"/>
      </rPr>
      <t xml:space="preserve">Độc lập - Tự do - Hạnh phúc
</t>
    </r>
    <r>
      <rPr>
        <i/>
        <sz val="14"/>
        <rFont val="Times New Roman"/>
        <family val="1"/>
      </rPr>
      <t>Phù Liễn, ngày      tháng 10 năm 2026</t>
    </r>
  </si>
  <si>
    <r>
      <t xml:space="preserve">Dự án đầu tư xây dựng cơ sở hạ tầng các khu tái định cư tại các phường Kiến An, Phù Liễn </t>
    </r>
    <r>
      <rPr>
        <i/>
        <sz val="11"/>
        <color theme="1"/>
        <rFont val="Times New Roman"/>
        <family val="1"/>
      </rPr>
      <t>(04 vị trí)</t>
    </r>
  </si>
  <si>
    <t>A</t>
  </si>
  <si>
    <t>DỰ ÁN THÀNH PHỐ GIAO QUẢN LÝ</t>
  </si>
  <si>
    <t>Cải tạo, nâng cấp đường Đồng Quy, phường Bắc Hà</t>
  </si>
  <si>
    <t>Đường nối đường Nguyễn Lương Bằng với đường Trần Nhân Tông</t>
  </si>
  <si>
    <t>Cải tạo, nâng cấp đường Trần Nhội, phường Văn Đẩu</t>
  </si>
  <si>
    <t>Cải tạo, nâng cấp đường Đẩu Phượng, phường Văn Đẩu</t>
  </si>
  <si>
    <t>Xây dựng hệ thống thoát nước từ đường Phan Đăng Lưu qua đường Hoàng Quốc Việt ra sông Lạch Tray</t>
  </si>
  <si>
    <t>Xây dựng nhà lớp học, chức năng 02 tầng trên móng 04 tầng Trường Tiểu học Ngọc Sơn và các hạng mục phụ trợ</t>
  </si>
  <si>
    <t>Mở rộng, nâng cấp hạ tầng giao thông tại nút giao thông ngã 5 Kiến An đoạn từ đường Trần Tất Văn đến đường Nguyễn Lương Bằng, quận Kiến An</t>
  </si>
  <si>
    <t>B</t>
  </si>
  <si>
    <t>DỰ ÁN UBND PHƯỜNG QUYẾT ĐỊNH ĐẦU TƯ</t>
  </si>
  <si>
    <t>95.47</t>
  </si>
  <si>
    <t>95.51</t>
  </si>
  <si>
    <t>55.80</t>
  </si>
  <si>
    <t>56.20</t>
  </si>
  <si>
    <t>Đạt</t>
  </si>
  <si>
    <t>Vượt
1,06%</t>
  </si>
  <si>
    <t>Vượt
13,77%</t>
  </si>
  <si>
    <t>Vượt 
22,49%</t>
  </si>
  <si>
    <t>Vượt 
1,03%</t>
  </si>
  <si>
    <t>Vượt 40%</t>
  </si>
  <si>
    <t>Tổng chi ngân sách tháng ước thực hiện 26.000 triệu đồng, lũy kế 10 tháng ước thực hiện 269.000 triệu/351.147 triệu đồng, bằng 84,58% dự toán HĐND thành phố và phường giao</t>
  </si>
  <si>
    <t>Giá trị sản phẩm nông, lâm nghiệp và thủy sản tháng 10 ước thực hiện 10.975 triệu đồng, lũy kế 10 tháng ước thực hiện 117.548 triệu/135.800 triệu đồng, bằng 86,56% kế hoạch năm 2026, vượt 1,06% so với kịch bản 10 tháng.</t>
  </si>
  <si>
    <t>Giá trị sản phẩm ngành công nghiệp - xây dựng tháng 10 ước thực hiện 278.911 triệu đồng, lũy kế 10 tháng ước thực hiện 2.656.794 triệu/2.810.000 triệu đồng, bằng 94,55% kế hoạch năm 2026, vượt 13,77% so với kịch bản 10 tháng.</t>
  </si>
  <si>
    <t>Giá trị sản phẩm ngành dịch vụ tháng 10 ước thực hiện 208.719 triệu đồng, lũy kế 10 tháng ước thực hiện 2.142.222 triệu/2.130.000 triệu đồng, bằng 100,57% kế hoạch năm 2026, vượt 22,49% so với kịch bản 10 tháng.</t>
  </si>
  <si>
    <t xml:space="preserve">Giải ngân đầu tư công tháng 10 ước thực hiện 11.860 triệu đồng; lũy kế 10 tháng ước đạt 108.194,584 triệu đồng bằng 96,64% kế hoạch năm 2026, vượt 1,03% so với kịch bản 10 tháng. </t>
  </si>
  <si>
    <t>Số doanh nghiệp thành lập mới trên địa bàn tháng 10 là 20 doanh nghiệp, lũy kế 10 tháng là 226 doanh nghiệp, bằng 413,64% kế hoạch năm, vượt kịch bản 442,11%</t>
  </si>
  <si>
    <t>Vượt 
310,91%</t>
  </si>
  <si>
    <t>Số doanh nghiệp có hoạt động đổi mới sáng tạo lũy kế 10 tháng là 16 doanh nghiệp, bằng 80% kế hoạch năm, đạt kịch bản</t>
  </si>
  <si>
    <t>Tính đến ngày 20/10/2026, trên địa bàn phường không có hộ nghèo</t>
  </si>
  <si>
    <t xml:space="preserve">- </t>
  </si>
  <si>
    <r>
      <t xml:space="preserve">Ngày 13/5/2026, tổ chức thành công Lễ đón Bằng công nhận Trường Tiểu học đạt chuẩn Quốc gia và ra mắt mô hình </t>
    </r>
    <r>
      <rPr>
        <i/>
        <sz val="10"/>
        <color theme="1"/>
        <rFont val="Times New Roman"/>
        <family val="1"/>
      </rPr>
      <t>“Trường học Xã hội chủ nghĩa”</t>
    </r>
    <r>
      <rPr>
        <sz val="10"/>
        <color theme="1"/>
        <rFont val="Times New Roman"/>
        <family val="1"/>
      </rPr>
      <t xml:space="preserve"> tại Trường Tiểu học Lê Hồng Phong</t>
    </r>
  </si>
  <si>
    <t>Số phòng học thông minh được đầu tư là 05 phòng học</t>
  </si>
  <si>
    <t>Số người tham gia BHYT đạt 95,47% dân số</t>
  </si>
  <si>
    <t>Số người tham gia BHXH đạt 55,8% lực lượng lao động</t>
  </si>
  <si>
    <t>Tỷ lệ phân loại rác thải tại nguồn, tỷ lệ thu gom chất thải rắn sinh hoạt đạt 100%</t>
  </si>
  <si>
    <r>
      <t xml:space="preserve">Tổ chức bàn giao 100% chỉ tiêu giao quân năm 2026: 60 thanh niên </t>
    </r>
    <r>
      <rPr>
        <i/>
        <sz val="10"/>
        <color theme="1"/>
        <rFont val="Times New Roman"/>
        <family val="1"/>
      </rPr>
      <t>(trong đó, tham gia nghĩa vụ quân sự: 50 thanh niên; tham gia nghĩa vụ Công an nhân dân: 10 thanh niên)</t>
    </r>
  </si>
  <si>
    <t>Số tổ dân phố không ma túy là 15 tổ dân phố.</t>
  </si>
  <si>
    <t>&gt;90</t>
  </si>
  <si>
    <t>Vượt</t>
  </si>
  <si>
    <t>Tỷ lệ điều tra khám phá các loại tội phạm trong tháng 10 đạt 92%</t>
  </si>
  <si>
    <t>Tỷ lệ điều tra khám phá các loại tội phạm rất nghiêm trọng và đặc biệt nghiêm trọng trong tháng 10 đạt 100%</t>
  </si>
  <si>
    <t>Từ ngày 15/9/2025 đến ngày 14/10/2026, tổng số hồ sơ giải quyết thủ tục hành chính xử lý đúng hạn là 1.177/1.177 hồ sơ = 100%.</t>
  </si>
  <si>
    <t>Từ ngày 15/9/2026 đến ngày14/10/2026, Tỷ lệ hồ sơ trực tuyến toàn trình trên tổng hồ sơ giải quyết thủ tục hành chính toàn trình  là: 100%.</t>
  </si>
  <si>
    <t>Tỷ lệ gia đình văn hóa năm 2026 đạt 95%</t>
  </si>
  <si>
    <t>&gt;95</t>
  </si>
  <si>
    <t>&gt;98</t>
  </si>
  <si>
    <t xml:space="preserve"> Thu thuế tiêu thụ đặc biệt + thuế tài nguyên lũy kế 10 tháng ước thực hiện 85 triệu/1.545 triệu đồng, bằng 5,5% kế hoạch năm.</t>
  </si>
  <si>
    <t>Thu lệ phí trước bạ lũy kế 10 tháng ước thực hiện 28.816 triệu/35.500 triệu đồng, bằng 81,17% dự toán giao.</t>
  </si>
  <si>
    <t>Thu thuế sử dụng đất phi nông nghiệp lũy kế 10 tháng ước thực hiện 4.525 triệu/6.350 triệu đồng, bằng 71,26% dự toán giao</t>
  </si>
  <si>
    <t>Tiền cho thuê đất, thuê mặt nước lũy kế 10 tháng ước thực hiện 5.620 triệu/16.885 triệu đồng, bằng 33,28% dự toán giao</t>
  </si>
  <si>
    <t>Thu khác ngân sách lũy kế 10 tháng ước thực hiện 1.059 triệu/50 triệu đồng, đạt 2.118% dự toán giao</t>
  </si>
  <si>
    <t>Thu từ quỹ đất công ích, hoa lợi công sản khác lũy kế 10 tháng ước thực hiện 124 triệu/600 triệu đồng, đạt 20,67% dự toán giao</t>
  </si>
  <si>
    <t>Dự kiến tháng 4/2027</t>
  </si>
  <si>
    <t>Ngày 16/7/2026, triển khai thông báo thu hồi đất 36 hộ đất nông nghiệp thuộc phạm vi thu hồi thực hiện dự án. Ngày 30/7/2026, hoàn thành giải phóng mặt bằng toàn bộ dự án với tổng diện tích là 1,18ha, tổng số tiền bồi thường hỗ trợ 9,4 tỷ đồng.</t>
  </si>
  <si>
    <t>Ngày 30/11/2026</t>
  </si>
  <si>
    <t>Quý IV/2026</t>
  </si>
  <si>
    <r>
      <t xml:space="preserve">- Tổng diện tích thu hồi để thực hiện dự án: khoảng 28,3 ha.
- Tổng diện tích đã ban hành quyết định thu hồi: 28,0 ha; số tiền bồi thường hỗ trợ 572,52 tỷ đồng.
- Đất nông nghiệp: Tổng 592 hộ với số tiền 168 tỷ đồng:
+ Đã chi trả 582/592 hộ với số tiền 166 tỷ. 
+ Chưa chi trả 10/592 hộ với số tiền 2 tỷ.
- Đất ở: Tổng 219 hộ với số tiền 372,2 tỷ đồng:
+ Đã chi trả 210 hộ với số tiền 353,8 tỷ; 
+ Còn 09 hộ chưa chi trả với số tiền 18,4 tỷ. 
- Đất mộ: 153 hộ </t>
    </r>
    <r>
      <rPr>
        <i/>
        <sz val="11"/>
        <color theme="1"/>
        <rFont val="Times New Roman"/>
        <family val="1"/>
      </rPr>
      <t>(524 ngôi)</t>
    </r>
    <r>
      <rPr>
        <sz val="11"/>
        <color theme="1"/>
        <rFont val="Times New Roman"/>
        <family val="1"/>
      </rPr>
      <t xml:space="preserve">: 
+ Đã chi trả được 149 hộ </t>
    </r>
    <r>
      <rPr>
        <i/>
        <sz val="11"/>
        <color theme="1"/>
        <rFont val="Times New Roman"/>
        <family val="1"/>
      </rPr>
      <t>(506 ngôi)</t>
    </r>
    <r>
      <rPr>
        <sz val="11"/>
        <color theme="1"/>
        <rFont val="Times New Roman"/>
        <family val="1"/>
      </rPr>
      <t xml:space="preserve"> với số tiền 14,9 tỷ đồng, 
+  chưa chi trả : 4 hộ </t>
    </r>
    <r>
      <rPr>
        <i/>
        <sz val="11"/>
        <color theme="1"/>
        <rFont val="Times New Roman"/>
        <family val="1"/>
      </rPr>
      <t>(18 ngôi)</t>
    </r>
    <r>
      <rPr>
        <sz val="11"/>
        <color theme="1"/>
        <rFont val="Times New Roman"/>
        <family val="1"/>
      </rPr>
      <t xml:space="preserve"> với số tiền 0,6 đồng.</t>
    </r>
  </si>
  <si>
    <t>- Vị trí 1: Tổng số: 243 hộ đất nông nghiệp, 31 hộ đất ở, 02 hộ đất 5%, khoảng 40 ngôi mộ:
+ Đã phê duyệt phương án 216 hộ đất nông nghiệp với tổng số tiền 111 tỷ đồng.
+ Đã chi trả 201/216 hộ với số tiền 104,2 tỷ; chưa chi trả 15/216 hộ với số tiền 6,7 tỷ đồng
- Vị trí 3: 15 hộ đất nông nghiệp, 03 hộ đất ở, 03 hộ đất 5%:
+ Đã phê duyệt hết tất cả các phương án.
+ Đã chi trả 13/15 hộ đất nông nghiệp với số tiền 5,5 tỷ; chưa chi trả 2/15 hộ với số tiền 0,4 tỷ đồng.
+ Đã chi trả 03/03 hộ đất ở với số tiền 1,8 tỷ đồng
+ Đã chi trả 02/03 hộ đất 5% với số tiền 0,59 tỷ đồng, chưa chi trả 01/03 hộ với số tiền 0,01 tỷ đồng
- Vị trí 4: 97 hộ đất nông nghiệp, 03 hộ đất 5%, 04 hộ đất ở:
+ Đã phê duyệt: 88/97 hộ, diện tích 27.890,6m2 với số tiền 24,7 tỷ đồng. 
+ Đã chi trả 63/88 hộ với số tiền 19 tỷ đồng; chưa chi trả 25/88 hộ với số tiền 5,7 tỷ đồng.
- Vị trí 5: 58 hộ đất nông nghiệp, 01 hộ đất ở: 
+ Đã phê duyệt 58 hộ đất nông nghiệp với tổng số tiền 8,7 tỷ đồng 
+ Đã chi trả 52/58 hộ với số tiền 7,9 tỷ; chưa chi trả 6/58 hộ với số tiền 1,1 tỷ đồng.</t>
  </si>
  <si>
    <t xml:space="preserve"> Tổng diện tích đất thu hồi thực hiện dự án: 11.488,5 m2. Trong đó:
- 34 hộ với diện tích 9.183,3 m2.
- 4 thửa đất UBND phường quản lý: 1.955,5 m2.
- 13 phần mộ.
  Hiện đã phê duyệt phương án bồi thường, hỗ trợ 32/34 hộ; trong đó đã chi trả 21/32 hộ với số tiền 4,4 tỷ đồng, chưa chi trả 11/32 hộ với số tiền 0.5 tỷ đồng.</t>
  </si>
  <si>
    <t>Tổng diện tích đất thu hồi thực hiện dự án: 3,27 ha.
Hiện đã phê duyệt phương án bồi thường, hỗ trợ 30 hộ với số tiền 5,3 tỷ đồng</t>
  </si>
  <si>
    <t>Đã hoàn thành vào tháng 7/2026</t>
  </si>
  <si>
    <t>Cải tạo, nâng cấp đường Nguyễn Lương Bằng, phường Phù Liễn</t>
  </si>
  <si>
    <t>Giải quyết kiến nghị, vận đồng các hộ dân đồng ý phương án và nhận tiền</t>
  </si>
  <si>
    <t>Tiến hành chi trả tiền bồi thường cho các hộ dân đảm bảo tiến độ</t>
  </si>
  <si>
    <t>Các dự án được giải ngân vượt tiến độ</t>
  </si>
  <si>
    <t xml:space="preserve">Hoàn thành </t>
  </si>
  <si>
    <r>
      <t xml:space="preserve">Ban Quản lý dự án ĐTXD </t>
    </r>
    <r>
      <rPr>
        <b/>
        <i/>
        <sz val="11"/>
        <color theme="1"/>
        <rFont val="Times New Roman"/>
        <family val="1"/>
      </rPr>
      <t>(04 nhiệm vụ, đã hoàn thành 04 nhiệm vụ)</t>
    </r>
  </si>
  <si>
    <t>Các phòng, đơn vị liên quan</t>
  </si>
  <si>
    <t>Tuyên truyền, vận động các hộ dân có đất thu hồi đồng thuận phương án đền bù giải phóng mặt bằng</t>
  </si>
  <si>
    <t xml:space="preserve">Phối hợp với phòng Xây dựng, Nông nghiệp và Môi trường thẩm định trình phê duyệt phương án bồi thường </t>
  </si>
  <si>
    <t>Chi trả tiền bồi thường, hỗ trợ giải phóng mặt bằng kịp thời cho các hộ dân đã được phê duyệt phương án đền bù</t>
  </si>
  <si>
    <t>Tuyên truyền, vận động các hộ dân có đất thu hồi đồng thuận phương án đền bù giải phóng mặt bằng Dự án đường nối Quốc lộ 5 - Quốc lộ 10</t>
  </si>
  <si>
    <t>Phối hợp với phòng Xây dựng, Nông nghiệp và Môi trường thẩm định trình phê duyệt phương án bồi thường giải phóng mặt bằng dự án Tô Phong &amp; Tái định cư</t>
  </si>
  <si>
    <t>Đã phối hợp với phòng Xây dựng, Nông nghiệp và Môi trường phê duyệt Quyết định bồi thường cho các hộ dân</t>
  </si>
  <si>
    <t>Giấy chứng nhận</t>
  </si>
  <si>
    <t>Đảm bảo đường thông, hè thoàng, không ùn tắc giao thông</t>
  </si>
  <si>
    <t>Quyết định</t>
  </si>
  <si>
    <t>Thông báo, Quyết định</t>
  </si>
  <si>
    <t>Quyết định. Thông báo</t>
  </si>
  <si>
    <t>Giấy phép xây dựng</t>
  </si>
  <si>
    <t>Môi trường xanh, sạch, đẹp</t>
  </si>
  <si>
    <t>Thông báo</t>
  </si>
  <si>
    <t>Hồ sơ;
Báo cáo</t>
  </si>
  <si>
    <t>Công việc</t>
  </si>
  <si>
    <t>Tờ trình</t>
  </si>
  <si>
    <t>Công văn</t>
  </si>
  <si>
    <t>Tháng 9</t>
  </si>
  <si>
    <t>Văn bản rà soát</t>
  </si>
  <si>
    <t xml:space="preserve">Công văn </t>
  </si>
  <si>
    <t>Tham mưu UBND phường Quyết định hủy kết quả trúng đấu giá 08 lô đất tại  Dự án đấu giá ngõ 63 đường Trần Tất Văn</t>
  </si>
  <si>
    <t xml:space="preserve"> Quyết định số 3073/QĐ-UBND ngày 14/10/2026 về việc hủy bỏ kết quả trúng đấu giá quyền sử dụng đất đối với 08 lô đất thuộc Dự án đấu giá ngõ 63 đường Trần Tất Văn</t>
  </si>
  <si>
    <t>Phối hợp với Công an phường tổ chức ra quân 11 lượt, thu giữ 03 biển quảng cáo, 05 bàn nhựa, 12 ghế nhựa</t>
  </si>
  <si>
    <t>Hoàn thành</t>
  </si>
  <si>
    <t>- Tổng diện tích thu hồi để thực hiện dự án: khoảng 28,3ha.
- Tổng diện tích đã ban hành quyết định thu hồi: 28,0 ha; số tiền bồi thường hỗ trợ 572,52 tỷ đồng.
+ Đất nông nghiệp (594 hộ): Từ ngày 01/10/2026 đến nay đã phê duyệt phương án bồi thường, hỗ trợ bổ sung với số tiền 1,0 tỷ đồng. Lũy tổng số tiền 168,43 tỷ đồng.
+ Đất ở (220 hộ): Từ ngày 01/10/2026 đến nay đã phê duyệt phương án bồi thường, hỗ trợ  bổ sung với số tiền 5 tỷ, Lỹ kế tổng số tiền 383,18 tỷ đồng.
+ Đối với đất tổ chức (02 tổ chức): Từ ngày 01/9/2026 đến nay chưa ban hành quyết định phê duyệt đối với đất tổ chức. Lũy kế 10 tháng đã phê duyệt phương án bồi thường, hỗ trợ của 02 tổ chức, diện tích 5,19 ha với số tiền 0,44 tỷ đồng.
+ Đối với mồ mả (524 ngôi): Từ ngày 01/9/2026 đến nay đã phê duyệt phương án bồi thường, hỗ trợ điều chỉnh mộ với tổng số tiền là 0,135 tỷ đồng. Lũy kế 10 tháng đã phê duyệt phương án 502 ngôi, tổng số tiền là 20,47 tỷ đồng.</t>
  </si>
  <si>
    <t>Tổng diện tích đất thu hồi thực hiện dự án: 1,3ha gồm: 34 hộ, 01 tổ chức, 14 phần mộ.
Ngày 14/10/2026, đã phê duyệt phương án bồi thường, hỗ trợ 11 hộ đất nông nghiệp với tổng số tiền 2,2 tỷ đồng. Luỹ kế đến này đã phê duyệt được 32 hộ với tổng số tiền là 7,7 tỷ đồng.</t>
  </si>
  <si>
    <t>Triển khai công tác giải phóng mặt bằng Dự án xây dựng hạ tầng kỹ thuật đấu giá đất tại đường Tô Phong, tổ dân phố Văn Đẩu</t>
  </si>
  <si>
    <t>Tham mưu triển khai Dự án xây dựng hạ tầng kỹ thuật phục vụ đấu giá quyền sử dụng đất tại ngõ 45 đường Lệ Tảo, tổ dân phố Lệ Tảo, phường Phù Liễn:</t>
  </si>
  <si>
    <t>Tổng diện tích đất thu hồi thực hiện dự án: 2,2 ha gồm: 120 hộ, 01 tổ chức.
Ngày 14/10/2026, đã phê duyệt phương án bồi thường, hỗ trợ 30 hộ đất nông nghiệp với tổng số tiền 5,5 tỷ đồng.</t>
  </si>
  <si>
    <t>Tổng diện tích các khu tái định cư tại phường Phù Liễn gồm: Vị trí 1, vị trí 3, vị trí 4, vị trí 5 với tổng diện tích khoảng 24,83 ha. 
+ Vị trí 1: Với tổng diện tích 17,03 ha, 287 hộ:
Đã ban hành quyết định phê duyệt phương án bồi thường, hỗ trợ đối với 216 hộ đất nông nghiệp với tổng diện tích 12,2ha tổng số tiền 111 tỷ đồng.
+ Vị trí 3: Với tổng diện tích khoảng 1,39 ha, 19 hộ, 01 tổ chức:
Đã ban hành quyết định phê duyệt phương án bồi thường, hỗ trợ đối với 15 hộ đất nông nghiệp với tổng diện tích 0,8ha tổng số tiền 5,9 tỷ đồng; 03 hộ đất ở diện tích 0,018ha với tổng số tiền 1,8 tỷ đồng; 03 hộ đất 5% tổng diện tích 0,5ha tổng số tiền 0,6 tỷ đồng
+ Vị trí 4: Với tổng diện tích khoảng 4,45 ha, 96 hộ, 01 tổ chức:
Đã ban hành quyết định phê duyệt phương án bồi thường, hỗ trợ đối với 69 hộ đất nông nghiệp với tổng diện tích 2,3ha tổng số tiền 20,5 tỷ đồng.
+ Vị trí 5: Với tổng diện tích khoảng 1,96 ha, 58 hộ đất nông nghiệp.
Đã ban hành quyết định phê duyệt phương án bồi thường, hỗ trợ đối với 58 hộ đất nông nghiệp với tổng diện tích 1,0 ha tổng số tiền 8,7 tỷ đồng.</t>
  </si>
  <si>
    <t>Tham mưu công tác bảo vệ môi trường, kiểm tra việc phân loại chất thải rắn sinh hoạt tại nguồn theo chỉ đạo của Thành phố.</t>
  </si>
  <si>
    <t>Tháng 10/2026, cấp 80 giấy chứng nhận cho hộ giá đình, cá nhân</t>
  </si>
  <si>
    <t>Tháng 10/2026, cấp 06 giấy phép xây dựng</t>
  </si>
  <si>
    <t>-  Kế hoạch số 365/KH-UBND ngày 09/10/2026 xoá bỏ các bãi rác tạm, điểm tập kết rác tự phát, điểm đổt, đốt chất thải trái quy định trên địa bàn phường Phù Liễn.
- Phối hợp với Tổ dân phố, Công an phường và Công ty Cổ phần Công trình công cộng và xây dựng Hải Phòng rà soát các bãi rác tự phát, các điểm đổ, đốt trộm, thực hiện cắm biển cấm theo quy định.
- Tham mưu xây dựng Dự thảo Kế hoạch của Ban Thường vụ Đảng uỷ phường thực hiện Chương trình hành động số 35-CTr/TU ngày 31/8/2026 của Ban Thường vụ Thành uỷ thực hiện Kết luận số 75-KL/TW ngày 28/7/2026 của Ban Chấp hành Trung ương Đảng khoá XIV về bảo vệ môi trường và chủ động ứng phó với biến đổi khí hậy trong thời kỳ mới.
-  xây dựng dự toán ngân sách cho hoạt động phân loại, thu gom, vận chuyển và xử lý chất thải rắn sinh hoạt năm 2027.</t>
  </si>
  <si>
    <t>Đến ngày 26/9/2026, UBND phường đã hoàn thành kê khai, đăng ký đất đai đối với 18.654 thửa đất và bàn giao cho đơn vị thi công để thực hiện các bước theo quy định</t>
  </si>
  <si>
    <t>Đến ngày 26/9/2026, UBND phường đã hoàn thành kê khai, đăng ký đất đai đối với 18.654/18.654 thửa đất và bàn giao cho đơn vị thi công để thực hiện các bước theo quy định</t>
  </si>
  <si>
    <t>Đang triển khai thực hiện</t>
  </si>
  <si>
    <t>Tiếp tục rà soát các dự án để trình HĐND thu hồi theo quy định</t>
  </si>
  <si>
    <t>Đang thực hiện</t>
  </si>
  <si>
    <t>Phối hợp chuẩn bị hồ sơ, tài liệu phục vụ Thanh tra</t>
  </si>
  <si>
    <t>Quyết định, Kế hoạch</t>
  </si>
  <si>
    <t>Quyết định số 1993/QĐ-UBND ngày 23/7/2026 của Uỷ ban nhân dân phường</t>
  </si>
  <si>
    <t>Tham mưu thực hiện Kế hoạch 150/KH-UBND về hoàn thiện cơ sở dữ liệu dùng chung, CSDL chuyên ngành năm 2026</t>
  </si>
  <si>
    <t>Kế hoạch, phương án</t>
  </si>
  <si>
    <t>- Kế hoạch số 359/KH-UBND ngày 05/10/2026;
- Quyết định số 2877/QĐ-UBND ngày 30/9/2026;
- Thông báo số 2239/TB-UBND ngày 22/9/2026;
- Kế hoạch số 346/KH-UBND ngày 22/9/2026.</t>
  </si>
  <si>
    <t>Quản lý chặt chẽ quỹ đất do phường quản lý và đất công ích (đất 5%)</t>
  </si>
  <si>
    <t>Tham mưu UBND phường cho ý kiến về thông tin quy hoạch và phương án khai thác các cơ sở nhà, đất dôi dư trên địa bàn phường Phù Liễn</t>
  </si>
  <si>
    <t>Tham mưu triển khai công tác kiểm tra, giám sát sản phẩm OCOP trên địa bàn phường</t>
  </si>
  <si>
    <t>Tham mưu UBND phường trình danh mục các dự án thu hồi đất phải thông qua Hội đồng nhân dân thành phố</t>
  </si>
  <si>
    <t>Tham mưu UBND phường hưởng ứng Ngày Quốc tế Giảm nhẹ rủi ro thiên tai 13/10/2026</t>
  </si>
  <si>
    <t>Công văn số 4122/UBND-XD, NN&amp;MT ngày 12/10/2026 của UBND phường</t>
  </si>
  <si>
    <t>Tham mưu UBND phường tiếp tục đôn đốc thu, nộp Quỹ phòng, chống thiên tai năm 2026</t>
  </si>
  <si>
    <t>Thông báo số 2299/TB-UBND ngày 03/10/2026 của UBND phường</t>
  </si>
  <si>
    <t>Công văn số 4220/UBND-XD, NN&amp;MT ngày 16/10/2026 của UBND phường</t>
  </si>
  <si>
    <t>Thẩm định và tham mưu UBND phường phê duyệt các dự án: Dự án cải tạo, nâng cấp đường Nguyễn Lương Bằng, Dự án đấu giá quyền sử dụng đất tại đường Tô Phong (vị trí 2)</t>
  </si>
  <si>
    <t>Rà soát, xác nhận dữ liệu nhà, đất, hộ dân; phân loại đối tượng; xác định riêng bồi thường, hỗ trợ theo quy định và hình thức tái định cư bằng nhà ở hoặc bố trí chỗ ở; tổng hợp nhu cầu, đối chiếu nguồn gốc đất; quản lý hiện trạng, an toàn</t>
  </si>
  <si>
    <t>Quyết định số 2968/QĐ-UBND ngày 09/10/2026</t>
  </si>
  <si>
    <t>Tham mưu UBND phường về việc thành lập Ban Chỉ đạo rà soát hộ nghèo, hộ cận nghèo, hộ thoát nghèo trên địa bàn phường Phù Liễn năm 2026 và giai đoạn 2027-2030</t>
  </si>
  <si>
    <t>Quyết định số 2854/QĐ-UBND ngày 28/9/2026</t>
  </si>
  <si>
    <t>Tham mưu đối soát, xác minh, làm sạch dữ liệu hộ nghèo, cận nghèo năm 2025</t>
  </si>
  <si>
    <t>Quyết định số 2704/QĐ-UBND ngày 22/9/2026</t>
  </si>
  <si>
    <t>Tham mưu xây dựng Kế hoạch thực hiện chuẩn nghèo quốc gia; rà soát, công nhận hộ nghèo, hộ cận nghèo, hộ thoát nghèo năm 2026 và giai đoạn 2027-2030 trên địa bàn phường Phù Liễn</t>
  </si>
  <si>
    <t>Kế hoạch số 351/KH-UBND ngày 28/9/2026</t>
  </si>
  <si>
    <t>100% nhiệm vụ báo cáo đúng hạn</t>
  </si>
  <si>
    <t>Thông báo lịch làm việc</t>
  </si>
  <si>
    <t xml:space="preserve">Công văn số 4103/UBND-XD,NN&amp;MT ngày 09/10/2026 </t>
  </si>
  <si>
    <t>Công văn số 3854/UBND-XD, NN&amp;MT ngày 24/9/2026</t>
  </si>
  <si>
    <t>Tham mưu rà soát, đề xuất phương án bố trí ổn định dân cư khu vực Xóm Chài - Tổ dân phố Hoàng Quốc Việt</t>
  </si>
  <si>
    <t>Quyết định số 2969/QĐ-UBND ngày 09/10/2026</t>
  </si>
  <si>
    <t>Tổng hợp rà soát phục vụ Kế hoạch di dời cư dân kết hợp với chỉnh trang đô thị và cải tạo, xây dựng lại chung cư cũ, xuống cấp trên địa bàn</t>
  </si>
  <si>
    <r>
      <t>Phê duyệt Đồ án Quy hoạch chi tiết tỷ lệ 1/500 Dự án đấu giá quyền sử dụng đất tại đường Tô Phong</t>
    </r>
    <r>
      <rPr>
        <i/>
        <sz val="11"/>
        <color theme="1"/>
        <rFont val="Times New Roman"/>
        <family val="1"/>
      </rPr>
      <t xml:space="preserve"> (vị trí 2)</t>
    </r>
  </si>
  <si>
    <t xml:space="preserve">Công văn số 3895/UBND-XD, NN&amp;MT ngày 28/9/2026 </t>
  </si>
  <si>
    <r>
      <t xml:space="preserve">Tham mưu UBND phường về việc phê duyệt mức hỗ trợ thu nhập hằng tháng đối với thành viên thuộc hộ thoát cận nghèo trên địa bàn phường Phù Liễn theo Nghị quyết số 04/2026/NQ-HĐND ngày 20/04/2026 của HĐND thành phố Hải Phòng </t>
    </r>
    <r>
      <rPr>
        <i/>
        <sz val="11"/>
        <color theme="1"/>
        <rFont val="Times New Roman"/>
        <family val="1"/>
      </rPr>
      <t>(đợt 3 năm 2026)</t>
    </r>
  </si>
  <si>
    <r>
      <t xml:space="preserve">Phòng Xây dựng, Nông nghiệp và Môi trường phường </t>
    </r>
    <r>
      <rPr>
        <b/>
        <i/>
        <sz val="11"/>
        <color theme="1"/>
        <rFont val="Times New Roman"/>
        <family val="1"/>
      </rPr>
      <t>(26 nhiệm vụ: đã hoàn thành 25 nhiệm vụ, đang thực hiện 01 nhiệm vụ)</t>
    </r>
  </si>
  <si>
    <t>Thuế cơ sở 5 thành phố Hải Phòng; Ban QLDAĐTXD phường</t>
  </si>
  <si>
    <t>Đảm bảo trật tự đường hè, an toàn giao thông; tăng cường công tác kiểm tra, giám sát, kịp thời phát hiện và xử lý nghiêm các trường hợp vi phạm phát sinh trên địa bàn</t>
  </si>
  <si>
    <t>Công an phường, các tổ dân phố</t>
  </si>
  <si>
    <t>Tham mưu UBND phường cấp Giấy chứng nhận quyền sử dụng đất, quyền sở hữu tài sản gắn liền với đất cho hộ gia đình, cá nhân.</t>
  </si>
  <si>
    <t>Thuế cơ sở 5, các tổ dân phố</t>
  </si>
  <si>
    <t>Tiếp tục đẩy nhanh công tác giải phóng mặt bằng thực hiện Dự án đầu tư xây dựng tuyến đường nối Quốc lộ 5 với Quốc lộ 10 đoạn qua địa bàn quận Kiến An</t>
  </si>
  <si>
    <t>Ban QLDAĐTXD phường, ác tổ dân phố</t>
  </si>
  <si>
    <t>Triển khai công tác giải phóng mặt bằng thực hiện Dự án xây dựng hạ tầng kỹ thuật phục vụ đấu giá quyền sử dụng đất tại đường Tô Phong, tổ dân phố Đẩu Sơn.</t>
  </si>
  <si>
    <t>Tiếp tục đẩy nhanh công tác giải phóng mặt bằng thực hiện Dự án đầu tư xây dựng khu tái định cư 04 vị trí.</t>
  </si>
  <si>
    <t>Tham mưu UBND phường cấp giấy phép xây dựng</t>
  </si>
  <si>
    <t>Công tác bảo vệ môi trường</t>
  </si>
  <si>
    <t>Các cơ quan, đơn vị liên quan</t>
  </si>
  <si>
    <t>Biên bản, Bảo cáo</t>
  </si>
  <si>
    <t>Các tổ dân phố</t>
  </si>
  <si>
    <t>Báo cáo</t>
  </si>
  <si>
    <t xml:space="preserve">Tham mưu Ủy ban nhân dân phường triển khai các dự án đấu giá </t>
  </si>
  <si>
    <t>Tham gia Đoàn kiểm tra công tác phân loại chất thải rắn sinh hoạt tại nguồn</t>
  </si>
  <si>
    <t xml:space="preserve">Kế hoạch, phương án </t>
  </si>
  <si>
    <t>Rà soát hộ nghèo theo chuẩn nghèo 2022 - 2025, chuẩn nghèo 2027 - 2030; tiếp tục chi trả hỗ trợ cho thành viên thuộc hộ nghèo theo Nghị quyết số 04/2026/NQ-HĐND ngày 20/4/2026 của Hội đồng nhân dân thành phố Hải Phòng</t>
  </si>
  <si>
    <t>Tham mưu UBND phường về công tác sản xuất nông nghiệp:
- Triển khai kế hoạch vụ Đông 2026 - 2027; hướng dẫn sản xuất đúng thời vụ, sử dụng hợp lý đất, nước, chủ động phòng trừ sâu bệnh.
- Hoàn thành kế hoạch tiêm phòng và phòng, chống dịch bệnh, tổ chức tiêm phòng đợt 2 với 21.230 liều vaccine, gồm: cúm gia cầm 20.000 liều, dịch tả lợn 700 liều, tai xanh 300 liều, lở mồm long móng 200 liều, tụ huyết trùng 30 liều; tiếp tục quản lý đàn chó, mèo và giám sát dịch bệnh từ cơ sở</t>
  </si>
  <si>
    <t>Văn bản chỉ đạo; Báo cáo</t>
  </si>
  <si>
    <t>Tham mưu UBND phường về công tác phòng chống thiên tai, phòng cháy chữa cháy:
- Bảo đảm an toàn thủy lợi, tuyến đê hữu Lạch Tray 790 m.
- Thực hiện nhiệm vụ bảo vệ và phát triển rừng, tập trung hoàn thiện hồ sơ, tổ chức trồng mới 8,37 ha rừng phòng hộ, đồng thời bảo vệ 56,78 ha rừng hiện có, tăng cường phòng cháy, chữa cháy rừng và theo dõi khu vực núi Cột Cờ.</t>
  </si>
  <si>
    <t>Phòng Xây dựng, Nông nghiệp và Môi trường phường (14 nhiệm vụ)</t>
  </si>
  <si>
    <t>Ban Quản lý dự án ĐTXD (04 nhiệm vụ)</t>
  </si>
  <si>
    <t>Giấy mời số 03/GM-BCĐ ngày 16/10/2026</t>
  </si>
  <si>
    <t>Chi trả người có công: số người 594; số tiền: 1.843.821.418 đồng; Bảo trợ xã hội, hưu trí xã hội đối với 1.707 đối tượng</t>
  </si>
  <si>
    <t>Tiếp nhận, giải quyết 08 hồ sơ hưu trí xã hội</t>
  </si>
  <si>
    <t>Đang dự thảo Quyết định</t>
  </si>
  <si>
    <t>Công văn số 3933/UBND-KT ngày 30/9/2026</t>
  </si>
  <si>
    <t>Tờ trình số 168/TTr-UBND ngày 13/10/2026</t>
  </si>
  <si>
    <t>Kế hoạch số 354/KH-UBND ngày 28/9/2026</t>
  </si>
  <si>
    <t>Đang chờ văn bản giao của cấp trên</t>
  </si>
  <si>
    <t>- Quyết định số 3046/QĐ-UBND ngày 14/10/2026; 
- Thông báo số 2374/QĐ-UBND ngày 16/10/2026</t>
  </si>
  <si>
    <t>Báo cáo số 472/BC-UBND ngày 02/10/2026</t>
  </si>
  <si>
    <t>Báo cáo số 29/BC-KT ngày 15/10/2026</t>
  </si>
  <si>
    <t>Tờ trình số 168/TTr-UBND ngày 13/10/2026; các biểu mấu báo cáo</t>
  </si>
  <si>
    <t>Tờ trình số 168/TTr-UBND ngày 13/10/2027</t>
  </si>
  <si>
    <t>Quyết định số 2957/QĐ-UBND ngày 07/10/2026</t>
  </si>
  <si>
    <t>- Kế hoạch số 355/KH-UBND ngày 30/9/2026; - Thông báo số 2378/TB-UBND ngày 19/10/2026</t>
  </si>
  <si>
    <t>- Công văn số 4022/UBND-KT ngày 05/10/2026;
- Báo cáo số 486/BC-UBND ngày 14/10/2026</t>
  </si>
  <si>
    <r>
      <t xml:space="preserve">Phòng Kinh tế phường </t>
    </r>
    <r>
      <rPr>
        <b/>
        <i/>
        <sz val="11"/>
        <color theme="1"/>
        <rFont val="Times New Roman"/>
        <family val="1"/>
      </rPr>
      <t>(12 nhiệm vụ: đã hoàn thành 11 nhiệm vụ, đang thực hiện 01 nhiệm vụ)</t>
    </r>
  </si>
  <si>
    <t xml:space="preserve">Hoàn thiện dự toán ngân sách thu - chi ngân sách năm 2027 báo cáo Sở Tài chính </t>
  </si>
  <si>
    <t>Tham mưu điều hành kịch bản thu ngân sách tháng 11 và Quý IV/2026, phấn đấu đảm bảo kịch bản thu ngân sách đã giao</t>
  </si>
  <si>
    <t>Kiểm tra và tham mưu xử lý vi phạm đối với hộ kinh doanh theo Kế hoạch</t>
  </si>
  <si>
    <t>Theo dõi, tổng hợp, đánh giá tình hình thực hiện các chỉ tiêu kinh tế: Giá trị CN-XD, dịch vụ, nông - lâm - thủy sản</t>
  </si>
  <si>
    <t>Báo cáo Kế hoạch đầu tư công trung hạn giai đoạn 2026 - 2030; kế hoạch đầu tư công năm 2027 và điều chỉnh Kế hoạch đầu tư công năm 2026</t>
  </si>
  <si>
    <t>Phòng Kinh tế phường (10 nhiệm vụ)</t>
  </si>
  <si>
    <t>Từ 01/01/2026 đến 20/10/2026, tổng số nhiệm vụ UBND thành phố giao 117 nhiệm vụ. Trong đó:
- Hoàn thành trước hạn: 44 nhiệm vụ;
- Hoàn thành đúng hạn: 25;
- Hoàn thành nhiệm vụ không có hạn: 20; 
- Hoàn thành quá hạn: 0;
- Đang thực hiện: 28.</t>
  </si>
  <si>
    <t>- Thông báo số 2373/TB-UBND ngày 15/10/2026;
- Thông báo số 2369/TB-UBND ngày 13/10/2026;
- Thông báo số 2302/TB-UBND ngày 05/10/2026;
- Thông báo số 2298/TB-UBND ngày 02/10/2026;</t>
  </si>
  <si>
    <t>- Thông báo số 2379/TB-UBND ngày 19/10/2026;
- Thông báo số 2324/TB-UBND ngày 12/10/2026;
- Thông báo số 2300/TB-UBND ngày 05/10/2026;</t>
  </si>
  <si>
    <t>Bảo đảm cơ sở vật chất, giấy mời và tài liệu phục vụ hội nghị, cuộc họp</t>
  </si>
  <si>
    <t>- Tính đến ngày 21/10/2026, tổng số văn bản có chữ ký số cá nhân là 11.479/11.479 văn bản = 100%; 
- 100% văn bản đi được gửi hoàn toàn dưới dạng điện tử</t>
  </si>
  <si>
    <t>100% văn bản đến và văn bản đi được bảo mật, quản lý và xử lý đúng quy định của Luật Bảo vệ bí mật nhà nước năm 2025.</t>
  </si>
  <si>
    <t>Các văn bản chỉ đạo, điều hành của Đảng ủy UBND phường được triển khai thực hiện kịp thời, đúng quy định, bảo đảm chất lượng và tiến độ đề ra.</t>
  </si>
  <si>
    <t>Đảm bảo hệ thống đường truyền mạng của phường hoạt động thông suốt, ổn định, phục vụ hiệu quả công tác chỉ đạo, điều hành và giải quyết công việc.</t>
  </si>
  <si>
    <r>
      <t xml:space="preserve">Tháng 10/2026: tổng số lượt tiếp công dân: 20 lượt/20 người/20 vụ việc; số đoàn đông người được tiếp: 0 đoàn </t>
    </r>
    <r>
      <rPr>
        <i/>
        <sz val="11"/>
        <color theme="1"/>
        <rFont val="Times New Roman"/>
        <family val="1"/>
      </rPr>
      <t>(tiếp thường xuyên: 18 lượt/18 người/18 vụ việc; Chủ tịch UBND phường tiếp: 02 lượt/02 người/02 vụ việc)</t>
    </r>
    <r>
      <rPr>
        <sz val="11"/>
        <color theme="1"/>
        <rFont val="Times New Roman"/>
        <family val="1"/>
      </rPr>
      <t>. Kết quả giải quyết đơn thư: tiếp nhận 20 đơn (20 đơn đủ điều kiện xử lý: đơn khiếu nại 01; đơn tố cáo: 0; đơn kiến nghị: 19. Đã giải quyết xong 12 đơn; đang giải quyết: 08 đơn.</t>
    </r>
  </si>
  <si>
    <t>- Báo cáo số 500/BC-UBND ngày 21/10/2026;
- Công văn số 4283/UBND-VP ngày 20/10/2026;
- Báo cáo số 498/BC-UBND ngày 20/10/2026;
- Kế hoạch số 374/KH-UBND ngày 19/10/2026;
- Báo cáo số 479/BC-UBND ngày 07/10/2026</t>
  </si>
  <si>
    <t>Tháng 10/2026, phối hợp xử lý vi phạm hành chính 14 vụ việc với tổng số tiền xử phạt 35.000.000 đồng.</t>
  </si>
  <si>
    <t>Tháng 10/2026, UBND phường tiếp nhận và giải quyết các thủ tục hành chính: Kết hôn 40 trường hợp, khai sinh 90 khai sinh, cải chính, thay đổi, bổ sung hộ tịch 45; sao lục 85; xác nhận hôn nhân 87, nhận cha con 01.</t>
  </si>
  <si>
    <t>- Kế hoạch số 76/KH-UBND ngày 03/02/2026;
- Kế hoạch số 143.KH-UBND ngày 13/4/2026;</t>
  </si>
  <si>
    <r>
      <t xml:space="preserve">Văn phòng HĐND và UBND phường </t>
    </r>
    <r>
      <rPr>
        <b/>
        <i/>
        <sz val="11"/>
        <color theme="1"/>
        <rFont val="Times New Roman"/>
        <family val="1"/>
      </rPr>
      <t>(13 nhiệm vụ: đã hoàn thành 13 nhiệm vụ)</t>
    </r>
  </si>
  <si>
    <t>Theo dõi, đôn đốc các phòng, đơn vị thực hiện nhiệm vụ Ủy ban nhân dân thành phố giao trên Trang thông tin chỉ đạo điều hành của thành phố; tổng hợp kết quả thực hiện các chỉ tiêu, nhiệm vụ quý II báo cáo định kỳ, đột xuất theo quy định.</t>
  </si>
  <si>
    <t>Xây dựng lịch công tác tuần của Lãnh đạo Ủy ban nhân dân phường</t>
  </si>
  <si>
    <t>Đầu các tuần trong tháng</t>
  </si>
  <si>
    <t>Chuẩn bị nội dung, tài liệu phục vụ các kỳ họp HĐND, phiên họp UBND và các hội nghị, cuộc họp trên địa bàn.</t>
  </si>
  <si>
    <t>Thực hiện quản lý văn bản đi, đến kịp thời, đúng quy trình; tăng cường sử dụng văn bản điện tử.</t>
  </si>
  <si>
    <t>- 100% văn bản điện tử ký số cá nhân; 
- 100% văn bản đi được gửi hoàn toàn dưới dạng điện tử</t>
  </si>
  <si>
    <t>Thực hiện các nhiệm vụ liên quan đến công tác bảo vệ Bí mật nhà nước</t>
  </si>
  <si>
    <t>Bảo đảm bí mật tuyệt đối</t>
  </si>
  <si>
    <t>Đảm bảo an toàn thông tin mạng</t>
  </si>
  <si>
    <t>Đường truyền mạng của phường được thông suốt</t>
  </si>
  <si>
    <t>- Tham mưu tổ chức tốt công tác tiếp công dân định kỳ và đột xuất.
- Theo dõi, đôn đốc việc giải quyết đơn thư khiếu nại, tố cáo, kiến nghị, phản ánh; hạn chế phát sinh điểm nóng.</t>
  </si>
  <si>
    <t xml:space="preserve">Kế hoạch, Thông báo </t>
  </si>
  <si>
    <t>Tham mưu tổ chức triển khai và thực hiện Kế hoạch tuyên truyền, phổ biến giáo dục pháp luật; theo dõi thi hành pháp luật và hòa giải ở cơ sở theo quy định</t>
  </si>
  <si>
    <t>- Kế hoạch;
- Các văn bản triển khai</t>
  </si>
  <si>
    <t>Tham mưu kiểm tra công tác xử phạt vi phạm hành chính và áp dụng các biện xử lý vi phạm hành chính</t>
  </si>
  <si>
    <t>Tham mưu thực hiện công tác chứng thực và đăng ký hộ tịch theo quy định pháp luật</t>
  </si>
  <si>
    <t>Hồ sơ thủ tục hành chính</t>
  </si>
  <si>
    <t xml:space="preserve">Tham mưu UBND phường quản lý nhà nước về công tác phòng, chống tham nhũng; thực hiện nhiệm vụ phòng, chống tham nhũng theo đúng quy định Luật phòng, chống tham nhũng năm 2018 </t>
  </si>
  <si>
    <t>Văn phòng HĐND và UBND phường (12 nhiệm vụ)</t>
  </si>
  <si>
    <t>Hệ thống vận hành ổn định</t>
  </si>
  <si>
    <t>- Tổng số phản ánh, kiến nghị đã tiếp nhận trong kỳ 04, trong đó: Số tiếp nhận mới trong kỳ: 04; số từ kỳ trước chuyển qua: 0; số phản ánh, kiến nghị về quy định hành chính: 04; số phản ánh, kiến nghị về hành vi hành chính: 0.
- Số phản ánh, kiến nghị đã xử lý: 04; trong đó số đã được đăng tải công khai: 04.
- Số phản ánh, kiến nghị đang xử lý: 0.
- Số phản ánh, kiến nghị xử lý quá hạn: 0.</t>
  </si>
  <si>
    <t>Duy trì hệ thống</t>
  </si>
  <si>
    <t>01 hội nghị</t>
  </si>
  <si>
    <r>
      <t xml:space="preserve">- Duy trì thực hiện các mô hình Chính quyền thân thiện </t>
    </r>
    <r>
      <rPr>
        <i/>
        <sz val="11"/>
        <color theme="1"/>
        <rFont val="Times New Roman"/>
        <family val="1"/>
      </rPr>
      <t>(trao thư chúc mừng kết hôn, khai sinh, thư chia buồn, ngày thứ Sáu không hẹn; Hotline 0827286689…)</t>
    </r>
    <r>
      <rPr>
        <sz val="11"/>
        <color theme="1"/>
        <rFont val="Times New Roman"/>
        <family val="1"/>
      </rPr>
      <t xml:space="preserve">; 
- Triển khai thực hiện hỗ trợ thủ tục hành chính tại nhà cho các đối tượng yếu thế; triển khai mô hình Trung tâm Phục vụ hành chính công lưu động </t>
    </r>
    <r>
      <rPr>
        <i/>
        <sz val="11"/>
        <color theme="1"/>
        <rFont val="Times New Roman"/>
        <family val="1"/>
      </rPr>
      <t>(thực hiện 01 ngày hành chính công lưu động tại địa điểm Nhà văn hóa TDP Đẩu Phượng)</t>
    </r>
    <r>
      <rPr>
        <sz val="11"/>
        <color theme="1"/>
        <rFont val="Times New Roman"/>
        <family val="1"/>
      </rPr>
      <t>.</t>
    </r>
  </si>
  <si>
    <r>
      <t xml:space="preserve">Trung tâm Phục vụ Hành chính công phường </t>
    </r>
    <r>
      <rPr>
        <b/>
        <i/>
        <sz val="11"/>
        <color theme="1"/>
        <rFont val="Times New Roman"/>
        <family val="1"/>
      </rPr>
      <t>(09 nhiệm vụ: đã hoàn thành 09 nhiệm vụ)</t>
    </r>
  </si>
  <si>
    <t>Tham mưu triển khai hệ thống ra Quyết định (DSS) của phường</t>
  </si>
  <si>
    <t>Các phòng chuyên môn</t>
  </si>
  <si>
    <t>Chủ trì, tham mưu tổ chức, hướng dẫn, kiểm tra tính hợp lệ của hồ sơ thủ tục hành chính; theo dõi, đôn đốc, phối hợp giải quyết thủ tục hành chính đảm bảo tiến độ, thời hạn và chất lượng giải quyết hồ sơ trên Hệ thống một cửa điện tử thành phố Hải Phòng và Dịch vụ công Quốc gia.</t>
  </si>
  <si>
    <t>Chủ trì, tham mưu thực hiện công tác kiểm soát thủ tục hành chính; thực hiện cơ chế một cửa, một cửa liên thông; đề xuất các giải pháp đơn giản hóa thủ tục, rút ngắn thời gian giải quyết hồ sơ thủ tục hành chính.</t>
  </si>
  <si>
    <t>Chủ trì, tham mưu tiếp nhận, phân loại và theo dõi việc xử lý phản ánh, kiến nghị, khiếu nại liên quan đến thủ tục hành chính trên Cổng Dịch vụ công Quốc gia đảm bảo đúng quy định của pháp luật.</t>
  </si>
  <si>
    <t>Văn bản trả lời PAKN</t>
  </si>
  <si>
    <t>Thực hiện các mô hình “Hành chính công lưu động”; “Hỗ trợ người yếu thế trong thực hiện TTHC”; “Ngày thứ 6 không hẹn”; “Chính quyền thân thiện”…</t>
  </si>
  <si>
    <t>Số lượt</t>
  </si>
  <si>
    <t>Quản trị, hướng dẫn, phản hồi thông tin tại nhóm Zalo Hỗ trợ Công dân phường, Zalo OA, Cổng TTĐT, fanpage Facebook …</t>
  </si>
  <si>
    <t>Hệ thống</t>
  </si>
  <si>
    <t>Quản trị, theo dõi sự cố hệ thống mạng UBND phường (phối hợp Văn phòng HĐND và UBND phường)</t>
  </si>
  <si>
    <t>Tuyên truyền, hướng dẫn các tổ chức, cá nhân thực hiện thủ tục hành chính tại Trung tâm; đăng ký tuyên truyền lồng ghép tại các Hội nghị của phường.</t>
  </si>
  <si>
    <t>Hội nghị</t>
  </si>
  <si>
    <t>Trung tâm Phục vụ Hành chính công phường (09 nhiệm vụ)</t>
  </si>
  <si>
    <t xml:space="preserve">- Trong tháng 10, đã xây dựng và phát sóng đăng tải các lượt chương trình trên các phương tiện truyền thông như sau:
+ Hoạt động loa truyền thanh: 173 đã phát sóng lượt tin bài.
+ Cổng thông tin điện tử: đã đăng tải 385 tin bài . Trong đó có 183 văn bản chỉ đạo.
+ Trên trang Youtube đăng tải 02 tin hình với nội dung: Trailer NGÀY HỘI CHUYỂN ĐỔI SỐ PHƯỜNG PHÙ LIỄN LẦN THỨ II - NĂM 2026; PHƯỜNG PHÙ LIỄN – ĐIỂM ĐẾN ĐẦU TƯ VÀ PHÁT TRIỂN KINH TẾ SỐ
+ Zalo OA với tổng số 136 tin, bài.
+ Facebook: 199 tin, bài.
- Duy trì bản tin phát thanh trên hệ thống loa phường 02 lần/ngày (cố định vào các khung giờ buổi sáng: 6h15’, buổi chiều: 17h45’) </t>
  </si>
  <si>
    <t>Tuyên truyền các chủ trương, đường lối của Đảng, chính sách, pháp luật của Nhà nước; các nhiệm vụ chính trị, kinh tế - xã hội của thành phố và phường. Tuyên truyền cổ động trực quan Kỷ niệm Ngày thành lập Hội LHPN Việt Nam (20/10) và Hội Nông dân Việt Nam (14/10)</t>
  </si>
  <si>
    <t>- Tổ chức tuyên truyền Ngày hội Chuyển đổi số phường Phù Liễn lần thứ II năm 2026.
- Trong tháng 10 trang trí tuyên truyền băng zôn: 2 băng zôn, 12 cờ cá, 33 cờ hồng kỳ, 10 pano đơn, 12 pano hộp, 28 cờ Tổ quốc và cờ Đảng, 6 bát cờ, 15 phướn.</t>
  </si>
  <si>
    <t>Duy trì hoạt động của các câu lạc bộ năng khiếu, thể dục thể thao và giáo dục kỹ năng, gồm: Bóng đá, Bóng rổ, Cầu lông, Võ cổ truyền, Taekwondo, Karate, Nhảy hiện đại và STEM-AI, góp phần tạo sân chơi lành mạnh, bổ ích và phát triển toàn diện cho học viên.</t>
  </si>
  <si>
    <t>Tổ chức các hoạt động văn hóa, thể dục, thể thao chào mừng kỷ niệm các ngày lễ lớn, các sự kiện trọng đại và nhiệm vụ chính trị của đất nước, thành phố và phường. Tổ chức thành công Ngày hội trải nghiệm Công nghệ số, STEM - AI lần thứ II (Phu Lien Tech Day 2026) - trong chuỗi sự kiện Ngày hội Chuyển đổi số của phường, nhằm hưởng ứng Ngày Chuyển đổi số quốc gia (10/10) và Ngày Công dân số Việt Nam (15/10), thu hút sự tham gia sôi nổi của 628 học sinh từ khối 3 đến khối 9 thuộc 6 trường Tiểu học và THCS trên địa bàn .
- Phối hợp tổ chức giải Bóng chuyền hơi tại Nhà thi đấu Thể thao đa năng phường trong chuỗi hoạt động giao lưu thể dục, thể thao, văn hóa văn nghệ chào mừng kỷ niệm 96 năm ngày thành lập Hội Liên hiệp Phụ nữ Việt Nam (20/10/1930-20/10/2026) và 80 năm Ngày Chủ tịch Hồ Chí Minh lần đầu tiên về thăm Hải Phòng.</t>
  </si>
  <si>
    <t>- Về trồng trọt: Thường xuyên tổ chức thăm đồng, kiểm tra tình hình sinh trưởng của cây trồng, kịp thời phát hiện sâu bệnh hại trên lúa và rau màu. Hướng dẫn các hộ nông dân triển khai biện pháp phòng trừ sâu cuốn lá nhỏ lứa 7, phòng trừ sâu bệnh trên rau màu, đồng thời xây dựng kế hoạch sản xuất và trồng cây vụ Đông, bảo đảm phù hợp với điều kiện thực tế tại địa phương.
- Về chăn nuôi: Rà soát các điểm phun khử trùng, hướng dẫn các hộ chăn nuôi thực hiện vệ sinh, tiêu độc khử trùng chuồng trại, chủ động chăm sóc, bảo vệ đàn vật nuôi trong thời điểm giao mùa, hạn chế nguy cơ phát sinh và lây lan dịch bệnh. Tổng đàn vật nuôi trên địa bàn gồm: 35.000 con gia cầm, 55 con trâu, bò, 896 con lợn và 65 con dê.</t>
  </si>
  <si>
    <t>Các phòng, đơn vị, tổ dân phố trên địa bàn phường</t>
  </si>
  <si>
    <t xml:space="preserve">Duy trì các lớp năng khiếu, thể thao thiếu nhi </t>
  </si>
  <si>
    <t>Duy trì hoạt động các câu lạc bộ thể dục thể thao; quản lý, khai thác hiệu quả Nhà thi đấu đa năng, Sân vận động và các công trình thể dục thể thao; bảo đảm cơ sở vật chất phục vụ luyện tập, thi đấu và tổ chức các hoạt động thể thao.</t>
  </si>
  <si>
    <t>Các tin, bài tuyên truyền</t>
  </si>
  <si>
    <t>Triển khai thực hiện công tác thông tin, tuyên truyền trên hệ thống phát thanh, Cổng Thông tin điện tử của phường và website.</t>
  </si>
  <si>
    <r>
      <t>Tổ chức các hoạt động tuyên truyền cổ động trực quan:
- Tuyên truyền kỷ niệm Ngày Nhà giáo Việt Nam (20/11).
- Chào mừng 80 năm ngày Chủ tịch Hồ Chí Minh lần đầu tiên về thăm Hải Phòng và hưởng ứng</t>
    </r>
    <r>
      <rPr>
        <i/>
        <sz val="11"/>
        <color theme="1"/>
        <rFont val="Times New Roman"/>
        <family val="1"/>
      </rPr>
      <t xml:space="preserve"> “Ngày Văn hóa Việt Nam”</t>
    </r>
    <r>
      <rPr>
        <sz val="11"/>
        <color theme="1"/>
        <rFont val="Times New Roman"/>
        <family val="1"/>
      </rPr>
      <t xml:space="preserve"> gắn với Ngày hội Đại đoàn kết toàn dân tộc năm 2026 trên địa bàn thành phố Hải Phòng;
- Tuyên truyền các chủ trương, đường lối của Đảng, chính sách, pháp luật của Nhà nước; các nhiệm vụ chính trị, kinh tế - xã hội của thành phố và phường. </t>
    </r>
  </si>
  <si>
    <t>Trung tâm Dịch vụ sự nghiệp công (05 nhiệm vụ)</t>
  </si>
  <si>
    <t xml:space="preserve">Băng rôn, khẩu hiệu, pano </t>
  </si>
  <si>
    <t>Triển khai đồng bộ, hiệu quả công tác Khuyến nông trên địa bàn phường</t>
  </si>
  <si>
    <t>Ban Xây dựng Đảng</t>
  </si>
  <si>
    <t>Tham mưu cho Ủy ban nhân dân phường xây dựng kế hoạch khám sức khỏe nghĩa vụ quân sự năm 2027.</t>
  </si>
  <si>
    <t>Các phòng , ban, ngành phường</t>
  </si>
  <si>
    <t>Luyện tập điều lệnh đội ngũ và tham gia chương trình duyệt đội ngũ kỷ niệm 80 năm Ngày truyền thống LLVT thành phố</t>
  </si>
  <si>
    <t>Các Phòng, Ban Bộ CHQS thành phố</t>
  </si>
  <si>
    <t>Ra Nghị quyết lãnh đạo thực hiện nhiệm vụ thường xuyên tháng 11 và Nghị quyết lãnh đạo thực hiện nhiệm vụ chuyên đề đối với các nhiệm vụ đột xuất.</t>
  </si>
  <si>
    <t>Tham mưu với Ủy ban nhân dân xây dựng kế hoạch tổng kết thực hiện nhiệm vụ năm 2026</t>
  </si>
  <si>
    <t>Nghị quyết</t>
  </si>
  <si>
    <t>Hoàn thành luyện tập, duyệt đội ngũ</t>
  </si>
  <si>
    <t>Duy trì nghiêm nền nếp chế độ trực SSCĐ; Duy trì nghiêm chế độ, nền nếp huấn luyện cho các đối tượn</t>
  </si>
  <si>
    <t>Nghị quyết số 17A-NQ/CB ngày 08/10/2026 của Chi bộ về việc Lãnh đạo thực hiện hiệm vụ tháng 10/2026</t>
  </si>
  <si>
    <t>Đã hoàn thành</t>
  </si>
  <si>
    <t>Kế hoạch số 372/KH-UBND ngày 15/10/2026</t>
  </si>
  <si>
    <t>Kế hoạch số 352/KH-UBND ngày 28/9/2026</t>
  </si>
  <si>
    <t xml:space="preserve">Kế hoạch số 371/KH-UBND ngày 14/10/2026 </t>
  </si>
  <si>
    <t>Tuyển chọn Dân quân tự vệ, tổ chức huấn luyện theo kế hoạch Bộ CHQS thành phố</t>
  </si>
  <si>
    <t>Thực hiện theo kế hoạch của thành phố</t>
  </si>
  <si>
    <t>Hoàn thiện và củng cố hệ thống sổ sách, giáo án theo kế hoạch của CHQS thành phố</t>
  </si>
  <si>
    <r>
      <t>Ban Chỉ huy Quân sự phường</t>
    </r>
    <r>
      <rPr>
        <b/>
        <i/>
        <sz val="11"/>
        <color theme="1"/>
        <rFont val="Times New Roman"/>
        <family val="1"/>
      </rPr>
      <t xml:space="preserve"> (08 nhiệm vụ: đã hoàn thành 07 nhiệm vụ, đang thực hiện 01 nhiệm vụ)</t>
    </r>
  </si>
  <si>
    <t>Đã hoàn thành xây dựng 15 tổ dân phố không ma túy</t>
  </si>
  <si>
    <t>Tỷ lệ điều tra khám phá các loại tội phạm đạt 92%</t>
  </si>
  <si>
    <t>Tỷ lệ điều tra khám phá các loại tội phạm rất nghiêm trọng và đặc biệt nghiêm trọng 100%</t>
  </si>
  <si>
    <t>Bảo đảm an toàn tuyệt đối các hoạt động, sự kiện chính trị, kinh tế, văn hóa, đối ngoại</t>
  </si>
  <si>
    <t>Tổ chức nhiều đợt ra quân tuần tra, chốt điểm đảm bảo trật tự đường hè trên các tuyến đường Trần Tất Văn, Phan Đăng Lưu, Nguyễn Lương Bằng…Không để ùn, tắc giờ cao điểm tại Ngã ba Quy Tức, Nguyễn Lương Bằng; Khu vực Chợ Gò Công; Cổng sân bay Kiến An, Bệnh viện Kiến An; Cổng trường Phan Đăng Lưu và trường THPT Kiến An. Đảm bảo tốt ANTT; TTĐH các hoạt động, phong trào của phường...</t>
  </si>
  <si>
    <t>Trong tháng tiếp nhận, giải quyết 287/287 hồ sơ trực tuyến, đtạ tỷ lệ 100%</t>
  </si>
  <si>
    <t>100% đối tượng thuộc diện quản lý được gặp gỡ, phân loại, lập hồ sơ theo dõi; không có trường hợp tái phạm do thiếu quản lý, giáo dục</t>
  </si>
  <si>
    <t>175/175 người nước ngoài, đạt 100% trường hợp thuộc diện quản lý được cập nhật, nắm chắc tình hình; không phát sinh vụ việc phức tạp liên quan người nước ngoài, cư trú trái quy định.</t>
  </si>
  <si>
    <t>Phối hợp Phòng Xây dựng, nông nghiệp và môi trường phường thu giữ: 03 biển quảng cáo, 05 bàn nhựa, 12 ghế các loại…</t>
  </si>
  <si>
    <r>
      <t>Duy trì có hiệu quả mô hình</t>
    </r>
    <r>
      <rPr>
        <i/>
        <sz val="11"/>
        <color theme="1"/>
        <rFont val="Times New Roman"/>
        <family val="1"/>
      </rPr>
      <t xml:space="preserve"> “Cổng trường ATGT”</t>
    </r>
    <r>
      <rPr>
        <sz val="11"/>
        <color theme="1"/>
        <rFont val="Times New Roman"/>
        <family val="1"/>
      </rPr>
      <t xml:space="preserve"> 100% các trường trên địa bàn, không để xảy ra tai nạn giao thông liên quan đến lứa tuổi học sinh, sinh viên; Phân công lực lượng ANCS đảm bảo ANTT tại các cổng trường giờ cao điểm phòng chống ùn tắc giao thông, tai nạn giao thông</t>
    </r>
  </si>
  <si>
    <r>
      <t xml:space="preserve">Tiếp tục thực hiện Kế hoạch 7876/KH-CATP-PC08 về tổng rà soát phương tiện xe tải tự đổ dưới 15.000kg, xe limousine, xe ô tô kinh doanh vận tải khách nhưng không thực hiện việc đổi biển số nền màu vàng: </t>
    </r>
    <r>
      <rPr>
        <b/>
        <sz val="11"/>
        <color theme="1"/>
        <rFont val="Times New Roman"/>
        <family val="1"/>
      </rPr>
      <t>đã rà soát 625/632</t>
    </r>
    <r>
      <rPr>
        <sz val="11"/>
        <color theme="1"/>
        <rFont val="Times New Roman"/>
        <family val="1"/>
      </rPr>
      <t xml:space="preserve"> trường hợp; Kế hoạch 10403/KH-CATP-PC08 hành động 100 ngày tổng rà soát, xác minh, cập nhật, làm sạch dữ liệu đăng ký, quản lý phương tiện trên hệ thống đăng ký xe: </t>
    </r>
    <r>
      <rPr>
        <b/>
        <sz val="11"/>
        <color theme="1"/>
        <rFont val="Times New Roman"/>
        <family val="1"/>
      </rPr>
      <t>đã rà soát 1905/2150</t>
    </r>
    <r>
      <rPr>
        <sz val="11"/>
        <color theme="1"/>
        <rFont val="Times New Roman"/>
        <family val="1"/>
      </rPr>
      <t xml:space="preserve"> trường hợp; Kế hoạch 11826/KH-CATP- PC08 ngày 09/9/2026 Kế hoạch tổng rà soát, làm sạch dữ liệu và số hóa hồ sơ quản lý giấy phép lái xe trên địa bàn thành phố Hải Phòng: </t>
    </r>
    <r>
      <rPr>
        <b/>
        <sz val="11"/>
        <color theme="1"/>
        <rFont val="Times New Roman"/>
        <family val="1"/>
      </rPr>
      <t>đã làm sạch 3120/11867</t>
    </r>
    <r>
      <rPr>
        <sz val="11"/>
        <color theme="1"/>
        <rFont val="Times New Roman"/>
        <family val="1"/>
      </rPr>
      <t xml:space="preserve"> trường hợp.</t>
    </r>
  </si>
  <si>
    <t>- Trong tháng tham mưu cho Ủy ban nhân dân phường tiến hành kiểm tra đối với 05 cơ sở thuộc diện quản lý của UBND phường. Xử phạt vi phạm hành chính là: 00 vụ. 
- Phối hợp với Trung tâm dịch vụ sự nghiệp công tuyên truyền trên hệ thống loa truyền thanh của phường (tuần 2 lần). Xây dựng tin bài tuyên truyền về công tác PCCC và CNCH, trong đó 03 tin đăng trên Cổng thông tin điện tử của phường và 02 tin đăng trên Cổng thông tin điện tử CATP.
- Phối hợp với Trường THCS Lương Khánh Thiện tổ chức cho hơn 100 học sinh, giáo viên tham gia tuyên truyền, trải nghiệm, thực hành chữa cháy, cnch tại Đội KV6, PC07.
- Hướng dẫn 03 cơ sở khai báo cập nhập dữ liệu vào cơ sở dữ liện Quốc gia về PCCC và CNCH.</t>
  </si>
  <si>
    <r>
      <t>- Tổ chức gặp gỡ các quản trị viên trang, nhóm, mạng xã hội và người có ảnh hưởng (KOL) đang hoạt động trên địa bàn phường, phổ biến, tuyên truyền các nội dung cơ bản của Luật An ninh mạng, Luật Viễn thông, Luật Bảo vệ dữ liệu cá nhân;...
- Ra Quyết định xử phạt đối với 02 trường hợp công dân thả diều trong khu vực cấm</t>
    </r>
    <r>
      <rPr>
        <i/>
        <sz val="11"/>
        <color theme="1"/>
        <rFont val="Times New Roman"/>
        <family val="1"/>
      </rPr>
      <t xml:space="preserve"> (khu vực cất, hạ cánh của máy bay thuộc Cảng hàng không sân bay Cát Bi)</t>
    </r>
    <r>
      <rPr>
        <sz val="11"/>
        <color theme="1"/>
        <rFont val="Times New Roman"/>
        <family val="1"/>
      </rPr>
      <t>, mức phạt 2,5 triệu đồng.
- Triển khai lực lượng, phối hợp bảo đảm an ninh, an toàn kỳ thi tuyển dụng viên chức Trường Đại học Hải Phòng đợt 2 năm 2026.</t>
    </r>
  </si>
  <si>
    <t>Tổ dân phố không có ma tuý</t>
  </si>
  <si>
    <t>Các phòng, ban liên quan và Tổ dân phố</t>
  </si>
  <si>
    <t>Tỷ lệ điều tra khám phá các loại tội phạm</t>
  </si>
  <si>
    <t>&gt;80%</t>
  </si>
  <si>
    <t>Các phòng, ban liên quan và phòng nghiệp vụ CATP</t>
  </si>
  <si>
    <t>Bảo đảm an ninh trật tự các hoạt động kỷ niệm, sự kiện chính trị, kinh tế, văn hóa, xã hội, đối ngoại quan trọng của đất nước, thành phố và phường</t>
  </si>
  <si>
    <t>Nắm chắc tình hình an ninh tôn giáo tín ngưỡng, kịp thời báo cáo, tham mưu đề xuất giải quyết các hiện tượng tôn giáo, tà đạo phát sinh mới trên địa bàn; không để các đối tượng tập trung đông người sinh hoạt tôn giáo trái phép kéo dài mà chưa được phát hiện, ngăn chặn, xử lý</t>
  </si>
  <si>
    <t>Phối hợp các phòng nghiệp vụ, Công an phường Kiến An quản lý, giám sát chặt chẽ số đối tượng chính trị, bất bình, bất mãn, đầu đơn khiếu kiện không để hình thành công khai tổ chức chính trị đối lập, tập trung đông người tiến hành các hoạt động chống phá Đảng, Nhà nước, gây phức tạp ANTT địa phương</t>
  </si>
  <si>
    <t>Tuần tra, chốt điểm đảm bảo trật tự đường hè trên các tuyến đường Trần Tất Văn, Phan Đăng Lưu, Nguyễn Lương Bằng…Chống ùn, tắc giờ cao điểm tại Ngã ba Quy Tức, Nguyễn Lương Bằng; Khu vực Chợ Gò Công; Cổng sân bay Kiến An, Bệnh viện Kiến An; Cổng trường Phan Đăng Lưu và trường THPT Kiến An. Đảm bảo ANTT; TTĐH các lễ, hội trên địa bàn</t>
  </si>
  <si>
    <t>Công tác đăng ký, quản lý cư trú: đảm bảo tỷ lệ hồ sơ dịch vụ công trực tuyến 100%</t>
  </si>
  <si>
    <t>Tập trung quản lý, vận động, cảm hóa người chấp hành xong án phạt tù, người được tha tù trước thời hạn và các trường hợp có nguy cơ tái phạm</t>
  </si>
  <si>
    <t>Các tổ công tác của CAP, Các TDP trên địa bàn phường</t>
  </si>
  <si>
    <t>Rà soát, quản lý người nước ngoài đến địa bàn tạm trú</t>
  </si>
  <si>
    <t>Tiếp tục thực hiện Chỉ thị số 17/CT-UBND ngày 14/11/2025 của UBND thành phố, duy trì không để xảy ra tình trạng tái lấn chiếm các tuyến đường Trần Nhân Tông; Nguyễn Lương Bằng; Phan Đăng Lưu; Hoàng Quốc Việt… đảm bảo TTCC-TTĐH trên địa bàn phường</t>
  </si>
  <si>
    <r>
      <t>Tiếp tục duy trì mô hình</t>
    </r>
    <r>
      <rPr>
        <i/>
        <sz val="11"/>
        <color theme="1"/>
        <rFont val="Times New Roman"/>
        <family val="1"/>
      </rPr>
      <t xml:space="preserve"> “Cổng trường ATGT”</t>
    </r>
    <r>
      <rPr>
        <sz val="11"/>
        <color theme="1"/>
        <rFont val="Times New Roman"/>
        <family val="1"/>
      </rPr>
      <t xml:space="preserve"> 100% các trường trên địa bàn; Phân công lực lượng ANCS đảm bảo ANTT tại các cổng trường giờ cao điểm phòng chống ùn tắc giao thông, tai nạn giao thông</t>
    </r>
  </si>
  <si>
    <t>Các phòng, ban liên quan, Tổ dân phố và trường học</t>
  </si>
  <si>
    <t>Tiếp tục thực hiện Kế hoạch 7876/KH-CATP-PC08 về tổng rà soát phương tiện xe tải tự đổ dưới 15.000kg, xe limousine, xe ô tô kinh doanh vận tải khách nhưng không thực hiện việc đổi biển số nền màu vàng, và Kế hoạch 10403/KH-CATP-PC08 hành động 100 ngày tổng rà soát, xác minh, cập nhật, làm sạch dữ liệu đăng ký, quản lý phương tiện trên hệ thống đăng ký xe.</t>
  </si>
  <si>
    <t>Tổ dân phố</t>
  </si>
  <si>
    <t>Giữ vững 15 TDP không ma tuý; quý IV/2026 xây dựng 04 tổ dân phố còn lại</t>
  </si>
  <si>
    <t>Kết quả rà soát</t>
  </si>
  <si>
    <t>Ban Chỉ huy Quân sự phường (04 nhiệm vụ)</t>
  </si>
  <si>
    <t>Công an phường (13 nhiệm vụ)</t>
  </si>
  <si>
    <t>Báo cáo số 496/BC-UBND ngày 15/10/2026</t>
  </si>
  <si>
    <t>Quyết định số 2492/QĐ-UBND ngày 15/9/2026</t>
  </si>
  <si>
    <t>- Kế hoạch số 375/KH-UBND ngày 19/10/2026;
- Quyết định số 3133/QĐ-UBNd ngày 19/10/2026</t>
  </si>
  <si>
    <t>Hoàn thành 30/37 nhiệm vụ tại Kế hoạch cải cách hành chính phường năm 2026</t>
  </si>
  <si>
    <t>Chưa đến kỳ</t>
  </si>
  <si>
    <t>Công văn số 3882/UBND-VHXH ngày 28/9/2026 của UBND phường</t>
  </si>
  <si>
    <t>Tham mưu  ban hành quyết định nâng mức chuẩn trợ giúp xã hội đối với 1.707 đối tượng hưởng trợ giúp xã hội, hưu trí xã hội theo Nghị định số 335/2026/NĐ-CP ngày 21/8/2026 của Chính phủ quy định về nâng mức chuẩn trợ giúp xã hội</t>
  </si>
  <si>
    <t>Tờ trình, quyết định</t>
  </si>
  <si>
    <t xml:space="preserve">Thông báo về việc công bố danh mục thủ tục hành chính mới ban hành, sửa đổi, bổ sung và bị bãi bỏ lĩnh vực Bảo trợ xã hội thuộc phạm vi, chức năng quản lý của Sở Y tế. </t>
  </si>
  <si>
    <t>Thông báo số 2377/TB-UBND ngày 16/10/2026</t>
  </si>
  <si>
    <t>Tham mưu ban hành công văn triển khai thực hiện Nghị định số 335/2026/NĐ-CP ngày 21/8/2026 của Chính phủ quy định về nâng mức chuẩn trợ giúp xã h</t>
  </si>
  <si>
    <t>Công văn số 4199/UBND-VHXH ngày 14/10/2026</t>
  </si>
  <si>
    <t>Tham mưu một số văn bản góp ý kiến vào hồ sơ Dự thảo Nghị quyết của Hội đồng nhân dân thành phố; Hồ sơ dự thảo ban hành Kế hoạch trình Ban thường vụ Thành ủy về công tác người khuyết tật trong tình hình mới</t>
  </si>
  <si>
    <t>Tham mưu ban hành văn bản triển khai thực hiện chỉ đạo của đồng chỉ Tổng Bí thư theo Kết luận tại Thông báo số 159-TB/VPTW và Công văn số 1051-CV/ĐU của Ban thường vụ Đảng ủy phường Phù Liễn</t>
  </si>
  <si>
    <t>Lập hồ sơ đề nghị cấp thẻ Bảo hiểm y tế cho 42 người hưởng BHYT</t>
  </si>
  <si>
    <t xml:space="preserve">Danh sách </t>
  </si>
  <si>
    <t>Danh sách đề nghị cấp thẻ BHYT gửi Bảo hiểm xã hội</t>
  </si>
  <si>
    <t>Tham mưu Kế hoạch kiểm tra hoạt động dạy thêm, học thêm năm 2026;</t>
  </si>
  <si>
    <t>Kế hoạch số 361/KH-UBND ngày 06/10/2026</t>
  </si>
  <si>
    <t>- Tờ trình 125/TTr-VHXH ngày 14/10/2026;
- Quyết định số 3111/QĐ-UBND ngày 16/10/2026</t>
  </si>
  <si>
    <t xml:space="preserve">- Công văn số 4232/UBND-VHXH ngày 16/10/2026; 
- Công văn 4263/UBND- VHXH ngày 19/10/2026 </t>
  </si>
  <si>
    <t xml:space="preserve">Công văn số 4291/UBND-VHXH ngày 21/10/2026 </t>
  </si>
  <si>
    <t>- Công văn 4157 /UBND-VHXH ngày 13/10/2026: 
- Công văn 4189/UBND-VHXH ngày 14/10/2026: 
- Báo cáo 497/BC-UBND17/10/2026: 
- Công văn 4289 /UBND-VHXH ngày 20/10/2026;
- Công văn 4244/UBND-VHXH ngày 19/10/2026</t>
  </si>
  <si>
    <t>Tham mưu các văn bản chỉ đạo đổi mới quản trị tại các cơ sở giáo dục; triển khai công tác bồi dưỡng thường xuyên cho đội ngũ cán bộ, giáo viên; rà soát các điều kiện công nhận trường đạt chuẩn quốc gia và phối hợp hoàn thiện hồ sơ cấp Giấy chứng nhận quyền sử dụng đất cho các trường học trên địa bàn.</t>
  </si>
  <si>
    <t>Tham mưu Hướng dẫn, quản lý chặt chẽ các khoản thu dịch vụ hỗ trợ hoạt động giáo dục theo đúng quy định hiện hành; tổng hợp, rà soát nhu cầu hỗ trợ sách giáo khoa miễn phí cho học sinh thuộc diện chính sách, hộ nghèo, cận nghèo và có hoàn cảnh khó khăn.</t>
  </si>
  <si>
    <t>- Công văn 4176/UBND-VHXH ngày 14/10/2026: 
- Công văn 4192/UBND-VHXH ngày 14/10/2026.</t>
  </si>
  <si>
    <t>- Công văn 4118/UBND-VHXH 12/10/2026; 
- Công văn 4156/UBND-VHXH ngày 13/10/2026;
- Công văn 4282/UBND-VHXH ngày 20/10/2026</t>
  </si>
  <si>
    <t>Tham mưu thành lập và bồi dưỡng các đội tuyển học sinh giỏi tham dự kỳ thi các cấp; lập danh sách giáo viên nguồn tham gia công tác ra đề thi; triển khai Cuộc thi Khoa học kỹ thuật dành cho học sinh trung học cơ sở năm học 2026 - 2027.</t>
  </si>
  <si>
    <r>
      <t xml:space="preserve">Phòng Văn hóa - Xã hội phường </t>
    </r>
    <r>
      <rPr>
        <b/>
        <i/>
        <sz val="11"/>
        <color theme="1"/>
        <rFont val="Times New Roman"/>
        <family val="1"/>
      </rPr>
      <t>(22 nhiệm vụ: đã hoàn thành 19 nhiệm vụ, đang thực hiện 03 nhiệm vụ)</t>
    </r>
  </si>
  <si>
    <t>Bộ phận Tư pháp - Văn phòng HĐND&amp;UBND</t>
  </si>
  <si>
    <t>Tiếp nhận, hướng dẫn, giải quyết và tham mưu xử lý các hồ sơ, kiến nghị của công dân thuộc lĩnh vực người có công,</t>
  </si>
  <si>
    <t>Trung tâm Phục vụ HCC</t>
  </si>
  <si>
    <t xml:space="preserve">Hội nghị tuyên truyền, báo cáo </t>
  </si>
  <si>
    <t>Bảo hiểm cơ sở Kiến An</t>
  </si>
  <si>
    <t>Tiếp nhận, hướng dẫn, giải quyết và tham mưu xử lý các hồ sơ, kiến nghị của công dân thuộc lĩnh vực bảo trợ xã hội</t>
  </si>
  <si>
    <t>Các phòng, đơn vị có liên quan</t>
  </si>
  <si>
    <t>Quyết định; Công văn</t>
  </si>
  <si>
    <t>Tham mưu hồ sơ quản lý, tổ chức lễ hội truyền thống đình Đẩu Sơn</t>
  </si>
  <si>
    <t>Hồ sơ</t>
  </si>
  <si>
    <t>Tham mưu phát triển người tham gia bảo hiểm xã hội, bảo hiểm y tế trên địa bàn phường phù liễn năm 2026 đảm bảo hoàn thành chỉ tiêu phát triển kinh tế xã hội của phường.</t>
  </si>
  <si>
    <r>
      <t>- Tham mưu xây dựng Kế hoạch tổ chức các hoạt động kỷ niệm Ngày Nhà giáo Việt Nam 20/11 và tổ chức các hoạt động kỷ niệm 44 năm Ngày Nhà giáo Việt Nam (20/11/1982 - 20/11/2026); phát động phong trào thi đua</t>
    </r>
    <r>
      <rPr>
        <i/>
        <sz val="11"/>
        <color theme="1"/>
        <rFont val="Times New Roman"/>
        <family val="1"/>
      </rPr>
      <t xml:space="preserve"> "Dạy tốt - Học tốt"</t>
    </r>
    <r>
      <rPr>
        <sz val="11"/>
        <color theme="1"/>
        <rFont val="Times New Roman"/>
        <family val="1"/>
      </rPr>
      <t xml:space="preserve">; 
- Tham mưu Lãnh đạo UBND phường tổ chức Lễ gặp mặt, tri ân, nhà giáo tiêu biểu có thành tích xuất sắc trên địa bàn phường Phù Liễn.   </t>
    </r>
  </si>
  <si>
    <t xml:space="preserve">Tăng cường kiểm tra chuyên ngành, kiểm tra việc thực hiện chương trình, kế hoạch giáo dục tại các trường mầm non, tiểu học và THCS; đôn đốc các trường triển khai nghiêm túc quy chế chuyên môn theo chỉ đạo của Sở Giáo dục và Đào tạo; hoàn thiện danh sách, hồ sơ cử cán bộ quản lý, giáo viên tham gia các lớp bồi dưỡng nâng cao trình độ chuyên môn, nghiệp vụ năm 2026.  </t>
  </si>
  <si>
    <t xml:space="preserve">Phối hợp kiểm tra định kỳ, đột xuất việc thực hiện quy định về dạy thêm, học thêm trên địa bàn; tăng cường công tác bảo đảm an ninh, an toàn trường học, phòng chống bạo lực học đường; đôn đốc, kiểm tra các nhà trường thực hiện nghiêm túc quy định về quản lý bếp ăn bán trú, bảo đảm vệ sinh an toàn thực phẩm, không để xảy ra ngộ độc thực phẩm trong trường học. </t>
  </si>
  <si>
    <t xml:space="preserve"> Đôn đốc các trường chuẩn bị các điều kiện đánh giá chất lượng học sinh và sơ kết Học kỳ I năm học 2026 - 2027.</t>
  </si>
  <si>
    <t>Phòng Văn hóa - Xã hội phường (09 nhiệm vụ)</t>
  </si>
  <si>
    <t>- Tăng cường công tác tuyên truyền.
- Kế hoạch, Công văn, Báo cáo</t>
  </si>
  <si>
    <t>TTDV sự nghiệp công, các phòng, ban, ngành, đoàn thể, Hội Người cao tuổi phường, các tổ dân phố, CTV Dân số</t>
  </si>
  <si>
    <t>Tăng cường giám sát, điều tra dịch tễ, hướng dẫn các biện pháp phòng chống dịch bệnh; kịp thời phát hiện và xử lý các ca bệnh lẻ, không để bùng phát dịch trên địa bàn</t>
  </si>
  <si>
    <t>Không để dịch bệnh lớn xảy ra trên địa bàn</t>
  </si>
  <si>
    <t>Phòng Văn hóa - Xã hội; các Tổ dân phố</t>
  </si>
  <si>
    <t>Tăng cường công tác kiểm tra, giám sát đảm bảo ATTP trên địa bàn phường</t>
  </si>
  <si>
    <t>Không để xảy ra vụ ngộ độc thực phẩm trên địa bàn</t>
  </si>
  <si>
    <t>Phòng Văn hóa và xã hội</t>
  </si>
  <si>
    <t>Các trường học, tổ dân phố</t>
  </si>
  <si>
    <t xml:space="preserve">
Cân đo, đánh giá tình trạng dinh dưỡng cho trẻ dưới 5 tuổi bị suy dinh dưỡng</t>
  </si>
  <si>
    <t>Tiếp tục triển khai thực hiện các chỉ tiêu, kế hoạch khám chữa bệnh ban đầu cho nhân dân trên địa bàn Phường. Đảm bảo công tác thường trực cấp cứu tại Trạm Y tế. Thực hiện đầy đủ, kịp thời các Kế hoạch</t>
  </si>
  <si>
    <t>Đảm bảo khám chữa bệnh ban đầu, trực cấp cứu và thực hiện các kế hoạch y tế.</t>
  </si>
  <si>
    <t>Quí IV</t>
  </si>
  <si>
    <t>Các bộ phận chuyên môn</t>
  </si>
  <si>
    <t>Triển khai kế hoạch đánh giá tình trạng dinh dưỡng cho trẻ dưới 5 tuổi</t>
  </si>
  <si>
    <t>97% trẻ dưới 5 tuổi được theo dõi, đánh giá tình trạng dinh dưỡng.</t>
  </si>
  <si>
    <t>Tháng 11,12</t>
  </si>
  <si>
    <t>Công tác bảo quản thuốc vắc xin</t>
  </si>
  <si>
    <t>Bảo quản thuốc, vắc xin 
đúng quy định. Đảm bảo
nhiệt độ, hạn dùng an toàn</t>
  </si>
  <si>
    <t>Trạm Y tế, Trung tâm Y tế Kiến An</t>
  </si>
  <si>
    <t xml:space="preserve">Công tác thông báo thu hồi thuốc, mỹ phẩm </t>
  </si>
  <si>
    <t>Chưa phát hiện sản phẩm thuộc diện thu hồi trên địa bàn</t>
  </si>
  <si>
    <t>Khoa dược, các cơ sở kinh doanh dược, phòng Văn hoá XH</t>
  </si>
  <si>
    <t>Trạm Y tế phường (09 nhiệm vụ)</t>
  </si>
  <si>
    <t>Triển khai thực hiện công tác Dân số, Trẻ em và Bảo trợ xã hội; tăng cường truyền thông, rà soát, cập nhật và quản lý đối tượng theo quy định; thực hiện chế độ báo cáo định kỳ.</t>
  </si>
  <si>
    <t>- Duy trì tiêm chủng vacxin phòng 11 bệnh trong TCMR, thực hiện tiêm chủng an toàn, đúng quy định. 
- Triển khai tiêm chủng bù liều cho trẻ nhập học mần non và tiểu học năm học 2026-2027.
- Làm sạch thông tin trên phầm mêm Tiêm chủng quốc gia.</t>
  </si>
  <si>
    <t>- 100% điểm tiêm chủng thực hiện đúng quy định
- 100% phản ứng sau tiêm được điều tra</t>
  </si>
  <si>
    <t>100% trẻ suy dinh dưỡng dưới 5 tuổi được cân đo, đánh giá tình trạng dinh dưỡng</t>
  </si>
  <si>
    <r>
      <t>Trung tâm Dịch vụ sự nghiệp công</t>
    </r>
    <r>
      <rPr>
        <b/>
        <i/>
        <sz val="11"/>
        <color theme="1"/>
        <rFont val="Times New Roman"/>
        <family val="1"/>
      </rPr>
      <t xml:space="preserve"> (05 nhiệm vụ: đã hoàn thành 05 nhiệm vụ)</t>
    </r>
  </si>
  <si>
    <r>
      <t xml:space="preserve">Công an phường </t>
    </r>
    <r>
      <rPr>
        <b/>
        <i/>
        <sz val="11"/>
        <color theme="1"/>
        <rFont val="Times New Roman"/>
        <family val="1"/>
      </rPr>
      <t>(15 nhiệm vụ: đã hoàn thành 15 nhiệm vụ)</t>
    </r>
  </si>
  <si>
    <t xml:space="preserve">
Triển khai thực hiện công tác Dân số, Trẻ em và Bảo trợ xã hội; Tăng cường truyền thông, rà soát, cập nhật và quản lý đối tượng theo quy định; thực hiện chế độ báo cáo định kỳ; tiếp nhận hồ sơ hỗ trợ theo Nghị quyết số 49 của HĐND thành phố.</t>
  </si>
  <si>
    <t>- Tăng cường công tác tuyên truyền.
- Kế hoạch, Công văn, Báo cáo.</t>
  </si>
  <si>
    <t>Tiếp tục tăng cường công tác kiểm tra, giám sát  đảm bảo ATTP trên địa bàn phường</t>
  </si>
  <si>
    <t xml:space="preserve">Không có vụ ngộ độc thực phẩm xảy ra trên địa bàn
</t>
  </si>
  <si>
    <t>Cân đo, đánh giá tình trạng dịnh dưỡng cho trẻ dưới 5 tuổi bị suy dinh dưỡng
Triển khai bổ sung vi chất dinh dưỡng cho trẻ thuộc hộ nghèo, hộ cận nghèo, hộ mới thoát nghèo</t>
  </si>
  <si>
    <t xml:space="preserve">100% trẻ suy dinh dưỡng dưới 5 tuổi cân đo, đánh giá tình trạng dinh dưỡng
100% trẻ được bổ sung vi chất dinh dưỡng
</t>
  </si>
  <si>
    <t xml:space="preserve">Duy trì tiêm chủng vacxin phòng 11 bệnh trong TCMR, thực hiện tiêm chủng an toàn, đúng quy định
Cập nhật, đối chiếu, làm sạch dữ liệu trên hệ thống  Tiêm chủng quốc gia </t>
  </si>
  <si>
    <t>100% điểm tiêm chủng thực hiện đúng quy định
100% phản ứng sau tiêm được điều tra
Rà soát, đối chiếu</t>
  </si>
  <si>
    <t xml:space="preserve">Tính từ 10/09/2026 đến 15/10/2026 tổng số khám bệnh: 292. Trong đó: Khám đa khoa: 29, khám thai: 18, khám phụ khoa: 8, khám tiêm chủng: 237.
</t>
  </si>
  <si>
    <t>Làm sạch, làm giàu chuẩn hóa dữ liệu ngành y tế</t>
  </si>
  <si>
    <t>Tiếp tục thực hiện kế hoạch khám sức khỏe định kì, khám sàng lọc miễn phí cho người dân trên địa bàn phường.</t>
  </si>
  <si>
    <t>Khám sức khỏe định kì, khám sàng lọc miễn phí cho người dân</t>
  </si>
  <si>
    <t>Đến ngày 14/10/2026 khám sàng lọc, khám định kỳ cho người dân trên địa bàn phường: 25.930/31.888 đạt 82,32%</t>
  </si>
  <si>
    <t>Thực hiện nghiêm các quy định về bảo quản an toàn thuốc, vắc xin, đảm bảo dây chuyền lạnh phục vụ công tác tiêm chủng.</t>
  </si>
  <si>
    <t>Công tác thông báo thu hồi thuốc, sữa và mỹ phẩm</t>
  </si>
  <si>
    <t xml:space="preserve">Kịp thời thông báo và truyền tải nội dung về việc đảm bảo công tác quản lý </t>
  </si>
  <si>
    <t>Trạm Y tế phường (10 nhiệm vụ: đã hoàn thành 10 nhiệm vụ)</t>
  </si>
  <si>
    <t>- Tham mưu xây dựng Kế hoạch các chỉ tiêu về DS-KHHGĐ năm 2027.
- Tham mưu xây dựng Kế hoạch phối họp với Hội người cao tuổi phường tổ chức hội nghị truyền thông chuyên đề về chăm sóc sức khỏe cho người cao tuổi và kỷ niệm ngày Quốc tế người cao tuổi 01/10..
- Tiếp nhận các hồ sơ đề nghị hỗ trợ theo Nghị quyết số 49 chờ thành phố cấp kinh phí bổ sung sẽ hoàn thiện và trình cấp có thẩm quyền chi trả.
- Tham gia các đợt khám sức khỏe toàn dân.
- Hoàn thiện và cập nhật báo cáo trên phần mềm DSS.
- Tuyên truyền trên các trang mạng xã hội về công tác Dân số, Trẻ em, Bảo trợ xã hội được 20 bài, thu hút được khoảng 641 lượt tương tác.B127</t>
  </si>
  <si>
    <r>
      <t>- Tiếp nhận và điều tra giám sát và xử lý môi trường 15 ca bệnh truyền nhiễm mới</t>
    </r>
    <r>
      <rPr>
        <i/>
        <sz val="11"/>
        <rFont val="Times New Roman"/>
        <family val="1"/>
      </rPr>
      <t xml:space="preserve"> ( 01 cúm, 10 tay chân miệng, 2 SXH, 1 lao, 1 heamophilus),</t>
    </r>
    <r>
      <rPr>
        <sz val="11"/>
        <rFont val="Times New Roman"/>
        <family val="1"/>
      </rPr>
      <t xml:space="preserve"> tổng số ca bệnh đã tiếp nhận và điều tra: 85.
- Khai báo tỷ lệ phân chia các xã, phường bị chia tách sau ngày 01/7/2025</t>
    </r>
  </si>
  <si>
    <t>Không có vụ ngộ độc thực phẩm xảy ra trên địa bàn</t>
  </si>
  <si>
    <t>- 310 trẻ suy dinh dưỡng dưới 5 tuổi được cân đo, đánh giá tình trạng dinh dưỡng, đạt 100%
- 53 trẻ được bổ sung vi chất dinh dưỡng đạt 100%</t>
  </si>
  <si>
    <t>- Tiêm chủng 217 mũi tiêm các loại vacxin trong TCMR, các buổi tiêm diễn ra an toàn, không có phản ứng sau tiêm.
- 100% điểm tiêm chủng thực hiện đúng quy định
- 100% trẻ đến tiêm được rà soát và cập nhật dữ liệu trên Hệ thống quản lý thông tin tiêm chủng quốc gia sau mỗi buổi tiêm;
- 100% phản ứng sau tiêm được điều tra</t>
  </si>
  <si>
    <t xml:space="preserve"> Đến ngày 09/10/2026 tiến độ làm sạch cụ thể như sau: Tiêm chủng mở rộng: 18753/18753 đạt 100%, Nhân lực y tế: 15/15 dạt 100%, HIV: 145/145 đạt 100%.</t>
  </si>
  <si>
    <r>
      <t xml:space="preserve">Hoàn thành xuất sắc kế hoạch </t>
    </r>
    <r>
      <rPr>
        <i/>
        <sz val="11"/>
        <color theme="1"/>
        <rFont val="Times New Roman"/>
        <family val="1"/>
      </rPr>
      <t>"90 ngày làm sạch, làm giàu chuẩn hóa dữ liệu ngành y tế"</t>
    </r>
    <r>
      <rPr>
        <sz val="11"/>
        <color theme="1"/>
        <rFont val="Times New Roman"/>
        <family val="1"/>
      </rPr>
      <t>.</t>
    </r>
  </si>
  <si>
    <r>
      <t xml:space="preserve">- Thông báo số 2185/TB-UBND ngày 17/9/2026.
- Công văn số 3724/UBND-TTPVHCC ngày 18/9/2026.
- Báo cáo số 443/BC-UBND ngày 21/9/2026.
- Thông báo số 77/TB-TTPVHCC ngày 24/9/2026.
- Thông báo số 2295/TB-UBND ngày 01/10/2026.
- Công văn số 4097/UBND-TTPVHCC ngày 09/10/2026.
- Công văn số 4098/UBND-TTPVHCC ngày 09/10/2026.
- Kế hoạch số 370/KH-UBND ngày 13/10/2026.
- Công khai đầy đủ danh mục thủ tục hành chính, các Quyết định công bố của UBND thành phố tại trụ sở và Cổng Thông tin http://phulien.haiphong.gov.vn/danh-muc-thu-tuc-hanh-chinh </t>
    </r>
    <r>
      <rPr>
        <i/>
        <sz val="11"/>
        <color theme="1"/>
        <rFont val="Times New Roman"/>
        <family val="1"/>
      </rPr>
      <t>(TTHC thuộc thẩm quyền, TTHC phi địa giới hành chính, TTHC Nội bộ, Quy trình giải quyết TTHC….).</t>
    </r>
    <r>
      <rPr>
        <sz val="11"/>
        <color theme="1"/>
        <rFont val="Times New Roman"/>
        <family val="1"/>
      </rPr>
      <t xml:space="preserve">
- Duy trì thực hiện các mô hình Chính quyền thân thiện </t>
    </r>
    <r>
      <rPr>
        <i/>
        <sz val="11"/>
        <color theme="1"/>
        <rFont val="Times New Roman"/>
        <family val="1"/>
      </rPr>
      <t>(trao thư chúc mừng kết hôn, khai sinh, thư chia buồn, ngày thứ Sáu không hẹn; Hotline 0827286689….</t>
    </r>
    <r>
      <rPr>
        <sz val="11"/>
        <color theme="1"/>
        <rFont val="Times New Roman"/>
        <family val="1"/>
      </rPr>
      <t xml:space="preserve">
+ Đưa vào sử dụng hệ thống tiện ích số, Zalo Mini App Trung tâm.
+ Phối hợp các phòng chuyên môn rà soát cập nhật lại việc công khai danh mục, quy trình giải quyết TTHC phù hợp với các phòng chuyên môn mới thành lập.</t>
    </r>
  </si>
  <si>
    <t>03 nhiệm vụ</t>
  </si>
  <si>
    <t>Từ ngày 01/10/2026 đến ngày 19/10/2026, tổng số nhiệm vụ Thành uỷ giao 03 nhiệm vụ. Trong đó:
- Đã hoàn thành: 03 nhiệm vụ (trước hạn: 02 nhiệm vụ, đúng hạn: 01).</t>
  </si>
  <si>
    <r>
      <t xml:space="preserve">PHỤ LỤC 7
 KẾT QUẢ THỰC HIỆN CÁC CHỈ TIÊU, NHIỆM VỤ THÁNG 10/2026
</t>
    </r>
    <r>
      <rPr>
        <i/>
        <sz val="14"/>
        <rFont val="Times New Roman"/>
        <family val="1"/>
      </rPr>
      <t>(Thời điểm báo cáo: tính đến ngày 20 tháng 10 năm 2026)</t>
    </r>
  </si>
  <si>
    <t>Chỉ tiêu giao tháng 10/2026</t>
  </si>
  <si>
    <t>Tiến độ/ kết quả thực hiện tháng 10/2026</t>
  </si>
  <si>
    <t>03</t>
  </si>
  <si>
    <t>23,1%</t>
  </si>
  <si>
    <t xml:space="preserve">Giải phóng mặt bằng </t>
  </si>
  <si>
    <t>- Dự án đầu tư xây dựng tuyến đường nối Quốc lộ 5 với Quốc lộ 10 đoạn qua địa bàn quận Kiến An</t>
  </si>
  <si>
    <t>- Dự án xây dựng hạ tầng kỹ thuật phục vụ đấu giá quyền sử dụng đất tại đường Tô Phong, tổ dân phố Đẩu Sơn</t>
  </si>
  <si>
    <t>- Dự án đầu tư xây dựng cơ sở hạ tầng các Khu tái định cư tại các phường Kiến An, Phù Liễn</t>
  </si>
  <si>
    <t>- Dự án đấu giá quyền sử dụng đất tại ngõ 45 đường Lệ Tảo, Tổ dân phố Lệ Tảo 3</t>
  </si>
  <si>
    <t>Tính đến 20/10 đạt 60%, dự kiến tháng 10: Hoàn thành</t>
  </si>
  <si>
    <t>Tính đến 20/10 đạt 58%, dự kiến tháng 10: Hoàn thành</t>
  </si>
  <si>
    <t>Tổ chức ngày hội chuyển đổi số lần thứ II phường Phù Liễn năm 2026 hưởng ứng ngày chuyển đổi số quốc gia (10/10) và ngày công dân số (15/10), cụ thể các hoạt động như sau</t>
  </si>
  <si>
    <t>Hoàn thành và tổ chức bế mạc vào sáng ngày 15/10/2026</t>
  </si>
  <si>
    <t>Gắn biển công trình Phòng học thông minh và Phòng Tin học tại 6 trường  (Tiểu học: 03; THCS: 02)</t>
  </si>
  <si>
    <t>Khai mạc Ngày hội và công bố Hệ thống tiện ích số của Trung tâm Phục vụ hành chính công</t>
  </si>
  <si>
    <t>Công bố, đưa vào sử dụng Hệ thống đánh giá năng lực số cho cán bộ, công chức của Đảng ủy, HĐND, UBND, UBMTTQVN phường</t>
  </si>
  <si>
    <t>Bàn giao trang thiết bị cho 19 tổ dân phố</t>
  </si>
  <si>
    <t>Sơ kết phong trào Bình dân học vụ số và đánh giá 01 năm vận hành Hệ thống eGov-DSS</t>
  </si>
  <si>
    <t xml:space="preserve">Hội thi Cán bộ Tổ dân phố thời đại số </t>
  </si>
  <si>
    <t>Ngày hội Chuyển đổi số ngành Giáo dục (Ngày hội trải nghiệm Công nghệ số, STEM - AI Phu Lien Tech Day 2026 và tổ chức ngày hội, chuyên đề tại 3 trường Mầm non Phù Liễn 1, TH Lê Hồng Phong và THCS Lương Khánh Thiện)</t>
  </si>
  <si>
    <t>Tổng kết, bế mạc và trao thưởng</t>
  </si>
  <si>
    <t>Tổ chức tập huấn ứng dụng trí tuệ nhân tại AI trong thực hiện nhiệm vụ tại cơ quan hành chính nhà nước</t>
  </si>
  <si>
    <t>Đã tổ chức vào ngày 3/10/2026</t>
  </si>
  <si>
    <t>Không có</t>
  </si>
  <si>
    <r>
      <t xml:space="preserve">Vị trí đấu giá đất xen kẹt tại đường Tô Phong, tổ dân phố </t>
    </r>
    <r>
      <rPr>
        <sz val="11"/>
        <rFont val="Times New Roman"/>
        <family val="1"/>
      </rPr>
      <t xml:space="preserve">Đẩu Sơn </t>
    </r>
    <r>
      <rPr>
        <i/>
        <sz val="11"/>
        <color theme="1"/>
        <rFont val="Times New Roman"/>
        <family val="1"/>
      </rPr>
      <t>(điểm 2)</t>
    </r>
  </si>
  <si>
    <r>
      <t xml:space="preserve">Vị trí đấu giá đất xen kẹt tại đường Tô Phong, tổ dân phố Đẩu Sơn </t>
    </r>
    <r>
      <rPr>
        <i/>
        <sz val="11"/>
        <color theme="1"/>
        <rFont val="Times New Roman"/>
        <family val="1"/>
      </rPr>
      <t>(điểm 1)</t>
    </r>
  </si>
  <si>
    <t xml:space="preserve">Đấu giá quyền sử dụng đất tại đường Tô Phong, Tổ dân phố Đẩu Sơn </t>
  </si>
  <si>
    <t>Nguồn tăng thu phường năm 2025</t>
  </si>
  <si>
    <t xml:space="preserve">Đấu giá quyền sử dụng đất tại đường Tô Phong (vị trí 2) </t>
  </si>
  <si>
    <t>Đấu giá quyền sử dụng đất tại đường Trần Nhội, Tổ dân phố Đẩu Phượng 1</t>
  </si>
  <si>
    <r>
      <t xml:space="preserve">Đầu tư cải tạo, nâng cấp ngõ 243 đường Hoàng Quốc Việt, phường Ngọc Sơn </t>
    </r>
    <r>
      <rPr>
        <i/>
        <sz val="10"/>
        <color rgb="FF000000"/>
        <rFont val="Times New Roman"/>
        <family val="1"/>
      </rPr>
      <t>(đoạn từ đường Hoàng Quốc Việt đến phố Khúc Trì)</t>
    </r>
  </si>
  <si>
    <t>Thu từ khu vực kinh tế ngoài quốc doanh lũy kế 10 tháng ước thực hiện 137.976 triệu/137.395 triệu đồng, bằng 100,42% dự toán giao</t>
  </si>
  <si>
    <t>Thu thuế giá trị gia tăng + thu nhập doanh nghiệp lũy kế 10 tháng ước thực hiện 137.891 triệu/135.850 triệu đồng, bằng 101,5% dự toán giao</t>
  </si>
  <si>
    <t>Thu phí, lệ phí lũy kế 10 tháng ước thực hiện 477 triệu/2.000 triệu đồng, bằng 23,85% dự toán giao</t>
  </si>
  <si>
    <t>Thu tiền sử dụng đất lũy kế 10 tháng ước thực hiện 269.802 triệu/158.670 triệu đồng, đạt 170,04% dự toán giao</t>
  </si>
  <si>
    <t>Vượt 
9,74%</t>
  </si>
  <si>
    <t>Tổng thu ngân sách nhà nước trên địa bàn theo phân cấp nguồn thu tháng 10 ước thực hiện 24.551 triệu đồng; lũy kế 10 tháng ước thực hiện 448.399 triệu/357.450 triệu đồng, bằng 125,44% dự toán HĐND thành phố và phường giao, vượt 9,74% so với kịch bản</t>
  </si>
  <si>
    <t>Kết quả giải quyết TTHC trên hệ thống (từ ngày 15/9/2026 đến ngày 14/10/2026)
- Kỳ trước chuyển sang: 171 hồ sơ
- Tiếp nhận mới 1382 hồ sơ, trong đó: Toàn trình 40 hồ sơ; Một phần 957 hồ sơ; Trực tiếp 25 hồ sơ.
- Đã giải quyết 1332 hồ sơ, trong đó:
+ Trước hạn và đúng hạn: 1332 hồ sơ;
+ Quá hạn 0 hồ sơ.
- Đang giải quyết: 221 hồ sơ.
- Hồ sơ đủ điều kiện thanh toán trực tuyến thành công: 786 / 786 = 100%
- Tỷ lệ số hóa kết quả giải quyết: 1332 / 1332 = 100%</t>
  </si>
  <si>
    <r>
      <rPr>
        <b/>
        <sz val="13"/>
        <color theme="1"/>
        <rFont val="Times New Roman"/>
        <family val="1"/>
      </rPr>
      <t>CỘNG HÒA XÃ HỘI CHỦ NGHĨA VIỆT NAM</t>
    </r>
    <r>
      <rPr>
        <b/>
        <sz val="14"/>
        <color theme="1"/>
        <rFont val="Times New Roman"/>
        <family val="1"/>
      </rPr>
      <t xml:space="preserve">
Độc lập - Tự do - Hạnh phúc
</t>
    </r>
    <r>
      <rPr>
        <i/>
        <sz val="14"/>
        <color theme="1"/>
        <rFont val="Times New Roman"/>
        <family val="1"/>
      </rPr>
      <t>Phù Liễn, ngày 28 tháng 10 năm 2026</t>
    </r>
  </si>
  <si>
    <r>
      <t xml:space="preserve">PHỤ LỤC 1
KẾT QUẢ THỰC HIỆN NHIỆM VỤ TRỌNG TÂM CỦA CÁC PHÒNG, ĐƠN VỊ THÁNG 10 NĂM 2026
</t>
    </r>
    <r>
      <rPr>
        <i/>
        <sz val="14"/>
        <color theme="1"/>
        <rFont val="Times New Roman"/>
        <family val="1"/>
      </rPr>
      <t>(Ban hành kèm theo Báo cáo số 529 /BC-UBND ngày 28/10/2026 của UBND phường Phù Liễn)</t>
    </r>
  </si>
  <si>
    <r>
      <t xml:space="preserve">CỘNG HÒA XÃ HỘI CHỦ NGHĨA VIỆT NAM
Độc lập - Tự do - Hạnh phúc
</t>
    </r>
    <r>
      <rPr>
        <i/>
        <sz val="14"/>
        <color theme="1"/>
        <rFont val="Times New Roman"/>
        <family val="1"/>
      </rPr>
      <t>Phù Liễn, ngày 28 tháng 10 năm 2026</t>
    </r>
  </si>
  <si>
    <r>
      <t xml:space="preserve">PHỤ LỤC 2
TIẾN ĐỘ THỰC HIỆN GIẢI NGÂN VỐN ĐẦU TƯ CÔNG MỘT SỐ DỰ ÁN TRỌNG ĐIỂM NĂM 2026
</t>
    </r>
    <r>
      <rPr>
        <i/>
        <sz val="14"/>
        <color theme="1"/>
        <rFont val="Times New Roman"/>
        <family val="1"/>
      </rPr>
      <t>(Ban hành kèm theo Báo cáo số 529 /BC-UBND ngày 28/10/2026 của UBND phường Phù Liễn)</t>
    </r>
  </si>
  <si>
    <r>
      <rPr>
        <b/>
        <sz val="13"/>
        <color theme="1"/>
        <rFont val="Times New Roman"/>
        <family val="1"/>
      </rPr>
      <t>CỘNG HÒA XÃ HỘI CHỦ NGHĨA VIỆT NAM</t>
    </r>
    <r>
      <rPr>
        <b/>
        <sz val="14"/>
        <color theme="1"/>
        <rFont val="Times New Roman"/>
        <family val="1"/>
      </rPr>
      <t xml:space="preserve">
Độc lập - Tự do - Hạnh phúc</t>
    </r>
    <r>
      <rPr>
        <sz val="14"/>
        <color theme="1"/>
        <rFont val="Times New Roman"/>
        <family val="1"/>
      </rPr>
      <t xml:space="preserve">
</t>
    </r>
    <r>
      <rPr>
        <i/>
        <sz val="14"/>
        <color theme="1"/>
        <rFont val="Times New Roman"/>
        <family val="1"/>
      </rPr>
      <t>Phù Liễn, ngày 28 tháng 10 năm 2026</t>
    </r>
  </si>
  <si>
    <r>
      <t xml:space="preserve">PHỤ LỤC 3
 KẾT QUẢ THỰC HIỆN CÁC CHỈ TIÊU KINH TẾ - XÃ HỘI CHỦ YẾU NĂM 2026
</t>
    </r>
    <r>
      <rPr>
        <i/>
        <sz val="14"/>
        <color theme="1"/>
        <rFont val="Times New Roman"/>
        <family val="1"/>
      </rPr>
      <t>(Ban hành kèm theo Báo cáo số 529 /BC-UBND ngày 28/10/2026 của UBND phường Phù Liễn)</t>
    </r>
  </si>
  <si>
    <r>
      <t xml:space="preserve">PHỤ LỤC 4
CHI TIẾT THU NGÂN SÁCH NĂM 2026 
</t>
    </r>
    <r>
      <rPr>
        <i/>
        <sz val="14"/>
        <rFont val="Times New Roman"/>
        <family val="1"/>
      </rPr>
      <t>(Ban hành kèm theo Báo cáo số 529 /BC-UBND ngày 28/10/2026 của UBND phường Phù Liễn)</t>
    </r>
  </si>
  <si>
    <r>
      <t xml:space="preserve">CỘNG HÒA XÃ HỘI CHỦ NGHĨA VIỆT NAM
</t>
    </r>
    <r>
      <rPr>
        <b/>
        <sz val="13"/>
        <color theme="1"/>
        <rFont val="Times New Roman"/>
        <family val="1"/>
      </rPr>
      <t xml:space="preserve">Độc lập - Tự do - Hạnh phúc
</t>
    </r>
    <r>
      <rPr>
        <i/>
        <sz val="13"/>
        <color theme="1"/>
        <rFont val="Times New Roman"/>
        <family val="1"/>
      </rPr>
      <t>Phù Liễn, ngày 28 tháng 10 năm 2026</t>
    </r>
  </si>
  <si>
    <r>
      <t xml:space="preserve">PHỤ LỤC 5
PHƯƠNG HƯỚNG, NHIỆM VỤ TRỌNG TÂM CỦA CÁC PHÒNG, ĐƠN VỊ THÁNG 11 NĂM 2026
</t>
    </r>
    <r>
      <rPr>
        <i/>
        <sz val="13"/>
        <color theme="1"/>
        <rFont val="Times New Roman"/>
        <family val="1"/>
      </rPr>
      <t>(Ban hành kèm theo Báo cáo số 529 /BC-UBND ngày 28/10/2026 của UBND phường Phù Liễn)</t>
    </r>
  </si>
  <si>
    <r>
      <t xml:space="preserve">PHỤ LỤC 6
KỊCH BẢN GIẢI PHÓNG MẶT BẰNG THÁNG 11 NĂM 2026
</t>
    </r>
    <r>
      <rPr>
        <i/>
        <sz val="14"/>
        <rFont val="Times New Roman"/>
        <family val="1"/>
      </rPr>
      <t>(Ban hành kèm theo Báo cáo số 529 /BC-UBND ngày 28/10/2026 của UBND phường Phù Liễn)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</si>
</sst>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_(* \(#,##0.00\);_(* &quot;-&quot;??_);_(@_)"/>
    <numFmt numFmtId="164" formatCode="_(* #,##0_);_(* \(#,##0\);_(* &quot;-&quot;??_);_(@_)"/>
    <numFmt numFmtId="165" formatCode="d\.m"/>
    <numFmt numFmtId="166" formatCode="_(* #,##0.000_);_(* \(#,##0.000\);_(* &quot;-&quot;??_);_(@_)"/>
    <numFmt numFmtId="167" formatCode="#,##0.000"/>
    <numFmt numFmtId="168" formatCode="0.0"/>
    <numFmt numFmtId="169" formatCode="_-* #,##0.00\ _₫_-;\-* #,##0.00\ _₫_-;_-* &quot;-&quot;??\ _₫_-;_-@_-"/>
    <numFmt numFmtId="170" formatCode="_-* #,##0.000_-;\-* #,##0.000_-;_-* &quot;-&quot;??_-;_-@"/>
  </numFmts>
  <fonts count="50">
    <font>
      <sz val="11"/>
      <color theme="1"/>
      <name val="Calibri"/>
      <family val="2"/>
      <scheme val="minor"/>
    </font>
    <font>
      <b/>
      <sz val="11"/>
      <color theme="1"/>
      <name val="Times New Roman"/>
      <family val="1"/>
    </font>
    <font>
      <b/>
      <sz val="13"/>
      <color theme="1"/>
      <name val="Times New Roman"/>
      <family val="1"/>
    </font>
    <font>
      <sz val="11"/>
      <color theme="1"/>
      <name val="Times New Roman"/>
      <family val="1"/>
    </font>
    <font>
      <sz val="14"/>
      <color theme="1"/>
      <name val="Times New Roman"/>
      <family val="1"/>
    </font>
    <font>
      <b/>
      <sz val="15"/>
      <color theme="1"/>
      <name val="Times New Roman"/>
      <family val="1"/>
    </font>
    <font>
      <b/>
      <sz val="14"/>
      <color theme="1"/>
      <name val="Times New Roman"/>
      <family val="1"/>
    </font>
    <font>
      <i/>
      <sz val="14"/>
      <color theme="1"/>
      <name val="Times New Roman"/>
      <family val="1"/>
    </font>
    <font>
      <sz val="11"/>
      <color theme="1"/>
      <name val="Calibri"/>
      <family val="2"/>
      <scheme val="minor"/>
    </font>
    <font>
      <b/>
      <sz val="11"/>
      <name val="Times New Roman"/>
      <family val="1"/>
    </font>
    <font>
      <sz val="11"/>
      <name val="Times New Roman"/>
      <family val="1"/>
    </font>
    <font>
      <i/>
      <sz val="11"/>
      <color theme="1"/>
      <name val="Times New Roman"/>
      <family val="1"/>
    </font>
    <font>
      <b/>
      <sz val="13"/>
      <name val="Times New Roman"/>
      <family val="1"/>
    </font>
    <font>
      <b/>
      <sz val="14"/>
      <name val="Times New Roman"/>
      <family val="1"/>
    </font>
    <font>
      <i/>
      <sz val="14"/>
      <name val="Times New Roman"/>
      <family val="1"/>
    </font>
    <font>
      <b/>
      <sz val="18"/>
      <name val="Times New Roman"/>
      <family val="1"/>
    </font>
    <font>
      <i/>
      <sz val="12"/>
      <name val="Times New Roman"/>
      <family val="1"/>
    </font>
    <font>
      <sz val="12"/>
      <name val="Times New Roman"/>
      <family val="1"/>
    </font>
    <font>
      <b/>
      <sz val="12"/>
      <name val="Times New Roman"/>
      <family val="1"/>
    </font>
    <font>
      <i/>
      <sz val="11"/>
      <name val="Times New Roman"/>
      <family val="1"/>
    </font>
    <font>
      <sz val="12"/>
      <color rgb="FF000000"/>
      <name val="Times New Roman"/>
      <family val="1"/>
    </font>
    <font>
      <sz val="13"/>
      <color indexed="8"/>
      <name val="Times New Roman"/>
      <family val="2"/>
    </font>
    <font>
      <i/>
      <sz val="12"/>
      <color rgb="FF000000"/>
      <name val="Times New Roman"/>
      <family val="1"/>
    </font>
    <font>
      <b/>
      <sz val="10"/>
      <color theme="1"/>
      <name val="Times New Roman"/>
      <family val="1"/>
    </font>
    <font>
      <sz val="10"/>
      <color theme="1"/>
      <name val="Times New Roman"/>
      <family val="1"/>
    </font>
    <font>
      <b/>
      <sz val="12"/>
      <color rgb="FF000000"/>
      <name val="Times New Roman"/>
      <family val="1"/>
    </font>
    <font>
      <b/>
      <i/>
      <sz val="12"/>
      <name val="Times New Roman"/>
      <family val="1"/>
    </font>
    <font>
      <b/>
      <i/>
      <sz val="11"/>
      <color theme="1"/>
      <name val="Times New Roman"/>
      <family val="1"/>
    </font>
    <font>
      <b/>
      <i/>
      <sz val="10"/>
      <color theme="1"/>
      <name val="Times New Roman"/>
      <family val="1"/>
    </font>
    <font>
      <b/>
      <sz val="10"/>
      <color rgb="FF000000"/>
      <name val="Times New Roman"/>
      <family val="1"/>
    </font>
    <font>
      <i/>
      <sz val="10"/>
      <color theme="1"/>
      <name val="Times New Roman"/>
      <family val="1"/>
    </font>
    <font>
      <b/>
      <sz val="12"/>
      <color theme="1"/>
      <name val="Times New Roman"/>
      <family val="1"/>
    </font>
    <font>
      <i/>
      <sz val="13"/>
      <color theme="1"/>
      <name val="Times New Roman"/>
      <family val="1"/>
    </font>
    <font>
      <sz val="11"/>
      <color rgb="FF000000"/>
      <name val="Times New Roman"/>
      <family val="1"/>
    </font>
    <font>
      <sz val="14"/>
      <color rgb="FF000000"/>
      <name val="Times New Roman"/>
      <family val="1"/>
    </font>
    <font>
      <i/>
      <sz val="14"/>
      <color rgb="FF000000"/>
      <name val="Times New Roman"/>
      <family val="1"/>
    </font>
    <font>
      <sz val="11"/>
      <color theme="1"/>
      <name val="Calibri"/>
      <family val="2"/>
      <scheme val="minor"/>
    </font>
    <font>
      <sz val="14"/>
      <name val="Times New Roman"/>
      <family val="1"/>
    </font>
    <font>
      <b/>
      <sz val="15"/>
      <name val="Times New Roman"/>
      <family val="1"/>
    </font>
    <font>
      <sz val="13"/>
      <color theme="1"/>
      <name val="Times New Roman"/>
      <family val="1"/>
    </font>
    <font>
      <vertAlign val="superscript"/>
      <sz val="14"/>
      <name val="Times New Roman"/>
      <family val="1"/>
    </font>
    <font>
      <b/>
      <i/>
      <u/>
      <sz val="12"/>
      <name val="Times New Roman"/>
      <family val="1"/>
    </font>
    <font>
      <b/>
      <i/>
      <sz val="10"/>
      <color rgb="FF000000"/>
      <name val="Times New Roman"/>
      <family val="1"/>
    </font>
    <font>
      <sz val="10"/>
      <color rgb="FF000000"/>
      <name val="Times New Roman"/>
      <family val="1"/>
    </font>
    <font>
      <sz val="10"/>
      <name val="Times New Roman"/>
      <family val="1"/>
    </font>
    <font>
      <sz val="11"/>
      <name val="Calibri"/>
      <family val="2"/>
    </font>
    <font>
      <sz val="12"/>
      <color theme="1"/>
      <name val="Times New Roman"/>
      <family val="1"/>
    </font>
    <font>
      <i/>
      <sz val="12"/>
      <color theme="1"/>
      <name val="Times New Roman"/>
      <family val="1"/>
    </font>
    <font>
      <sz val="11"/>
      <color theme="1"/>
      <name val="&quot;Times New Roman&quot;"/>
    </font>
    <font>
      <i/>
      <sz val="10"/>
      <color rgb="FF000000"/>
      <name val="Times New Roman"/>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bgColor rgb="FFFFFF00"/>
      </patternFill>
    </fill>
    <fill>
      <patternFill patternType="solid">
        <fgColor theme="0"/>
        <bgColor theme="0"/>
      </patternFill>
    </fill>
  </fills>
  <borders count="29">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indexed="64"/>
      </left>
      <right style="thin">
        <color indexed="64"/>
      </right>
      <top/>
      <bottom style="hair">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7">
    <xf numFmtId="0" fontId="0" fillId="0" borderId="0"/>
    <xf numFmtId="43" fontId="8" fillId="0" borderId="0" applyFont="0" applyFill="0" applyBorder="0" applyAlignment="0" applyProtection="0"/>
    <xf numFmtId="9" fontId="8" fillId="0" borderId="0" applyFont="0" applyFill="0" applyBorder="0" applyAlignment="0" applyProtection="0"/>
    <xf numFmtId="0" fontId="17" fillId="0" borderId="0"/>
    <xf numFmtId="0" fontId="8" fillId="0" borderId="0"/>
    <xf numFmtId="0" fontId="21" fillId="0" borderId="0"/>
    <xf numFmtId="0" fontId="36" fillId="0" borderId="0"/>
  </cellStyleXfs>
  <cellXfs count="325">
    <xf numFmtId="0" fontId="0" fillId="0" borderId="0" xfId="0"/>
    <xf numFmtId="0" fontId="3" fillId="0" borderId="5" xfId="0" applyFont="1" applyBorder="1" applyAlignment="1">
      <alignment wrapText="1"/>
    </xf>
    <xf numFmtId="0" fontId="3" fillId="0" borderId="0" xfId="0" applyFont="1"/>
    <xf numFmtId="0" fontId="1" fillId="0" borderId="5" xfId="0" applyFont="1" applyFill="1" applyBorder="1" applyAlignment="1">
      <alignment horizontal="center" vertical="center" wrapText="1"/>
    </xf>
    <xf numFmtId="0" fontId="3" fillId="0" borderId="5" xfId="0" applyFont="1" applyBorder="1" applyAlignment="1">
      <alignment vertical="center" wrapText="1"/>
    </xf>
    <xf numFmtId="0" fontId="1"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5" xfId="0" applyFont="1" applyBorder="1" applyAlignment="1">
      <alignment horizontal="left" vertical="center" wrapText="1"/>
    </xf>
    <xf numFmtId="0" fontId="1" fillId="0" borderId="5" xfId="0" applyFont="1" applyBorder="1" applyAlignment="1">
      <alignment horizontal="left" vertical="center" wrapText="1"/>
    </xf>
    <xf numFmtId="0" fontId="3" fillId="0" borderId="5" xfId="0" quotePrefix="1" applyFont="1" applyBorder="1" applyAlignment="1">
      <alignment horizontal="center" vertical="center" wrapText="1"/>
    </xf>
    <xf numFmtId="0" fontId="3" fillId="0" borderId="0" xfId="0" applyFont="1" applyAlignment="1">
      <alignment vertical="center" wrapText="1"/>
    </xf>
    <xf numFmtId="0" fontId="3" fillId="0" borderId="0" xfId="0" applyFont="1" applyAlignment="1">
      <alignment wrapText="1"/>
    </xf>
    <xf numFmtId="0" fontId="1" fillId="0" borderId="0" xfId="0" applyFont="1" applyAlignment="1">
      <alignment wrapText="1"/>
    </xf>
    <xf numFmtId="0" fontId="3" fillId="0" borderId="0" xfId="0" applyFont="1" applyAlignment="1">
      <alignment horizontal="center" vertical="center" wrapText="1"/>
    </xf>
    <xf numFmtId="0" fontId="3" fillId="0" borderId="0" xfId="0" applyFont="1" applyAlignment="1">
      <alignment horizontal="center" wrapText="1"/>
    </xf>
    <xf numFmtId="0" fontId="3" fillId="0" borderId="5" xfId="0" applyFont="1" applyFill="1" applyBorder="1" applyAlignment="1">
      <alignment horizontal="center" vertical="center" wrapText="1"/>
    </xf>
    <xf numFmtId="0" fontId="3" fillId="0" borderId="5" xfId="0" applyFont="1" applyFill="1" applyBorder="1" applyAlignment="1">
      <alignment horizontal="left" vertical="center" wrapText="1"/>
    </xf>
    <xf numFmtId="14" fontId="3" fillId="0" borderId="5" xfId="0" applyNumberFormat="1" applyFont="1" applyBorder="1" applyAlignment="1">
      <alignment horizontal="center" vertical="center" wrapText="1"/>
    </xf>
    <xf numFmtId="0" fontId="1" fillId="0" borderId="5" xfId="0" applyFont="1" applyBorder="1" applyAlignment="1">
      <alignment vertical="center" wrapText="1"/>
    </xf>
    <xf numFmtId="0" fontId="1" fillId="0" borderId="5" xfId="0" applyFont="1" applyFill="1" applyBorder="1" applyAlignment="1">
      <alignment horizontal="left" vertical="center" wrapText="1"/>
    </xf>
    <xf numFmtId="0" fontId="1" fillId="0" borderId="5" xfId="0" applyFont="1" applyBorder="1" applyAlignment="1">
      <alignment wrapText="1"/>
    </xf>
    <xf numFmtId="0" fontId="10" fillId="0" borderId="0" xfId="0" applyFont="1"/>
    <xf numFmtId="0" fontId="10" fillId="0" borderId="0" xfId="0" applyFont="1" applyAlignment="1">
      <alignment horizontal="center"/>
    </xf>
    <xf numFmtId="0" fontId="10" fillId="0" borderId="0" xfId="0" applyFont="1" applyAlignment="1">
      <alignment wrapText="1"/>
    </xf>
    <xf numFmtId="3" fontId="10" fillId="0" borderId="0" xfId="0" applyNumberFormat="1" applyFont="1"/>
    <xf numFmtId="0" fontId="10" fillId="0" borderId="0" xfId="0" applyFont="1" applyAlignment="1">
      <alignment vertical="center"/>
    </xf>
    <xf numFmtId="3" fontId="10" fillId="0" borderId="0" xfId="0" applyNumberFormat="1" applyFont="1" applyAlignment="1">
      <alignment vertical="center"/>
    </xf>
    <xf numFmtId="10" fontId="9" fillId="0" borderId="0" xfId="2" applyNumberFormat="1" applyFont="1" applyAlignment="1">
      <alignment vertical="center"/>
    </xf>
    <xf numFmtId="3" fontId="9" fillId="0" borderId="0" xfId="0" applyNumberFormat="1" applyFont="1" applyAlignment="1">
      <alignment vertical="center"/>
    </xf>
    <xf numFmtId="0" fontId="9" fillId="0" borderId="0" xfId="0" applyFont="1" applyAlignment="1">
      <alignment vertical="center"/>
    </xf>
    <xf numFmtId="0" fontId="18" fillId="0" borderId="0" xfId="0" applyFont="1" applyAlignment="1">
      <alignment vertical="center"/>
    </xf>
    <xf numFmtId="0" fontId="12" fillId="0" borderId="0" xfId="0" applyFont="1" applyAlignment="1">
      <alignment vertical="top"/>
    </xf>
    <xf numFmtId="0" fontId="1" fillId="0" borderId="0" xfId="0" applyFont="1"/>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7" fillId="0" borderId="15" xfId="4" applyFont="1" applyFill="1" applyBorder="1" applyAlignment="1">
      <alignment horizontal="center" vertical="center" wrapText="1"/>
    </xf>
    <xf numFmtId="0" fontId="17" fillId="0" borderId="16" xfId="5" applyFont="1" applyFill="1" applyBorder="1" applyAlignment="1">
      <alignment vertical="center" wrapText="1"/>
    </xf>
    <xf numFmtId="0" fontId="16" fillId="0" borderId="15" xfId="4" applyFont="1" applyFill="1" applyBorder="1" applyAlignment="1">
      <alignment horizontal="center" vertical="center" wrapText="1"/>
    </xf>
    <xf numFmtId="0" fontId="16" fillId="0" borderId="16" xfId="5" applyFont="1" applyFill="1" applyBorder="1" applyAlignment="1">
      <alignment vertical="center" wrapText="1"/>
    </xf>
    <xf numFmtId="0" fontId="17" fillId="0" borderId="16" xfId="5" quotePrefix="1" applyFont="1" applyFill="1" applyBorder="1" applyAlignment="1">
      <alignment vertical="center" wrapText="1"/>
    </xf>
    <xf numFmtId="0" fontId="16" fillId="0" borderId="15" xfId="0" applyFont="1" applyFill="1" applyBorder="1" applyAlignment="1">
      <alignment horizontal="center" vertical="center"/>
    </xf>
    <xf numFmtId="0" fontId="22" fillId="0" borderId="16" xfId="0" applyFont="1" applyFill="1" applyBorder="1" applyAlignment="1">
      <alignment vertical="center" wrapText="1"/>
    </xf>
    <xf numFmtId="0" fontId="16" fillId="0" borderId="16" xfId="0" applyFont="1" applyFill="1" applyBorder="1" applyAlignment="1">
      <alignment horizontal="left" vertical="center" wrapText="1"/>
    </xf>
    <xf numFmtId="0" fontId="18" fillId="0" borderId="15" xfId="4" applyFont="1" applyFill="1" applyBorder="1" applyAlignment="1">
      <alignment horizontal="center" vertical="center" wrapText="1"/>
    </xf>
    <xf numFmtId="0" fontId="18" fillId="0" borderId="16" xfId="4" applyFont="1" applyFill="1" applyBorder="1" applyAlignment="1">
      <alignment vertical="center" wrapText="1"/>
    </xf>
    <xf numFmtId="0" fontId="18" fillId="0" borderId="17" xfId="4" applyFont="1" applyFill="1" applyBorder="1" applyAlignment="1">
      <alignment horizontal="center" vertical="center" wrapText="1"/>
    </xf>
    <xf numFmtId="0" fontId="18" fillId="0" borderId="18" xfId="4" applyFont="1" applyFill="1" applyBorder="1" applyAlignment="1">
      <alignment vertical="center" wrapText="1"/>
    </xf>
    <xf numFmtId="0" fontId="3" fillId="0" borderId="0" xfId="0" applyFont="1" applyAlignment="1">
      <alignment horizontal="center" vertical="center"/>
    </xf>
    <xf numFmtId="0" fontId="33" fillId="0" borderId="5" xfId="0" applyFont="1" applyBorder="1" applyAlignment="1">
      <alignment horizontal="center" vertical="center" wrapText="1"/>
    </xf>
    <xf numFmtId="0" fontId="10" fillId="0" borderId="5" xfId="0" applyFont="1" applyBorder="1" applyAlignment="1">
      <alignment horizontal="center" vertical="center" wrapText="1"/>
    </xf>
    <xf numFmtId="49" fontId="11" fillId="0" borderId="0" xfId="0" applyNumberFormat="1" applyFont="1"/>
    <xf numFmtId="49" fontId="19" fillId="0" borderId="12" xfId="3" applyNumberFormat="1" applyFont="1" applyBorder="1" applyAlignment="1">
      <alignment horizontal="center" vertical="center" wrapText="1"/>
    </xf>
    <xf numFmtId="49" fontId="19" fillId="0" borderId="5" xfId="3" applyNumberFormat="1" applyFont="1" applyBorder="1" applyAlignment="1">
      <alignment horizontal="center" vertical="center" wrapText="1"/>
    </xf>
    <xf numFmtId="10" fontId="18" fillId="0" borderId="14" xfId="2" applyNumberFormat="1" applyFont="1" applyFill="1" applyBorder="1" applyAlignment="1">
      <alignment horizontal="center" vertical="center" wrapText="1"/>
    </xf>
    <xf numFmtId="0" fontId="25" fillId="0" borderId="0" xfId="0" applyFont="1"/>
    <xf numFmtId="0" fontId="20" fillId="0" borderId="0" xfId="0" applyFont="1"/>
    <xf numFmtId="0" fontId="22" fillId="0" borderId="0" xfId="0" applyFont="1"/>
    <xf numFmtId="0" fontId="18" fillId="0" borderId="0" xfId="0" applyFont="1" applyAlignment="1">
      <alignment vertical="center" wrapText="1"/>
    </xf>
    <xf numFmtId="4" fontId="3" fillId="0" borderId="0" xfId="0" applyNumberFormat="1" applyFont="1" applyAlignment="1">
      <alignment vertical="center" wrapText="1"/>
    </xf>
    <xf numFmtId="0" fontId="3" fillId="0" borderId="0" xfId="0" applyFont="1" applyAlignment="1">
      <alignment vertical="center"/>
    </xf>
    <xf numFmtId="4" fontId="1" fillId="0" borderId="5" xfId="0" applyNumberFormat="1" applyFont="1" applyBorder="1" applyAlignment="1">
      <alignment horizontal="center" vertical="center" wrapText="1"/>
    </xf>
    <xf numFmtId="0" fontId="1" fillId="0" borderId="0" xfId="0" applyFont="1" applyAlignment="1">
      <alignment horizontal="center" vertical="center" wrapText="1"/>
    </xf>
    <xf numFmtId="0" fontId="3" fillId="0" borderId="5" xfId="0" applyFont="1" applyBorder="1" applyAlignment="1">
      <alignment horizontal="center" vertical="center"/>
    </xf>
    <xf numFmtId="4" fontId="3" fillId="0" borderId="5" xfId="0" applyNumberFormat="1" applyFont="1" applyBorder="1" applyAlignment="1">
      <alignment vertical="center" wrapText="1"/>
    </xf>
    <xf numFmtId="4" fontId="3" fillId="0" borderId="5" xfId="0" applyNumberFormat="1" applyFont="1" applyBorder="1" applyAlignment="1">
      <alignment vertical="center"/>
    </xf>
    <xf numFmtId="165" fontId="1" fillId="0" borderId="5" xfId="0" applyNumberFormat="1" applyFont="1" applyBorder="1" applyAlignment="1">
      <alignment horizontal="center" vertical="center" wrapText="1"/>
    </xf>
    <xf numFmtId="2" fontId="3" fillId="0" borderId="5" xfId="0" applyNumberFormat="1" applyFont="1" applyBorder="1" applyAlignment="1">
      <alignment horizontal="center" vertical="center" wrapText="1"/>
    </xf>
    <xf numFmtId="0" fontId="3" fillId="2" borderId="5" xfId="0" applyFont="1" applyFill="1" applyBorder="1" applyAlignment="1">
      <alignment horizontal="center" vertical="center" wrapText="1"/>
    </xf>
    <xf numFmtId="2" fontId="3" fillId="2" borderId="5" xfId="0" applyNumberFormat="1" applyFont="1" applyFill="1" applyBorder="1" applyAlignment="1">
      <alignment horizontal="center" vertical="center" wrapText="1"/>
    </xf>
    <xf numFmtId="0" fontId="3" fillId="4" borderId="5" xfId="0" applyFont="1" applyFill="1" applyBorder="1" applyAlignment="1">
      <alignment horizontal="center" vertical="center" wrapText="1"/>
    </xf>
    <xf numFmtId="0" fontId="10" fillId="0" borderId="5" xfId="0" applyFont="1" applyBorder="1" applyAlignment="1">
      <alignment horizontal="left" vertical="center" wrapText="1"/>
    </xf>
    <xf numFmtId="9" fontId="33" fillId="0" borderId="5" xfId="0" applyNumberFormat="1" applyFont="1" applyBorder="1" applyAlignment="1">
      <alignment horizontal="center" vertical="center" wrapText="1"/>
    </xf>
    <xf numFmtId="2" fontId="3" fillId="0" borderId="5" xfId="0" quotePrefix="1" applyNumberFormat="1" applyFont="1" applyBorder="1" applyAlignment="1">
      <alignment horizontal="center" vertical="center" wrapText="1"/>
    </xf>
    <xf numFmtId="0" fontId="3" fillId="0" borderId="5" xfId="0" applyFont="1" applyBorder="1" applyAlignment="1">
      <alignment horizontal="justify" vertical="center"/>
    </xf>
    <xf numFmtId="0" fontId="4" fillId="0" borderId="0" xfId="0" applyFont="1"/>
    <xf numFmtId="0" fontId="4" fillId="0" borderId="0" xfId="0" applyFont="1" applyAlignment="1">
      <alignment horizontal="center"/>
    </xf>
    <xf numFmtId="0" fontId="39" fillId="0" borderId="0" xfId="0" applyFont="1"/>
    <xf numFmtId="0" fontId="18" fillId="0" borderId="5" xfId="0" applyFont="1" applyBorder="1" applyAlignment="1">
      <alignment horizontal="center" vertical="center" wrapText="1"/>
    </xf>
    <xf numFmtId="0" fontId="18" fillId="0" borderId="5" xfId="0" applyFont="1" applyBorder="1" applyAlignment="1">
      <alignment horizontal="justify" vertical="center" wrapText="1"/>
    </xf>
    <xf numFmtId="0" fontId="17" fillId="0" borderId="5" xfId="0" applyFont="1" applyBorder="1" applyAlignment="1">
      <alignment horizontal="center" vertical="center" wrapText="1"/>
    </xf>
    <xf numFmtId="0" fontId="6" fillId="0" borderId="0" xfId="0" applyFont="1"/>
    <xf numFmtId="0" fontId="17" fillId="0" borderId="5" xfId="0" applyFont="1" applyBorder="1" applyAlignment="1">
      <alignment horizontal="justify" vertical="center" wrapText="1"/>
    </xf>
    <xf numFmtId="0" fontId="37" fillId="0" borderId="0" xfId="0" applyFont="1" applyAlignment="1">
      <alignment horizontal="center" vertical="top"/>
    </xf>
    <xf numFmtId="0" fontId="26" fillId="0" borderId="4" xfId="0" applyFont="1" applyBorder="1" applyAlignment="1">
      <alignment horizontal="center" vertical="center" wrapText="1"/>
    </xf>
    <xf numFmtId="0" fontId="17" fillId="0" borderId="5" xfId="0" quotePrefix="1" applyFont="1" applyBorder="1" applyAlignment="1">
      <alignment horizontal="center" vertical="center" wrapText="1"/>
    </xf>
    <xf numFmtId="0" fontId="19" fillId="0" borderId="5" xfId="0" quotePrefix="1" applyFont="1" applyBorder="1" applyAlignment="1">
      <alignment horizontal="center" vertical="center"/>
    </xf>
    <xf numFmtId="166" fontId="29" fillId="0" borderId="5" xfId="0" applyNumberFormat="1" applyFont="1" applyBorder="1" applyAlignment="1">
      <alignment horizontal="right" vertical="center" wrapText="1"/>
    </xf>
    <xf numFmtId="167" fontId="44" fillId="0" borderId="5" xfId="0" applyNumberFormat="1" applyFont="1" applyBorder="1" applyAlignment="1">
      <alignment vertical="center" wrapText="1"/>
    </xf>
    <xf numFmtId="167" fontId="43" fillId="3" borderId="5" xfId="0" applyNumberFormat="1" applyFont="1" applyFill="1" applyBorder="1" applyAlignment="1">
      <alignment vertical="center" wrapText="1"/>
    </xf>
    <xf numFmtId="168" fontId="3" fillId="0" borderId="5" xfId="0" applyNumberFormat="1" applyFont="1" applyBorder="1" applyAlignment="1">
      <alignment horizontal="center" vertical="center" wrapText="1"/>
    </xf>
    <xf numFmtId="0" fontId="3" fillId="0" borderId="5" xfId="0" applyFont="1" applyFill="1" applyBorder="1" applyAlignment="1">
      <alignment horizontal="center" vertical="center"/>
    </xf>
    <xf numFmtId="0" fontId="10" fillId="0" borderId="5" xfId="0" applyFont="1" applyFill="1" applyBorder="1" applyAlignment="1">
      <alignment wrapText="1"/>
    </xf>
    <xf numFmtId="0" fontId="29" fillId="0" borderId="5" xfId="0" applyFont="1" applyBorder="1" applyAlignment="1">
      <alignment vertical="center" wrapText="1"/>
    </xf>
    <xf numFmtId="0" fontId="43" fillId="0" borderId="5" xfId="0" applyFont="1" applyBorder="1" applyAlignment="1">
      <alignment horizontal="center" vertical="center" wrapText="1"/>
    </xf>
    <xf numFmtId="0" fontId="43" fillId="0" borderId="5" xfId="0" applyFont="1" applyBorder="1" applyAlignment="1">
      <alignment horizontal="left" vertical="center" wrapText="1"/>
    </xf>
    <xf numFmtId="166" fontId="43" fillId="0" borderId="5" xfId="0" applyNumberFormat="1" applyFont="1" applyBorder="1" applyAlignment="1">
      <alignment horizontal="right" vertical="center" wrapText="1"/>
    </xf>
    <xf numFmtId="0" fontId="43" fillId="0" borderId="5" xfId="0" applyFont="1" applyBorder="1" applyAlignment="1">
      <alignment vertical="center" wrapText="1"/>
    </xf>
    <xf numFmtId="0" fontId="43" fillId="0" borderId="5" xfId="0" applyFont="1" applyBorder="1" applyAlignment="1">
      <alignment horizontal="justify" vertical="center" wrapText="1"/>
    </xf>
    <xf numFmtId="0" fontId="44" fillId="0" borderId="5" xfId="0" applyFont="1" applyBorder="1" applyAlignment="1">
      <alignment horizontal="center" vertical="center" wrapText="1"/>
    </xf>
    <xf numFmtId="0" fontId="44" fillId="0" borderId="5" xfId="0" applyFont="1" applyBorder="1" applyAlignment="1">
      <alignment vertical="center" wrapText="1"/>
    </xf>
    <xf numFmtId="3" fontId="18" fillId="0" borderId="5" xfId="3" applyNumberFormat="1" applyFont="1" applyFill="1" applyBorder="1" applyAlignment="1">
      <alignment horizontal="center" vertical="center" wrapText="1"/>
    </xf>
    <xf numFmtId="3" fontId="17" fillId="2" borderId="16" xfId="3" applyNumberFormat="1" applyFont="1" applyFill="1" applyBorder="1" applyAlignment="1">
      <alignment horizontal="left" vertical="center" wrapText="1"/>
    </xf>
    <xf numFmtId="3" fontId="17" fillId="2" borderId="16" xfId="4" applyNumberFormat="1" applyFont="1" applyFill="1" applyBorder="1" applyAlignment="1">
      <alignment horizontal="left" vertical="center" wrapText="1"/>
    </xf>
    <xf numFmtId="3" fontId="17" fillId="2" borderId="18" xfId="3" applyNumberFormat="1" applyFont="1" applyFill="1" applyBorder="1" applyAlignment="1">
      <alignment horizontal="left" vertical="center" wrapText="1"/>
    </xf>
    <xf numFmtId="0" fontId="3" fillId="2" borderId="5" xfId="0" quotePrefix="1" applyFont="1" applyFill="1" applyBorder="1" applyAlignment="1">
      <alignment horizontal="center" vertical="center" wrapText="1"/>
    </xf>
    <xf numFmtId="0" fontId="3" fillId="0" borderId="5" xfId="0" quotePrefix="1" applyFont="1" applyBorder="1" applyAlignment="1">
      <alignment horizontal="left" vertical="center" wrapText="1"/>
    </xf>
    <xf numFmtId="4" fontId="1" fillId="0" borderId="2" xfId="0" applyNumberFormat="1" applyFont="1" applyBorder="1" applyAlignment="1">
      <alignment horizontal="center" vertical="center" wrapText="1"/>
    </xf>
    <xf numFmtId="4" fontId="3" fillId="0" borderId="2" xfId="0" applyNumberFormat="1" applyFont="1" applyBorder="1" applyAlignment="1">
      <alignment vertical="center" wrapText="1"/>
    </xf>
    <xf numFmtId="4" fontId="3" fillId="2" borderId="27" xfId="0" applyNumberFormat="1" applyFont="1" applyFill="1" applyBorder="1" applyAlignment="1">
      <alignment vertical="center" wrapText="1"/>
    </xf>
    <xf numFmtId="0" fontId="1" fillId="0" borderId="3" xfId="0" applyFont="1" applyBorder="1" applyAlignment="1">
      <alignment horizontal="center" vertical="center" wrapText="1"/>
    </xf>
    <xf numFmtId="0" fontId="3" fillId="0" borderId="3" xfId="0" quotePrefix="1" applyFont="1" applyBorder="1" applyAlignment="1">
      <alignment horizontal="left" vertical="center" wrapText="1"/>
    </xf>
    <xf numFmtId="0" fontId="3" fillId="0" borderId="3" xfId="0" applyFont="1" applyBorder="1" applyAlignment="1">
      <alignment horizontal="left" vertical="center" wrapText="1"/>
    </xf>
    <xf numFmtId="0" fontId="3" fillId="2" borderId="28" xfId="0" applyFont="1" applyFill="1" applyBorder="1" applyAlignment="1">
      <alignment vertical="center" wrapText="1"/>
    </xf>
    <xf numFmtId="4" fontId="3" fillId="2" borderId="5" xfId="0" applyNumberFormat="1" applyFont="1" applyFill="1" applyBorder="1" applyAlignment="1">
      <alignment vertical="center"/>
    </xf>
    <xf numFmtId="0" fontId="3" fillId="0" borderId="5" xfId="0" applyFont="1" applyBorder="1"/>
    <xf numFmtId="0" fontId="3" fillId="5" borderId="5" xfId="0" applyFont="1" applyFill="1" applyBorder="1" applyAlignment="1">
      <alignment vertical="center" wrapText="1"/>
    </xf>
    <xf numFmtId="0" fontId="3" fillId="5" borderId="5" xfId="0" applyFont="1" applyFill="1" applyBorder="1" applyAlignment="1">
      <alignment horizontal="center" vertical="center" wrapText="1"/>
    </xf>
    <xf numFmtId="0" fontId="3" fillId="0" borderId="5" xfId="0" quotePrefix="1" applyFont="1" applyBorder="1" applyAlignment="1">
      <alignment vertical="center" wrapText="1"/>
    </xf>
    <xf numFmtId="0" fontId="10" fillId="0" borderId="5" xfId="0" quotePrefix="1" applyFont="1" applyBorder="1" applyAlignment="1">
      <alignment horizontal="center" vertical="center" wrapText="1"/>
    </xf>
    <xf numFmtId="0" fontId="10" fillId="0" borderId="5" xfId="0" applyFont="1" applyBorder="1" applyAlignment="1">
      <alignment vertical="center" wrapText="1"/>
    </xf>
    <xf numFmtId="0" fontId="3" fillId="5" borderId="5" xfId="0" applyFont="1" applyFill="1" applyBorder="1" applyAlignment="1">
      <alignment horizontal="left" vertical="center" wrapText="1"/>
    </xf>
    <xf numFmtId="0" fontId="3" fillId="0" borderId="5" xfId="0" quotePrefix="1" applyFont="1" applyBorder="1" applyAlignment="1">
      <alignment wrapText="1"/>
    </xf>
    <xf numFmtId="0" fontId="10" fillId="2" borderId="5" xfId="0" applyFont="1" applyFill="1" applyBorder="1" applyAlignment="1">
      <alignment horizontal="left" vertical="center" wrapText="1"/>
    </xf>
    <xf numFmtId="0" fontId="10" fillId="2" borderId="5" xfId="0" quotePrefix="1" applyFont="1" applyFill="1" applyBorder="1" applyAlignment="1">
      <alignment horizontal="left" vertical="center" wrapText="1"/>
    </xf>
    <xf numFmtId="0" fontId="10" fillId="0" borderId="5" xfId="0" quotePrefix="1" applyFont="1" applyBorder="1" applyAlignment="1">
      <alignment horizontal="left" vertical="center" wrapText="1"/>
    </xf>
    <xf numFmtId="0" fontId="3" fillId="0" borderId="5" xfId="0" quotePrefix="1" applyFont="1" applyBorder="1" applyAlignment="1">
      <alignment vertical="top" wrapText="1"/>
    </xf>
    <xf numFmtId="0" fontId="33" fillId="0" borderId="5" xfId="0" applyFont="1" applyBorder="1" applyAlignment="1">
      <alignment horizontal="left" vertical="center" wrapText="1"/>
    </xf>
    <xf numFmtId="9" fontId="10" fillId="2" borderId="5" xfId="0" applyNumberFormat="1" applyFont="1" applyFill="1" applyBorder="1" applyAlignment="1">
      <alignment horizontal="left" vertical="center" wrapText="1"/>
    </xf>
    <xf numFmtId="0" fontId="10" fillId="2" borderId="5"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0" borderId="5" xfId="0" applyFont="1" applyBorder="1" applyAlignment="1">
      <alignment horizontal="justify" vertical="top"/>
    </xf>
    <xf numFmtId="0" fontId="3" fillId="0" borderId="5" xfId="0" applyFont="1" applyBorder="1" applyAlignment="1">
      <alignment vertical="center"/>
    </xf>
    <xf numFmtId="49" fontId="3" fillId="0" borderId="5" xfId="0" applyNumberFormat="1" applyFont="1" applyFill="1" applyBorder="1" applyAlignment="1">
      <alignment horizontal="center" vertical="center" wrapText="1"/>
    </xf>
    <xf numFmtId="0" fontId="10" fillId="0" borderId="5" xfId="0" applyFont="1" applyFill="1" applyBorder="1" applyAlignment="1">
      <alignment horizontal="left" vertical="center" wrapText="1"/>
    </xf>
    <xf numFmtId="0" fontId="3" fillId="0" borderId="5" xfId="0" applyFont="1" applyFill="1" applyBorder="1" applyAlignment="1">
      <alignment horizontal="left" vertical="center"/>
    </xf>
    <xf numFmtId="0" fontId="3" fillId="0" borderId="5" xfId="0" quotePrefix="1" applyFont="1" applyFill="1" applyBorder="1" applyAlignment="1">
      <alignment horizontal="left" vertical="center" wrapText="1"/>
    </xf>
    <xf numFmtId="0" fontId="3" fillId="0" borderId="5" xfId="0" quotePrefix="1" applyFont="1" applyFill="1" applyBorder="1" applyAlignment="1">
      <alignment horizontal="center" vertical="center" wrapText="1"/>
    </xf>
    <xf numFmtId="49" fontId="3" fillId="0" borderId="5" xfId="0" applyNumberFormat="1" applyFont="1" applyBorder="1" applyAlignment="1">
      <alignment horizontal="left" vertical="center" wrapText="1"/>
    </xf>
    <xf numFmtId="9" fontId="3" fillId="0" borderId="5" xfId="0" applyNumberFormat="1" applyFont="1" applyBorder="1" applyAlignment="1">
      <alignment horizontal="center" vertical="center" wrapText="1"/>
    </xf>
    <xf numFmtId="0" fontId="46" fillId="0" borderId="5" xfId="0" applyFont="1" applyBorder="1" applyAlignment="1">
      <alignment horizontal="center" vertical="center" wrapText="1"/>
    </xf>
    <xf numFmtId="0" fontId="46" fillId="0" borderId="5" xfId="0" applyFont="1" applyBorder="1" applyAlignment="1">
      <alignment horizontal="left" vertical="center" wrapText="1"/>
    </xf>
    <xf numFmtId="49" fontId="3" fillId="0" borderId="5" xfId="0" applyNumberFormat="1" applyFont="1" applyBorder="1" applyAlignment="1">
      <alignment horizontal="center" vertical="center" wrapText="1"/>
    </xf>
    <xf numFmtId="0" fontId="33" fillId="2" borderId="5" xfId="0" applyFont="1" applyFill="1" applyBorder="1" applyAlignment="1">
      <alignment vertical="center" wrapText="1"/>
    </xf>
    <xf numFmtId="0" fontId="26" fillId="0" borderId="6" xfId="0" quotePrefix="1" applyFont="1" applyBorder="1" applyAlignment="1">
      <alignment horizontal="center" vertical="center" wrapText="1"/>
    </xf>
    <xf numFmtId="3" fontId="48" fillId="0" borderId="5" xfId="0" applyNumberFormat="1" applyFont="1" applyBorder="1" applyAlignment="1">
      <alignment horizontal="right" vertical="center"/>
    </xf>
    <xf numFmtId="10" fontId="48" fillId="0" borderId="5" xfId="0" applyNumberFormat="1" applyFont="1" applyBorder="1" applyAlignment="1">
      <alignment horizontal="right" vertical="center"/>
    </xf>
    <xf numFmtId="170" fontId="48" fillId="0" borderId="5" xfId="0" applyNumberFormat="1" applyFont="1" applyBorder="1" applyAlignment="1">
      <alignment horizontal="right" vertical="center"/>
    </xf>
    <xf numFmtId="3" fontId="3" fillId="0" borderId="5" xfId="0" applyNumberFormat="1" applyFont="1" applyBorder="1" applyAlignment="1">
      <alignment horizontal="center" vertical="center" wrapText="1"/>
    </xf>
    <xf numFmtId="10" fontId="3" fillId="0" borderId="5" xfId="0" applyNumberFormat="1" applyFont="1" applyBorder="1" applyAlignment="1">
      <alignment horizontal="center" vertical="center" wrapText="1"/>
    </xf>
    <xf numFmtId="3" fontId="3" fillId="0" borderId="5" xfId="0" applyNumberFormat="1" applyFont="1" applyBorder="1" applyAlignment="1">
      <alignment horizontal="right" vertical="center" wrapText="1"/>
    </xf>
    <xf numFmtId="10" fontId="3" fillId="0" borderId="5" xfId="0" applyNumberFormat="1" applyFont="1" applyBorder="1" applyAlignment="1">
      <alignment horizontal="right" vertical="center" wrapText="1"/>
    </xf>
    <xf numFmtId="9" fontId="46" fillId="0" borderId="5" xfId="0" applyNumberFormat="1" applyFont="1" applyBorder="1" applyAlignment="1">
      <alignment horizontal="center" vertical="center" wrapText="1"/>
    </xf>
    <xf numFmtId="0" fontId="47" fillId="0" borderId="5" xfId="0" applyFont="1" applyBorder="1" applyAlignment="1">
      <alignment horizontal="center" vertical="center" wrapText="1"/>
    </xf>
    <xf numFmtId="9" fontId="47" fillId="0" borderId="5" xfId="0" applyNumberFormat="1" applyFont="1" applyBorder="1" applyAlignment="1">
      <alignment horizontal="center" vertical="center" wrapText="1"/>
    </xf>
    <xf numFmtId="49" fontId="11" fillId="0" borderId="5" xfId="0" applyNumberFormat="1" applyFont="1" applyBorder="1" applyAlignment="1">
      <alignment horizontal="center" vertical="center" wrapText="1"/>
    </xf>
    <xf numFmtId="0" fontId="11" fillId="0" borderId="5" xfId="0" applyFont="1" applyBorder="1" applyAlignment="1">
      <alignment horizontal="left" vertical="center" wrapText="1"/>
    </xf>
    <xf numFmtId="0" fontId="17" fillId="0" borderId="5" xfId="0" quotePrefix="1" applyFont="1" applyBorder="1" applyAlignment="1">
      <alignment vertical="center" wrapText="1"/>
    </xf>
    <xf numFmtId="0" fontId="29" fillId="0" borderId="5" xfId="0" applyFont="1" applyBorder="1" applyAlignment="1">
      <alignment horizontal="center" vertical="center" wrapText="1"/>
    </xf>
    <xf numFmtId="10" fontId="29" fillId="0" borderId="5" xfId="0" applyNumberFormat="1" applyFont="1" applyBorder="1" applyAlignment="1">
      <alignment vertical="center" wrapText="1"/>
    </xf>
    <xf numFmtId="0" fontId="29" fillId="0" borderId="5" xfId="0" applyFont="1" applyBorder="1" applyAlignment="1">
      <alignment horizontal="left" vertical="center" wrapText="1"/>
    </xf>
    <xf numFmtId="167" fontId="44" fillId="0" borderId="5" xfId="0" applyNumberFormat="1" applyFont="1" applyBorder="1" applyAlignment="1">
      <alignment horizontal="right" vertical="center" wrapText="1"/>
    </xf>
    <xf numFmtId="0" fontId="43" fillId="2" borderId="5" xfId="0" applyFont="1" applyFill="1" applyBorder="1" applyAlignment="1">
      <alignment horizontal="center" vertical="center" wrapText="1"/>
    </xf>
    <xf numFmtId="0" fontId="43" fillId="2" borderId="5" xfId="0" applyFont="1" applyFill="1" applyBorder="1" applyAlignment="1">
      <alignment vertical="center" wrapText="1"/>
    </xf>
    <xf numFmtId="0" fontId="3" fillId="2" borderId="5" xfId="0" applyFont="1" applyFill="1" applyBorder="1"/>
    <xf numFmtId="166" fontId="43" fillId="2" borderId="5" xfId="0" applyNumberFormat="1" applyFont="1" applyFill="1" applyBorder="1" applyAlignment="1">
      <alignment horizontal="right" vertical="center" wrapText="1"/>
    </xf>
    <xf numFmtId="167" fontId="44" fillId="2" borderId="5" xfId="0" applyNumberFormat="1" applyFont="1" applyFill="1" applyBorder="1" applyAlignment="1">
      <alignment horizontal="right" vertical="center" wrapText="1"/>
    </xf>
    <xf numFmtId="3" fontId="44" fillId="2" borderId="5" xfId="0" applyNumberFormat="1" applyFont="1" applyFill="1" applyBorder="1" applyAlignment="1">
      <alignment horizontal="right" vertical="center" wrapText="1"/>
    </xf>
    <xf numFmtId="167" fontId="43" fillId="2" borderId="5" xfId="0" applyNumberFormat="1" applyFont="1" applyFill="1" applyBorder="1" applyAlignment="1">
      <alignment vertical="center" wrapText="1"/>
    </xf>
    <xf numFmtId="10" fontId="29" fillId="2" borderId="5" xfId="0" applyNumberFormat="1" applyFont="1" applyFill="1" applyBorder="1" applyAlignment="1">
      <alignment vertical="center" wrapText="1"/>
    </xf>
    <xf numFmtId="0" fontId="1" fillId="0" borderId="5" xfId="0" quotePrefix="1" applyFont="1" applyBorder="1" applyAlignment="1">
      <alignment horizontal="right"/>
    </xf>
    <xf numFmtId="3" fontId="18" fillId="2" borderId="26" xfId="3" applyNumberFormat="1" applyFont="1" applyFill="1" applyBorder="1" applyAlignment="1">
      <alignment vertical="center" wrapText="1"/>
    </xf>
    <xf numFmtId="10" fontId="25" fillId="2" borderId="26" xfId="2" applyNumberFormat="1" applyFont="1" applyFill="1" applyBorder="1" applyAlignment="1">
      <alignment horizontal="right" vertical="center" wrapText="1"/>
    </xf>
    <xf numFmtId="3" fontId="25" fillId="2" borderId="26" xfId="4" applyNumberFormat="1" applyFont="1" applyFill="1" applyBorder="1" applyAlignment="1">
      <alignment horizontal="right" vertical="center" wrapText="1"/>
    </xf>
    <xf numFmtId="3" fontId="25" fillId="2" borderId="16" xfId="4" applyNumberFormat="1" applyFont="1" applyFill="1" applyBorder="1" applyAlignment="1">
      <alignment horizontal="right" vertical="center" wrapText="1"/>
    </xf>
    <xf numFmtId="10" fontId="25" fillId="2" borderId="16" xfId="2" applyNumberFormat="1" applyFont="1" applyFill="1" applyBorder="1" applyAlignment="1">
      <alignment horizontal="right" vertical="center" wrapText="1"/>
    </xf>
    <xf numFmtId="3" fontId="20" fillId="2" borderId="16" xfId="4" applyNumberFormat="1" applyFont="1" applyFill="1" applyBorder="1" applyAlignment="1">
      <alignment horizontal="right" vertical="center" wrapText="1"/>
    </xf>
    <xf numFmtId="10" fontId="20" fillId="2" borderId="16" xfId="2" applyNumberFormat="1" applyFont="1" applyFill="1" applyBorder="1" applyAlignment="1">
      <alignment horizontal="right" vertical="center" wrapText="1"/>
    </xf>
    <xf numFmtId="3" fontId="22" fillId="2" borderId="16" xfId="4" applyNumberFormat="1" applyFont="1" applyFill="1" applyBorder="1" applyAlignment="1">
      <alignment horizontal="right" vertical="center" wrapText="1"/>
    </xf>
    <xf numFmtId="3" fontId="18" fillId="2" borderId="16" xfId="3" applyNumberFormat="1" applyFont="1" applyFill="1" applyBorder="1" applyAlignment="1">
      <alignment vertical="center" wrapText="1"/>
    </xf>
    <xf numFmtId="3" fontId="16" fillId="2" borderId="16" xfId="0" applyNumberFormat="1" applyFont="1" applyFill="1" applyBorder="1" applyAlignment="1">
      <alignment vertical="center"/>
    </xf>
    <xf numFmtId="3" fontId="25" fillId="2" borderId="18" xfId="4" applyNumberFormat="1" applyFont="1" applyFill="1" applyBorder="1" applyAlignment="1">
      <alignment horizontal="right" vertical="center" wrapText="1"/>
    </xf>
    <xf numFmtId="10" fontId="25" fillId="2" borderId="18" xfId="2" applyNumberFormat="1" applyFont="1" applyFill="1" applyBorder="1" applyAlignment="1">
      <alignment horizontal="right" vertical="center" wrapText="1"/>
    </xf>
    <xf numFmtId="3" fontId="18" fillId="2" borderId="18" xfId="3" applyNumberFormat="1" applyFont="1" applyFill="1" applyBorder="1" applyAlignment="1">
      <alignment vertical="center" wrapText="1"/>
    </xf>
    <xf numFmtId="3" fontId="22" fillId="2" borderId="16" xfId="4" quotePrefix="1" applyNumberFormat="1" applyFont="1" applyFill="1" applyBorder="1" applyAlignment="1">
      <alignment horizontal="right" vertical="center" wrapText="1"/>
    </xf>
    <xf numFmtId="0" fontId="2" fillId="0" borderId="0" xfId="0" applyFont="1" applyAlignment="1">
      <alignment horizontal="center" vertical="top" wrapText="1"/>
    </xf>
    <xf numFmtId="0" fontId="6" fillId="0" borderId="0" xfId="0" applyFont="1" applyAlignment="1">
      <alignment horizontal="center" vertical="center" wrapText="1"/>
    </xf>
    <xf numFmtId="0" fontId="6" fillId="0" borderId="0" xfId="0" applyFont="1" applyAlignment="1">
      <alignment horizontal="center" vertical="top" wrapText="1"/>
    </xf>
    <xf numFmtId="0" fontId="1" fillId="0" borderId="5" xfId="0" applyFont="1" applyBorder="1" applyAlignment="1">
      <alignment horizontal="left" vertical="center" wrapText="1"/>
    </xf>
    <xf numFmtId="0" fontId="1" fillId="0" borderId="5" xfId="0" applyFont="1" applyFill="1" applyBorder="1" applyAlignment="1">
      <alignment horizontal="left" vertical="center" wrapText="1"/>
    </xf>
    <xf numFmtId="0" fontId="11" fillId="0" borderId="21" xfId="0" applyFont="1" applyBorder="1" applyAlignment="1">
      <alignment horizontal="right" vertical="center"/>
    </xf>
    <xf numFmtId="0" fontId="29" fillId="0" borderId="2"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4" xfId="0" applyFont="1" applyBorder="1" applyAlignment="1">
      <alignment horizontal="center" vertical="center" wrapText="1"/>
    </xf>
    <xf numFmtId="0" fontId="29" fillId="0" borderId="5" xfId="0" applyFont="1" applyBorder="1" applyAlignment="1">
      <alignment horizontal="left" vertical="center" wrapText="1" indent="1"/>
    </xf>
    <xf numFmtId="3" fontId="18" fillId="0" borderId="5" xfId="3" applyNumberFormat="1"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8" fillId="0" borderId="14" xfId="0" applyFont="1" applyFill="1" applyBorder="1" applyAlignment="1">
      <alignment horizontal="center" vertical="center" wrapText="1"/>
    </xf>
    <xf numFmtId="0" fontId="12" fillId="0" borderId="0" xfId="0" applyFont="1" applyAlignment="1">
      <alignment horizontal="center" vertical="top" wrapText="1"/>
    </xf>
    <xf numFmtId="3" fontId="13" fillId="0" borderId="0" xfId="0" applyNumberFormat="1" applyFont="1" applyAlignment="1">
      <alignment horizontal="center" vertical="top" wrapText="1"/>
    </xf>
    <xf numFmtId="3" fontId="13" fillId="0" borderId="0" xfId="0" applyNumberFormat="1" applyFont="1" applyAlignment="1">
      <alignment horizontal="center" vertical="top"/>
    </xf>
    <xf numFmtId="0" fontId="13" fillId="0" borderId="0" xfId="0" applyFont="1" applyAlignment="1">
      <alignment horizontal="center" vertical="center" wrapText="1"/>
    </xf>
    <xf numFmtId="0" fontId="15" fillId="0" borderId="0" xfId="0" applyFont="1" applyAlignment="1">
      <alignment horizontal="center" vertical="center" wrapText="1"/>
    </xf>
    <xf numFmtId="0" fontId="18" fillId="0" borderId="5" xfId="3" applyFont="1" applyFill="1" applyBorder="1" applyAlignment="1">
      <alignment horizontal="center" vertical="center" wrapText="1"/>
    </xf>
    <xf numFmtId="3" fontId="16" fillId="0" borderId="0" xfId="0" applyNumberFormat="1" applyFont="1" applyBorder="1" applyAlignment="1">
      <alignment horizontal="right" vertical="center"/>
    </xf>
    <xf numFmtId="0" fontId="31" fillId="0" borderId="0" xfId="0" applyFont="1" applyAlignment="1">
      <alignment horizontal="center" vertical="top" wrapText="1"/>
    </xf>
    <xf numFmtId="0" fontId="2" fillId="0" borderId="0" xfId="0" applyFont="1" applyAlignment="1">
      <alignment horizontal="center" vertical="center" wrapText="1"/>
    </xf>
    <xf numFmtId="0" fontId="34" fillId="0" borderId="0" xfId="0" applyFont="1" applyAlignment="1">
      <alignment horizontal="center" vertical="center" wrapText="1"/>
    </xf>
    <xf numFmtId="0" fontId="35" fillId="0" borderId="0" xfId="0" applyFont="1" applyAlignment="1">
      <alignment horizontal="center" vertical="center"/>
    </xf>
    <xf numFmtId="0" fontId="18" fillId="0" borderId="0" xfId="0" applyFont="1" applyAlignment="1">
      <alignment horizontal="center" vertical="center" wrapText="1"/>
    </xf>
    <xf numFmtId="0" fontId="38" fillId="0" borderId="0" xfId="0" applyFont="1" applyAlignment="1">
      <alignment horizontal="center" vertical="top" wrapText="1"/>
    </xf>
    <xf numFmtId="0" fontId="38" fillId="0" borderId="0" xfId="0" applyFont="1" applyAlignment="1">
      <alignment horizontal="center" vertical="top"/>
    </xf>
    <xf numFmtId="0" fontId="3" fillId="0" borderId="5" xfId="0" applyFont="1" applyBorder="1" applyAlignment="1">
      <alignment horizontal="center" vertical="center" wrapText="1"/>
    </xf>
    <xf numFmtId="0" fontId="37" fillId="0" borderId="0" xfId="0" applyFont="1" applyAlignment="1">
      <alignment horizontal="left" vertical="center" wrapText="1"/>
    </xf>
    <xf numFmtId="0" fontId="18" fillId="0" borderId="1"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10" xfId="0" applyFont="1" applyBorder="1" applyAlignment="1">
      <alignment horizontal="center" vertical="center" wrapText="1"/>
    </xf>
    <xf numFmtId="3" fontId="3" fillId="0" borderId="5" xfId="0" applyNumberFormat="1" applyFont="1" applyBorder="1" applyAlignment="1">
      <alignment horizontal="center" vertical="center" wrapText="1"/>
    </xf>
    <xf numFmtId="0" fontId="45" fillId="0" borderId="5" xfId="0" applyFont="1" applyBorder="1"/>
    <xf numFmtId="3" fontId="3" fillId="0" borderId="5" xfId="0" applyNumberFormat="1" applyFont="1" applyBorder="1" applyAlignment="1">
      <alignment horizontal="right" vertical="center" wrapText="1"/>
    </xf>
    <xf numFmtId="0" fontId="12" fillId="0" borderId="0" xfId="0" applyFont="1" applyAlignment="1">
      <alignment horizontal="center" vertical="top"/>
    </xf>
    <xf numFmtId="0" fontId="2" fillId="0" borderId="0" xfId="0" applyFont="1" applyFill="1" applyAlignment="1">
      <alignment horizontal="center" vertical="top" wrapText="1"/>
    </xf>
    <xf numFmtId="0" fontId="2" fillId="0" borderId="0" xfId="0" applyFont="1" applyFill="1" applyAlignment="1">
      <alignment horizontal="center" vertical="top"/>
    </xf>
    <xf numFmtId="0" fontId="3" fillId="0" borderId="0" xfId="0" applyFont="1" applyFill="1" applyAlignment="1">
      <alignment vertical="top"/>
    </xf>
    <xf numFmtId="0" fontId="5" fillId="0" borderId="0" xfId="0" applyFont="1" applyFill="1" applyAlignment="1">
      <alignment vertical="top"/>
    </xf>
    <xf numFmtId="0" fontId="4" fillId="0" borderId="0" xfId="0" applyFont="1" applyFill="1" applyAlignment="1">
      <alignment horizontal="center" vertical="top" wrapText="1"/>
    </xf>
    <xf numFmtId="0" fontId="4" fillId="0" borderId="0" xfId="0" applyFont="1" applyFill="1" applyAlignment="1">
      <alignment horizontal="center" vertical="top"/>
    </xf>
    <xf numFmtId="0" fontId="6" fillId="0" borderId="0" xfId="0" applyFont="1" applyFill="1" applyAlignment="1">
      <alignment horizontal="center" vertical="center" wrapText="1"/>
    </xf>
    <xf numFmtId="0" fontId="3" fillId="0" borderId="0" xfId="0" applyFont="1" applyFill="1"/>
    <xf numFmtId="0" fontId="1" fillId="0" borderId="0" xfId="0" applyFont="1" applyFill="1"/>
    <xf numFmtId="0" fontId="3" fillId="0" borderId="0" xfId="0" applyFont="1" applyFill="1" applyAlignment="1">
      <alignment horizontal="center" vertical="center"/>
    </xf>
    <xf numFmtId="0" fontId="3" fillId="0" borderId="0" xfId="0" applyFont="1" applyFill="1" applyAlignment="1">
      <alignment wrapText="1"/>
    </xf>
    <xf numFmtId="0" fontId="23" fillId="0" borderId="1"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23" fillId="0" borderId="6"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24" fillId="0" borderId="5" xfId="0" applyFont="1" applyFill="1" applyBorder="1" applyAlignment="1">
      <alignment vertical="center" wrapText="1"/>
    </xf>
    <xf numFmtId="0" fontId="24" fillId="0" borderId="1" xfId="0" applyFont="1" applyFill="1" applyBorder="1" applyAlignment="1">
      <alignment horizontal="center" vertical="center" wrapText="1"/>
    </xf>
    <xf numFmtId="43" fontId="29" fillId="0" borderId="5" xfId="1" applyFont="1" applyFill="1" applyBorder="1" applyAlignment="1">
      <alignment horizontal="right" vertical="center" wrapText="1"/>
    </xf>
    <xf numFmtId="164" fontId="43" fillId="0" borderId="3" xfId="1" applyNumberFormat="1" applyFont="1" applyFill="1" applyBorder="1" applyAlignment="1">
      <alignment horizontal="right" vertical="center" wrapText="1"/>
    </xf>
    <xf numFmtId="3" fontId="24" fillId="0" borderId="3" xfId="0" applyNumberFormat="1" applyFont="1" applyFill="1" applyBorder="1" applyAlignment="1">
      <alignment horizontal="right" vertical="center" wrapText="1"/>
    </xf>
    <xf numFmtId="3" fontId="24" fillId="0" borderId="5" xfId="0" applyNumberFormat="1" applyFont="1" applyFill="1" applyBorder="1" applyAlignment="1">
      <alignment horizontal="right" vertical="center" wrapText="1"/>
    </xf>
    <xf numFmtId="10" fontId="24" fillId="0" borderId="5" xfId="2" applyNumberFormat="1" applyFont="1" applyFill="1" applyBorder="1" applyAlignment="1">
      <alignment horizontal="right" vertical="center" wrapText="1"/>
    </xf>
    <xf numFmtId="10" fontId="23" fillId="0" borderId="5" xfId="2" applyNumberFormat="1" applyFont="1" applyFill="1" applyBorder="1" applyAlignment="1">
      <alignment horizontal="center" vertical="center" wrapText="1"/>
    </xf>
    <xf numFmtId="0" fontId="24" fillId="0" borderId="5" xfId="0" applyFont="1" applyFill="1" applyBorder="1" applyAlignment="1">
      <alignment wrapText="1"/>
    </xf>
    <xf numFmtId="0" fontId="24" fillId="0" borderId="6" xfId="0" applyFont="1" applyFill="1" applyBorder="1" applyAlignment="1">
      <alignment horizontal="center" vertical="center" wrapText="1"/>
    </xf>
    <xf numFmtId="164" fontId="29" fillId="0" borderId="5" xfId="1" applyNumberFormat="1" applyFont="1" applyFill="1" applyBorder="1" applyAlignment="1">
      <alignment horizontal="right" vertical="center" wrapText="1"/>
    </xf>
    <xf numFmtId="164" fontId="43" fillId="0" borderId="3" xfId="1" quotePrefix="1" applyNumberFormat="1" applyFont="1" applyFill="1" applyBorder="1" applyAlignment="1">
      <alignment horizontal="right" vertical="center" wrapText="1"/>
    </xf>
    <xf numFmtId="3" fontId="24" fillId="0" borderId="3" xfId="0" quotePrefix="1" applyNumberFormat="1" applyFont="1" applyFill="1" applyBorder="1" applyAlignment="1">
      <alignment horizontal="right" vertical="center" wrapText="1"/>
    </xf>
    <xf numFmtId="0" fontId="29" fillId="0" borderId="5" xfId="0" applyFont="1" applyFill="1" applyBorder="1" applyAlignment="1">
      <alignment horizontal="right" vertical="center" wrapText="1"/>
    </xf>
    <xf numFmtId="43" fontId="43" fillId="0" borderId="3" xfId="1" applyFont="1" applyFill="1" applyBorder="1" applyAlignment="1">
      <alignment horizontal="right" vertical="center" wrapText="1"/>
    </xf>
    <xf numFmtId="166" fontId="43" fillId="0" borderId="3" xfId="1" applyNumberFormat="1" applyFont="1" applyFill="1" applyBorder="1" applyAlignment="1">
      <alignment horizontal="right" vertical="center" wrapText="1"/>
    </xf>
    <xf numFmtId="10" fontId="43" fillId="0" borderId="3" xfId="1" applyNumberFormat="1" applyFont="1" applyFill="1" applyBorder="1" applyAlignment="1">
      <alignment horizontal="right" vertical="center" wrapText="1"/>
    </xf>
    <xf numFmtId="0" fontId="24" fillId="0" borderId="5" xfId="0" applyFont="1" applyFill="1" applyBorder="1" applyAlignment="1">
      <alignment horizontal="right" vertical="center" wrapText="1"/>
    </xf>
    <xf numFmtId="169" fontId="24" fillId="0" borderId="5" xfId="0" applyNumberFormat="1" applyFont="1" applyFill="1" applyBorder="1" applyAlignment="1">
      <alignment horizontal="right" vertical="center" wrapText="1"/>
    </xf>
    <xf numFmtId="0" fontId="24" fillId="0" borderId="4" xfId="0" applyFont="1" applyFill="1" applyBorder="1" applyAlignment="1">
      <alignment horizontal="center" vertical="center" wrapText="1"/>
    </xf>
    <xf numFmtId="0" fontId="43" fillId="0" borderId="3" xfId="0" applyFont="1" applyFill="1" applyBorder="1" applyAlignment="1">
      <alignment horizontal="right" vertical="center" wrapText="1"/>
    </xf>
    <xf numFmtId="0" fontId="44" fillId="0" borderId="5" xfId="0" applyFont="1" applyFill="1" applyBorder="1" applyAlignment="1">
      <alignment vertical="center" wrapText="1"/>
    </xf>
    <xf numFmtId="9" fontId="24" fillId="0" borderId="5" xfId="2" applyFont="1" applyFill="1" applyBorder="1" applyAlignment="1">
      <alignment horizontal="right" vertical="center" wrapText="1"/>
    </xf>
    <xf numFmtId="3" fontId="24" fillId="0" borderId="5" xfId="0" applyNumberFormat="1" applyFont="1" applyFill="1" applyBorder="1" applyAlignment="1">
      <alignment vertical="center" wrapText="1"/>
    </xf>
    <xf numFmtId="0" fontId="43" fillId="0" borderId="3" xfId="0" quotePrefix="1" applyFont="1" applyFill="1" applyBorder="1" applyAlignment="1">
      <alignment horizontal="right" vertical="center" wrapText="1"/>
    </xf>
    <xf numFmtId="1" fontId="24" fillId="0" borderId="5" xfId="2" applyNumberFormat="1" applyFont="1" applyFill="1" applyBorder="1" applyAlignment="1">
      <alignment horizontal="right" vertical="center" wrapText="1"/>
    </xf>
    <xf numFmtId="0" fontId="24" fillId="0" borderId="5" xfId="0" quotePrefix="1" applyFont="1" applyFill="1" applyBorder="1" applyAlignment="1">
      <alignment horizontal="center" vertical="center" wrapText="1"/>
    </xf>
    <xf numFmtId="0" fontId="29" fillId="0" borderId="1" xfId="0" applyFont="1" applyFill="1" applyBorder="1" applyAlignment="1">
      <alignment horizontal="right" vertical="center" wrapText="1"/>
    </xf>
    <xf numFmtId="0" fontId="43" fillId="0" borderId="9" xfId="0" applyFont="1" applyFill="1" applyBorder="1" applyAlignment="1">
      <alignment horizontal="right" vertical="center" wrapText="1"/>
    </xf>
    <xf numFmtId="0" fontId="24" fillId="0" borderId="9" xfId="0" applyFont="1" applyFill="1" applyBorder="1" applyAlignment="1">
      <alignment horizontal="right" vertical="center" wrapText="1"/>
    </xf>
    <xf numFmtId="0" fontId="24" fillId="0" borderId="1" xfId="0" applyFont="1" applyFill="1" applyBorder="1" applyAlignment="1">
      <alignment horizontal="right" vertical="center" wrapText="1"/>
    </xf>
    <xf numFmtId="9" fontId="23" fillId="0" borderId="5" xfId="0" applyNumberFormat="1" applyFont="1" applyFill="1" applyBorder="1" applyAlignment="1">
      <alignment horizontal="center" vertical="center" wrapText="1"/>
    </xf>
    <xf numFmtId="1" fontId="24" fillId="0" borderId="1" xfId="0" applyNumberFormat="1" applyFont="1" applyFill="1" applyBorder="1" applyAlignment="1">
      <alignment horizontal="right" vertical="center" wrapText="1"/>
    </xf>
    <xf numFmtId="0" fontId="44" fillId="0" borderId="1" xfId="0" applyFont="1" applyFill="1" applyBorder="1" applyAlignment="1">
      <alignment vertical="center" wrapText="1"/>
    </xf>
    <xf numFmtId="0" fontId="24" fillId="0" borderId="7" xfId="0" applyFont="1" applyFill="1" applyBorder="1" applyAlignment="1">
      <alignment horizontal="center" vertical="center" wrapText="1"/>
    </xf>
    <xf numFmtId="0" fontId="23" fillId="0" borderId="5" xfId="0" applyFont="1" applyFill="1" applyBorder="1" applyAlignment="1">
      <alignment horizontal="right" vertical="center" wrapText="1"/>
    </xf>
    <xf numFmtId="0" fontId="29" fillId="0" borderId="3" xfId="0" quotePrefix="1" applyFont="1" applyFill="1" applyBorder="1" applyAlignment="1">
      <alignment horizontal="center" vertical="center" wrapText="1"/>
    </xf>
    <xf numFmtId="0" fontId="43" fillId="0" borderId="9" xfId="0" quotePrefix="1" applyFont="1" applyFill="1" applyBorder="1" applyAlignment="1">
      <alignment horizontal="right" vertical="center" wrapText="1"/>
    </xf>
    <xf numFmtId="0" fontId="24" fillId="0" borderId="5" xfId="0" quotePrefix="1" applyFont="1" applyFill="1" applyBorder="1" applyAlignment="1">
      <alignment horizontal="left" vertical="center" wrapText="1"/>
    </xf>
    <xf numFmtId="0" fontId="24" fillId="0" borderId="8" xfId="0" applyFont="1" applyFill="1" applyBorder="1" applyAlignment="1">
      <alignment horizontal="center" vertical="center" wrapText="1"/>
    </xf>
    <xf numFmtId="0" fontId="24" fillId="0" borderId="5" xfId="0" quotePrefix="1" applyFont="1" applyFill="1" applyBorder="1" applyAlignment="1">
      <alignment horizontal="right" vertical="center" wrapText="1"/>
    </xf>
    <xf numFmtId="1" fontId="24" fillId="0" borderId="5" xfId="0" applyNumberFormat="1" applyFont="1" applyFill="1" applyBorder="1" applyAlignment="1">
      <alignment horizontal="right" vertical="center" wrapText="1"/>
    </xf>
    <xf numFmtId="0" fontId="24" fillId="0" borderId="22" xfId="0" applyFont="1" applyFill="1" applyBorder="1" applyAlignment="1">
      <alignment horizontal="left" vertical="center" wrapText="1"/>
    </xf>
    <xf numFmtId="0" fontId="29" fillId="0" borderId="6" xfId="0" applyFont="1" applyFill="1" applyBorder="1" applyAlignment="1">
      <alignment horizontal="right" vertical="center" wrapText="1"/>
    </xf>
    <xf numFmtId="0" fontId="43" fillId="0" borderId="11" xfId="0" quotePrefix="1" applyFont="1" applyFill="1" applyBorder="1" applyAlignment="1">
      <alignment horizontal="right" vertical="center" wrapText="1"/>
    </xf>
    <xf numFmtId="9" fontId="24" fillId="0" borderId="4" xfId="2" quotePrefix="1" applyNumberFormat="1" applyFont="1" applyFill="1" applyBorder="1" applyAlignment="1">
      <alignment horizontal="right" vertical="center" wrapText="1"/>
    </xf>
    <xf numFmtId="0" fontId="43" fillId="0" borderId="22" xfId="0" applyFont="1" applyFill="1" applyBorder="1" applyAlignment="1">
      <alignment horizontal="right" vertical="center"/>
    </xf>
    <xf numFmtId="0" fontId="43" fillId="0" borderId="23" xfId="0" applyFont="1" applyFill="1" applyBorder="1" applyAlignment="1">
      <alignment horizontal="right" vertical="center"/>
    </xf>
    <xf numFmtId="0" fontId="29" fillId="0" borderId="23" xfId="0" applyFont="1" applyFill="1" applyBorder="1" applyAlignment="1">
      <alignment horizontal="center" vertical="center"/>
    </xf>
    <xf numFmtId="0" fontId="43" fillId="0" borderId="23" xfId="0" applyFont="1" applyFill="1" applyBorder="1" applyAlignment="1">
      <alignment vertical="center"/>
    </xf>
    <xf numFmtId="0" fontId="24" fillId="0" borderId="22" xfId="0" applyFont="1" applyFill="1" applyBorder="1" applyAlignment="1">
      <alignment vertical="center" wrapText="1"/>
    </xf>
    <xf numFmtId="0" fontId="43" fillId="0" borderId="25" xfId="0" applyFont="1" applyFill="1" applyBorder="1" applyAlignment="1">
      <alignment vertical="center"/>
    </xf>
    <xf numFmtId="0" fontId="24" fillId="0" borderId="24" xfId="0" applyFont="1" applyFill="1" applyBorder="1" applyAlignment="1">
      <alignment vertical="center" wrapText="1"/>
    </xf>
    <xf numFmtId="0" fontId="29" fillId="0" borderId="4" xfId="0" applyFont="1" applyFill="1" applyBorder="1" applyAlignment="1">
      <alignment horizontal="right" vertical="center" wrapText="1"/>
    </xf>
    <xf numFmtId="0" fontId="43" fillId="0" borderId="10" xfId="0" applyFont="1" applyFill="1" applyBorder="1" applyAlignment="1">
      <alignment horizontal="right" vertical="center" wrapText="1"/>
    </xf>
    <xf numFmtId="0" fontId="43" fillId="0" borderId="5" xfId="0" applyFont="1" applyFill="1" applyBorder="1" applyAlignment="1">
      <alignment horizontal="right" vertical="center" wrapText="1"/>
    </xf>
    <xf numFmtId="0" fontId="24" fillId="0" borderId="3" xfId="0" applyFont="1" applyFill="1" applyBorder="1" applyAlignment="1">
      <alignment horizontal="right" vertical="center" wrapText="1"/>
    </xf>
    <xf numFmtId="0" fontId="24" fillId="0" borderId="5" xfId="0" applyFont="1" applyFill="1" applyBorder="1" applyAlignment="1">
      <alignment horizontal="left" vertical="center" wrapText="1"/>
    </xf>
    <xf numFmtId="0" fontId="24" fillId="0" borderId="5" xfId="0" applyFont="1" applyFill="1" applyBorder="1" applyAlignment="1">
      <alignment horizontal="center" vertical="center" wrapText="1"/>
    </xf>
    <xf numFmtId="0" fontId="24" fillId="0" borderId="5" xfId="0" applyFont="1" applyFill="1" applyBorder="1" applyAlignment="1">
      <alignment horizontal="right" vertical="center"/>
    </xf>
    <xf numFmtId="0" fontId="23" fillId="0" borderId="5" xfId="0" applyFont="1" applyFill="1" applyBorder="1" applyAlignment="1">
      <alignment horizontal="center" vertical="center"/>
    </xf>
    <xf numFmtId="0" fontId="44" fillId="0" borderId="5" xfId="0" applyFont="1" applyFill="1" applyBorder="1" applyAlignment="1">
      <alignment horizontal="right" vertical="center" wrapText="1"/>
    </xf>
    <xf numFmtId="0" fontId="24" fillId="0" borderId="5" xfId="0" quotePrefix="1" applyFont="1" applyFill="1" applyBorder="1" applyAlignment="1">
      <alignment vertical="center" wrapText="1"/>
    </xf>
    <xf numFmtId="0" fontId="29" fillId="0" borderId="5" xfId="0" applyFont="1" applyFill="1" applyBorder="1" applyAlignment="1">
      <alignment horizontal="center" vertical="center" wrapText="1"/>
    </xf>
    <xf numFmtId="0" fontId="24" fillId="0" borderId="0" xfId="0" applyFont="1" applyFill="1"/>
    <xf numFmtId="0" fontId="24" fillId="0" borderId="0" xfId="0" applyFont="1" applyFill="1" applyAlignment="1">
      <alignment wrapText="1"/>
    </xf>
    <xf numFmtId="0" fontId="3" fillId="0" borderId="5" xfId="0" applyFont="1" applyBorder="1" applyAlignment="1">
      <alignment vertical="top" wrapText="1"/>
    </xf>
    <xf numFmtId="3" fontId="20" fillId="0" borderId="16" xfId="4" applyNumberFormat="1" applyFont="1" applyFill="1" applyBorder="1" applyAlignment="1">
      <alignment horizontal="right" vertical="center" wrapText="1"/>
    </xf>
    <xf numFmtId="10" fontId="20" fillId="0" borderId="16" xfId="2" applyNumberFormat="1" applyFont="1" applyFill="1" applyBorder="1" applyAlignment="1">
      <alignment horizontal="right" vertical="center" wrapText="1"/>
    </xf>
    <xf numFmtId="3" fontId="25" fillId="0" borderId="16" xfId="4" applyNumberFormat="1" applyFont="1" applyFill="1" applyBorder="1" applyAlignment="1">
      <alignment horizontal="right" vertical="center" wrapText="1"/>
    </xf>
    <xf numFmtId="10" fontId="25" fillId="0" borderId="16" xfId="2" applyNumberFormat="1" applyFont="1" applyFill="1" applyBorder="1" applyAlignment="1">
      <alignment horizontal="right" vertical="center" wrapText="1"/>
    </xf>
    <xf numFmtId="0" fontId="3" fillId="0" borderId="5" xfId="0" applyFont="1" applyFill="1" applyBorder="1" applyAlignment="1">
      <alignment vertical="center" wrapText="1"/>
    </xf>
  </cellXfs>
  <cellStyles count="7">
    <cellStyle name="Bình thường 2" xfId="6"/>
    <cellStyle name="Comma" xfId="1" builtinId="3"/>
    <cellStyle name="Normal" xfId="0" builtinId="0"/>
    <cellStyle name="Normal 7" xfId="4"/>
    <cellStyle name="Normal_Mẫu biểu số 61 - TT342" xfId="5"/>
    <cellStyle name="Normal_Sheet1"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838200</xdr:colOff>
      <xdr:row>0</xdr:row>
      <xdr:rowOff>438150</xdr:rowOff>
    </xdr:from>
    <xdr:to>
      <xdr:col>1</xdr:col>
      <xdr:colOff>1485900</xdr:colOff>
      <xdr:row>0</xdr:row>
      <xdr:rowOff>438150</xdr:rowOff>
    </xdr:to>
    <xdr:cxnSp macro="">
      <xdr:nvCxnSpPr>
        <xdr:cNvPr id="4" name="Straight Connector 3"/>
        <xdr:cNvCxnSpPr/>
      </xdr:nvCxnSpPr>
      <xdr:spPr>
        <a:xfrm>
          <a:off x="1200150" y="438150"/>
          <a:ext cx="6477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1273971</xdr:colOff>
      <xdr:row>0</xdr:row>
      <xdr:rowOff>485775</xdr:rowOff>
    </xdr:from>
    <xdr:to>
      <xdr:col>4</xdr:col>
      <xdr:colOff>3369471</xdr:colOff>
      <xdr:row>0</xdr:row>
      <xdr:rowOff>485775</xdr:rowOff>
    </xdr:to>
    <xdr:cxnSp macro="">
      <xdr:nvCxnSpPr>
        <xdr:cNvPr id="3" name="Straight Connector 2"/>
        <xdr:cNvCxnSpPr/>
      </xdr:nvCxnSpPr>
      <xdr:spPr>
        <a:xfrm>
          <a:off x="6405565" y="485775"/>
          <a:ext cx="20955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358028</xdr:colOff>
      <xdr:row>1</xdr:row>
      <xdr:rowOff>781050</xdr:rowOff>
    </xdr:from>
    <xdr:to>
      <xdr:col>4</xdr:col>
      <xdr:colOff>1095687</xdr:colOff>
      <xdr:row>1</xdr:row>
      <xdr:rowOff>781050</xdr:rowOff>
    </xdr:to>
    <xdr:cxnSp macro="">
      <xdr:nvCxnSpPr>
        <xdr:cNvPr id="7" name="Straight Connector 6"/>
        <xdr:cNvCxnSpPr/>
      </xdr:nvCxnSpPr>
      <xdr:spPr>
        <a:xfrm>
          <a:off x="3641352" y="1834403"/>
          <a:ext cx="258662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921543</xdr:colOff>
      <xdr:row>1</xdr:row>
      <xdr:rowOff>195262</xdr:rowOff>
    </xdr:from>
    <xdr:to>
      <xdr:col>1</xdr:col>
      <xdr:colOff>1569243</xdr:colOff>
      <xdr:row>1</xdr:row>
      <xdr:rowOff>195262</xdr:rowOff>
    </xdr:to>
    <xdr:cxnSp macro="">
      <xdr:nvCxnSpPr>
        <xdr:cNvPr id="5" name="Straight Connector 4"/>
        <xdr:cNvCxnSpPr/>
      </xdr:nvCxnSpPr>
      <xdr:spPr>
        <a:xfrm>
          <a:off x="1278731" y="445293"/>
          <a:ext cx="6477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638164</xdr:colOff>
      <xdr:row>1</xdr:row>
      <xdr:rowOff>238125</xdr:rowOff>
    </xdr:from>
    <xdr:to>
      <xdr:col>11</xdr:col>
      <xdr:colOff>345272</xdr:colOff>
      <xdr:row>1</xdr:row>
      <xdr:rowOff>238125</xdr:rowOff>
    </xdr:to>
    <xdr:cxnSp macro="">
      <xdr:nvCxnSpPr>
        <xdr:cNvPr id="3" name="Straight Connector 2"/>
        <xdr:cNvCxnSpPr/>
      </xdr:nvCxnSpPr>
      <xdr:spPr>
        <a:xfrm>
          <a:off x="7996227" y="488156"/>
          <a:ext cx="206454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533390</xdr:colOff>
      <xdr:row>2</xdr:row>
      <xdr:rowOff>742950</xdr:rowOff>
    </xdr:from>
    <xdr:to>
      <xdr:col>8</xdr:col>
      <xdr:colOff>628640</xdr:colOff>
      <xdr:row>2</xdr:row>
      <xdr:rowOff>742950</xdr:rowOff>
    </xdr:to>
    <xdr:cxnSp macro="">
      <xdr:nvCxnSpPr>
        <xdr:cNvPr id="6" name="Straight Connector 5"/>
        <xdr:cNvCxnSpPr/>
      </xdr:nvCxnSpPr>
      <xdr:spPr>
        <a:xfrm>
          <a:off x="6129328" y="1766888"/>
          <a:ext cx="18573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352425</xdr:colOff>
      <xdr:row>0</xdr:row>
      <xdr:rowOff>428625</xdr:rowOff>
    </xdr:from>
    <xdr:to>
      <xdr:col>1</xdr:col>
      <xdr:colOff>1114425</xdr:colOff>
      <xdr:row>0</xdr:row>
      <xdr:rowOff>428625</xdr:rowOff>
    </xdr:to>
    <xdr:cxnSp macro="">
      <xdr:nvCxnSpPr>
        <xdr:cNvPr id="4" name="Straight Connector 3"/>
        <xdr:cNvCxnSpPr/>
      </xdr:nvCxnSpPr>
      <xdr:spPr>
        <a:xfrm>
          <a:off x="609600" y="428625"/>
          <a:ext cx="7620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428625</xdr:colOff>
      <xdr:row>1</xdr:row>
      <xdr:rowOff>752475</xdr:rowOff>
    </xdr:from>
    <xdr:to>
      <xdr:col>11</xdr:col>
      <xdr:colOff>352425</xdr:colOff>
      <xdr:row>1</xdr:row>
      <xdr:rowOff>752475</xdr:rowOff>
    </xdr:to>
    <xdr:cxnSp macro="">
      <xdr:nvCxnSpPr>
        <xdr:cNvPr id="3" name="Straight Connector 2"/>
        <xdr:cNvCxnSpPr/>
      </xdr:nvCxnSpPr>
      <xdr:spPr>
        <a:xfrm>
          <a:off x="4010025" y="1724025"/>
          <a:ext cx="25812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352425</xdr:colOff>
      <xdr:row>0</xdr:row>
      <xdr:rowOff>485775</xdr:rowOff>
    </xdr:from>
    <xdr:to>
      <xdr:col>14</xdr:col>
      <xdr:colOff>409575</xdr:colOff>
      <xdr:row>0</xdr:row>
      <xdr:rowOff>485775</xdr:rowOff>
    </xdr:to>
    <xdr:cxnSp macro="">
      <xdr:nvCxnSpPr>
        <xdr:cNvPr id="6" name="Straight Connector 5"/>
        <xdr:cNvCxnSpPr/>
      </xdr:nvCxnSpPr>
      <xdr:spPr>
        <a:xfrm>
          <a:off x="6115050" y="485775"/>
          <a:ext cx="21336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390525</xdr:colOff>
      <xdr:row>0</xdr:row>
      <xdr:rowOff>428625</xdr:rowOff>
    </xdr:from>
    <xdr:to>
      <xdr:col>1</xdr:col>
      <xdr:colOff>1181100</xdr:colOff>
      <xdr:row>0</xdr:row>
      <xdr:rowOff>428625</xdr:rowOff>
    </xdr:to>
    <xdr:cxnSp macro="">
      <xdr:nvCxnSpPr>
        <xdr:cNvPr id="5" name="Straight Connector 4"/>
        <xdr:cNvCxnSpPr/>
      </xdr:nvCxnSpPr>
      <xdr:spPr>
        <a:xfrm>
          <a:off x="771525" y="428625"/>
          <a:ext cx="7905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8</xdr:col>
      <xdr:colOff>533400</xdr:colOff>
      <xdr:row>18</xdr:row>
      <xdr:rowOff>209550</xdr:rowOff>
    </xdr:from>
    <xdr:ext cx="184731" cy="264560"/>
    <xdr:sp macro="" textlink="">
      <xdr:nvSpPr>
        <xdr:cNvPr id="2" name="TextBox 1"/>
        <xdr:cNvSpPr txBox="1"/>
      </xdr:nvSpPr>
      <xdr:spPr>
        <a:xfrm>
          <a:off x="7658100" y="846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8</xdr:col>
      <xdr:colOff>314325</xdr:colOff>
      <xdr:row>0</xdr:row>
      <xdr:rowOff>495300</xdr:rowOff>
    </xdr:from>
    <xdr:to>
      <xdr:col>11</xdr:col>
      <xdr:colOff>295275</xdr:colOff>
      <xdr:row>0</xdr:row>
      <xdr:rowOff>495300</xdr:rowOff>
    </xdr:to>
    <xdr:cxnSp macro="">
      <xdr:nvCxnSpPr>
        <xdr:cNvPr id="8" name="Straight Connector 7"/>
        <xdr:cNvCxnSpPr/>
      </xdr:nvCxnSpPr>
      <xdr:spPr>
        <a:xfrm>
          <a:off x="7096125" y="495300"/>
          <a:ext cx="19526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361950</xdr:colOff>
      <xdr:row>1</xdr:row>
      <xdr:rowOff>790575</xdr:rowOff>
    </xdr:from>
    <xdr:to>
      <xdr:col>7</xdr:col>
      <xdr:colOff>685800</xdr:colOff>
      <xdr:row>1</xdr:row>
      <xdr:rowOff>790575</xdr:rowOff>
    </xdr:to>
    <xdr:cxnSp macro="">
      <xdr:nvCxnSpPr>
        <xdr:cNvPr id="10" name="Straight Connector 9"/>
        <xdr:cNvCxnSpPr/>
      </xdr:nvCxnSpPr>
      <xdr:spPr>
        <a:xfrm>
          <a:off x="5076825" y="1952625"/>
          <a:ext cx="19240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8</xdr:col>
      <xdr:colOff>533400</xdr:colOff>
      <xdr:row>18</xdr:row>
      <xdr:rowOff>209550</xdr:rowOff>
    </xdr:from>
    <xdr:ext cx="184731" cy="264560"/>
    <xdr:sp macro="" textlink="">
      <xdr:nvSpPr>
        <xdr:cNvPr id="6" name="TextBox 5">
          <a:extLst>
            <a:ext uri="{FF2B5EF4-FFF2-40B4-BE49-F238E27FC236}">
              <a16:creationId xmlns:a16="http://schemas.microsoft.com/office/drawing/2014/main" id="{00000000-0008-0000-0300-000002000000}"/>
            </a:ext>
          </a:extLst>
        </xdr:cNvPr>
        <xdr:cNvSpPr txBox="1"/>
      </xdr:nvSpPr>
      <xdr:spPr>
        <a:xfrm>
          <a:off x="7658100" y="87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8</xdr:col>
      <xdr:colOff>533400</xdr:colOff>
      <xdr:row>18</xdr:row>
      <xdr:rowOff>209550</xdr:rowOff>
    </xdr:from>
    <xdr:ext cx="184731" cy="264560"/>
    <xdr:sp macro="" textlink="">
      <xdr:nvSpPr>
        <xdr:cNvPr id="7" name="TextBox 6">
          <a:extLst>
            <a:ext uri="{FF2B5EF4-FFF2-40B4-BE49-F238E27FC236}">
              <a16:creationId xmlns:a16="http://schemas.microsoft.com/office/drawing/2014/main" id="{00000000-0008-0000-0300-000002000000}"/>
            </a:ext>
          </a:extLst>
        </xdr:cNvPr>
        <xdr:cNvSpPr txBox="1"/>
      </xdr:nvSpPr>
      <xdr:spPr>
        <a:xfrm>
          <a:off x="7658100" y="876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1</xdr:col>
      <xdr:colOff>2895600</xdr:colOff>
      <xdr:row>1</xdr:row>
      <xdr:rowOff>742950</xdr:rowOff>
    </xdr:from>
    <xdr:to>
      <xdr:col>2</xdr:col>
      <xdr:colOff>1009650</xdr:colOff>
      <xdr:row>1</xdr:row>
      <xdr:rowOff>742950</xdr:rowOff>
    </xdr:to>
    <xdr:cxnSp macro="">
      <xdr:nvCxnSpPr>
        <xdr:cNvPr id="5" name="Straight Connector 4"/>
        <xdr:cNvCxnSpPr/>
      </xdr:nvCxnSpPr>
      <xdr:spPr>
        <a:xfrm>
          <a:off x="3257550" y="1790700"/>
          <a:ext cx="28384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1800225</xdr:colOff>
      <xdr:row>0</xdr:row>
      <xdr:rowOff>400050</xdr:rowOff>
    </xdr:from>
    <xdr:to>
      <xdr:col>1</xdr:col>
      <xdr:colOff>2409825</xdr:colOff>
      <xdr:row>0</xdr:row>
      <xdr:rowOff>400050</xdr:rowOff>
    </xdr:to>
    <xdr:cxnSp macro="">
      <xdr:nvCxnSpPr>
        <xdr:cNvPr id="8" name="Straight Connector 7"/>
        <xdr:cNvCxnSpPr/>
      </xdr:nvCxnSpPr>
      <xdr:spPr>
        <a:xfrm>
          <a:off x="2162175" y="400050"/>
          <a:ext cx="6096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209550</xdr:colOff>
      <xdr:row>0</xdr:row>
      <xdr:rowOff>428625</xdr:rowOff>
    </xdr:from>
    <xdr:to>
      <xdr:col>4</xdr:col>
      <xdr:colOff>914400</xdr:colOff>
      <xdr:row>0</xdr:row>
      <xdr:rowOff>428625</xdr:rowOff>
    </xdr:to>
    <xdr:cxnSp macro="">
      <xdr:nvCxnSpPr>
        <xdr:cNvPr id="10" name="Straight Connector 9"/>
        <xdr:cNvCxnSpPr/>
      </xdr:nvCxnSpPr>
      <xdr:spPr>
        <a:xfrm>
          <a:off x="6457950" y="428625"/>
          <a:ext cx="18097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533400</xdr:colOff>
      <xdr:row>0</xdr:row>
      <xdr:rowOff>400050</xdr:rowOff>
    </xdr:from>
    <xdr:to>
      <xdr:col>1</xdr:col>
      <xdr:colOff>1095375</xdr:colOff>
      <xdr:row>0</xdr:row>
      <xdr:rowOff>400050</xdr:rowOff>
    </xdr:to>
    <xdr:cxnSp macro="">
      <xdr:nvCxnSpPr>
        <xdr:cNvPr id="2" name="Straight Connector 1"/>
        <xdr:cNvCxnSpPr/>
      </xdr:nvCxnSpPr>
      <xdr:spPr>
        <a:xfrm>
          <a:off x="876300" y="400050"/>
          <a:ext cx="5619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1367115</xdr:colOff>
      <xdr:row>0</xdr:row>
      <xdr:rowOff>428625</xdr:rowOff>
    </xdr:from>
    <xdr:to>
      <xdr:col>6</xdr:col>
      <xdr:colOff>485212</xdr:colOff>
      <xdr:row>0</xdr:row>
      <xdr:rowOff>428625</xdr:rowOff>
    </xdr:to>
    <xdr:cxnSp macro="">
      <xdr:nvCxnSpPr>
        <xdr:cNvPr id="3" name="Straight Connector 2"/>
        <xdr:cNvCxnSpPr/>
      </xdr:nvCxnSpPr>
      <xdr:spPr>
        <a:xfrm>
          <a:off x="5927909" y="428625"/>
          <a:ext cx="196439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451598</xdr:colOff>
      <xdr:row>2</xdr:row>
      <xdr:rowOff>862854</xdr:rowOff>
    </xdr:from>
    <xdr:to>
      <xdr:col>5</xdr:col>
      <xdr:colOff>1118348</xdr:colOff>
      <xdr:row>2</xdr:row>
      <xdr:rowOff>862854</xdr:rowOff>
    </xdr:to>
    <xdr:cxnSp macro="">
      <xdr:nvCxnSpPr>
        <xdr:cNvPr id="4" name="Straight Connector 3"/>
        <xdr:cNvCxnSpPr/>
      </xdr:nvCxnSpPr>
      <xdr:spPr>
        <a:xfrm>
          <a:off x="3443569" y="1792942"/>
          <a:ext cx="223557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762000</xdr:colOff>
      <xdr:row>0</xdr:row>
      <xdr:rowOff>438150</xdr:rowOff>
    </xdr:from>
    <xdr:to>
      <xdr:col>1</xdr:col>
      <xdr:colOff>1428750</xdr:colOff>
      <xdr:row>0</xdr:row>
      <xdr:rowOff>438150</xdr:rowOff>
    </xdr:to>
    <xdr:cxnSp macro="">
      <xdr:nvCxnSpPr>
        <xdr:cNvPr id="4" name="Straight Connector 3"/>
        <xdr:cNvCxnSpPr/>
      </xdr:nvCxnSpPr>
      <xdr:spPr>
        <a:xfrm>
          <a:off x="1133475" y="438150"/>
          <a:ext cx="6667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0</xdr:colOff>
      <xdr:row>0</xdr:row>
      <xdr:rowOff>504825</xdr:rowOff>
    </xdr:from>
    <xdr:to>
      <xdr:col>6</xdr:col>
      <xdr:colOff>561975</xdr:colOff>
      <xdr:row>0</xdr:row>
      <xdr:rowOff>504825</xdr:rowOff>
    </xdr:to>
    <xdr:cxnSp macro="">
      <xdr:nvCxnSpPr>
        <xdr:cNvPr id="6" name="Straight Connector 5"/>
        <xdr:cNvCxnSpPr/>
      </xdr:nvCxnSpPr>
      <xdr:spPr>
        <a:xfrm>
          <a:off x="5400675" y="504825"/>
          <a:ext cx="20859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142875</xdr:colOff>
      <xdr:row>1</xdr:row>
      <xdr:rowOff>742950</xdr:rowOff>
    </xdr:from>
    <xdr:to>
      <xdr:col>6</xdr:col>
      <xdr:colOff>0</xdr:colOff>
      <xdr:row>1</xdr:row>
      <xdr:rowOff>742950</xdr:rowOff>
    </xdr:to>
    <xdr:cxnSp macro="">
      <xdr:nvCxnSpPr>
        <xdr:cNvPr id="8" name="Straight Connector 7"/>
        <xdr:cNvCxnSpPr/>
      </xdr:nvCxnSpPr>
      <xdr:spPr>
        <a:xfrm>
          <a:off x="3695700" y="1828800"/>
          <a:ext cx="23050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40"/>
  <sheetViews>
    <sheetView zoomScale="80" zoomScaleNormal="80" workbookViewId="0">
      <pane ySplit="4" topLeftCell="A120" activePane="bottomLeft" state="frozen"/>
      <selection pane="bottomLeft" activeCell="A2" sqref="A2:G2"/>
    </sheetView>
  </sheetViews>
  <sheetFormatPr defaultRowHeight="15"/>
  <cols>
    <col min="1" max="1" width="5.42578125" style="14" customWidth="1"/>
    <col min="2" max="2" width="43.85546875" style="11" customWidth="1"/>
    <col min="3" max="3" width="16.85546875" style="11" customWidth="1"/>
    <col min="4" max="4" width="10" style="11" customWidth="1"/>
    <col min="5" max="5" width="56.7109375" style="11" customWidth="1"/>
    <col min="6" max="6" width="13.85546875" style="13" customWidth="1"/>
    <col min="7" max="7" width="12.28515625" style="11" customWidth="1"/>
    <col min="8" max="16384" width="9.140625" style="11"/>
  </cols>
  <sheetData>
    <row r="1" spans="1:7" ht="82.5" customHeight="1">
      <c r="A1" s="184" t="s">
        <v>34</v>
      </c>
      <c r="B1" s="184"/>
      <c r="C1" s="10"/>
      <c r="D1" s="186" t="s">
        <v>786</v>
      </c>
      <c r="E1" s="186"/>
      <c r="F1" s="186"/>
      <c r="G1" s="186"/>
    </row>
    <row r="2" spans="1:7" ht="67.5" customHeight="1">
      <c r="A2" s="185" t="s">
        <v>787</v>
      </c>
      <c r="B2" s="185"/>
      <c r="C2" s="185"/>
      <c r="D2" s="185"/>
      <c r="E2" s="185"/>
      <c r="F2" s="185"/>
      <c r="G2" s="185"/>
    </row>
    <row r="3" spans="1:7" ht="5.25" customHeight="1"/>
    <row r="4" spans="1:7" ht="81" customHeight="1">
      <c r="A4" s="33" t="s">
        <v>0</v>
      </c>
      <c r="B4" s="33" t="s">
        <v>35</v>
      </c>
      <c r="C4" s="33" t="s">
        <v>36</v>
      </c>
      <c r="D4" s="5" t="s">
        <v>1</v>
      </c>
      <c r="E4" s="33" t="s">
        <v>89</v>
      </c>
      <c r="F4" s="3" t="s">
        <v>180</v>
      </c>
      <c r="G4" s="3" t="s">
        <v>90</v>
      </c>
    </row>
    <row r="5" spans="1:7" ht="28.5" customHeight="1">
      <c r="A5" s="3">
        <v>1</v>
      </c>
      <c r="B5" s="188" t="s">
        <v>673</v>
      </c>
      <c r="C5" s="188"/>
      <c r="D5" s="188"/>
      <c r="E5" s="188"/>
      <c r="F5" s="188"/>
      <c r="G5" s="188"/>
    </row>
    <row r="6" spans="1:7" ht="45">
      <c r="A6" s="89">
        <v>1.1000000000000001</v>
      </c>
      <c r="B6" s="16" t="s">
        <v>181</v>
      </c>
      <c r="C6" s="15" t="s">
        <v>192</v>
      </c>
      <c r="D6" s="90" t="s">
        <v>144</v>
      </c>
      <c r="E6" s="4" t="s">
        <v>500</v>
      </c>
      <c r="F6" s="6" t="s">
        <v>425</v>
      </c>
      <c r="G6" s="1"/>
    </row>
    <row r="7" spans="1:7" ht="45">
      <c r="A7" s="89">
        <v>1.2</v>
      </c>
      <c r="B7" s="16" t="s">
        <v>182</v>
      </c>
      <c r="C7" s="15" t="s">
        <v>131</v>
      </c>
      <c r="D7" s="90" t="s">
        <v>144</v>
      </c>
      <c r="E7" s="1" t="s">
        <v>501</v>
      </c>
      <c r="F7" s="6" t="s">
        <v>425</v>
      </c>
      <c r="G7" s="1"/>
    </row>
    <row r="8" spans="1:7" ht="45">
      <c r="A8" s="89">
        <v>1.3</v>
      </c>
      <c r="B8" s="16" t="s">
        <v>183</v>
      </c>
      <c r="C8" s="15" t="s">
        <v>193</v>
      </c>
      <c r="D8" s="90" t="s">
        <v>144</v>
      </c>
      <c r="E8" s="4" t="s">
        <v>502</v>
      </c>
      <c r="F8" s="6" t="s">
        <v>425</v>
      </c>
      <c r="G8" s="1"/>
    </row>
    <row r="9" spans="1:7" ht="45">
      <c r="A9" s="89">
        <v>1.4</v>
      </c>
      <c r="B9" s="16" t="s">
        <v>184</v>
      </c>
      <c r="C9" s="15" t="s">
        <v>194</v>
      </c>
      <c r="D9" s="90" t="s">
        <v>144</v>
      </c>
      <c r="E9" s="4" t="s">
        <v>503</v>
      </c>
      <c r="F9" s="6" t="s">
        <v>440</v>
      </c>
      <c r="G9" s="1"/>
    </row>
    <row r="10" spans="1:7" ht="120">
      <c r="A10" s="89">
        <v>1.5</v>
      </c>
      <c r="B10" s="16" t="s">
        <v>185</v>
      </c>
      <c r="C10" s="15" t="s">
        <v>195</v>
      </c>
      <c r="D10" s="90" t="s">
        <v>144</v>
      </c>
      <c r="E10" s="4" t="s">
        <v>645</v>
      </c>
      <c r="F10" s="6" t="s">
        <v>425</v>
      </c>
      <c r="G10" s="1"/>
    </row>
    <row r="11" spans="1:7" ht="45">
      <c r="A11" s="89">
        <v>1.6</v>
      </c>
      <c r="B11" s="16" t="s">
        <v>186</v>
      </c>
      <c r="C11" s="15" t="s">
        <v>196</v>
      </c>
      <c r="D11" s="90" t="s">
        <v>144</v>
      </c>
      <c r="E11" s="117" t="s">
        <v>647</v>
      </c>
      <c r="F11" s="6" t="s">
        <v>425</v>
      </c>
      <c r="G11" s="1"/>
    </row>
    <row r="12" spans="1:7" ht="37.5" customHeight="1">
      <c r="A12" s="89">
        <v>1.7</v>
      </c>
      <c r="B12" s="16" t="s">
        <v>187</v>
      </c>
      <c r="C12" s="15" t="s">
        <v>197</v>
      </c>
      <c r="D12" s="90" t="s">
        <v>144</v>
      </c>
      <c r="E12" s="4" t="s">
        <v>646</v>
      </c>
      <c r="F12" s="6" t="s">
        <v>425</v>
      </c>
      <c r="G12" s="1"/>
    </row>
    <row r="13" spans="1:7" ht="75">
      <c r="A13" s="89">
        <v>1.8</v>
      </c>
      <c r="B13" s="16" t="s">
        <v>188</v>
      </c>
      <c r="C13" s="15" t="s">
        <v>136</v>
      </c>
      <c r="D13" s="90" t="s">
        <v>174</v>
      </c>
      <c r="E13" s="4" t="s">
        <v>648</v>
      </c>
      <c r="F13" s="6" t="s">
        <v>425</v>
      </c>
      <c r="G13" s="1"/>
    </row>
    <row r="14" spans="1:7" ht="45">
      <c r="A14" s="89">
        <v>1.9</v>
      </c>
      <c r="B14" s="16" t="s">
        <v>189</v>
      </c>
      <c r="C14" s="15" t="s">
        <v>198</v>
      </c>
      <c r="D14" s="90" t="s">
        <v>174</v>
      </c>
      <c r="E14" s="4" t="s">
        <v>649</v>
      </c>
      <c r="F14" s="6" t="s">
        <v>440</v>
      </c>
      <c r="G14" s="1"/>
    </row>
    <row r="15" spans="1:7" ht="60">
      <c r="A15" s="66">
        <v>1.1000000000000001</v>
      </c>
      <c r="B15" s="16" t="s">
        <v>190</v>
      </c>
      <c r="C15" s="15" t="s">
        <v>199</v>
      </c>
      <c r="D15" s="90" t="s">
        <v>174</v>
      </c>
      <c r="E15" s="4" t="s">
        <v>650</v>
      </c>
      <c r="F15" s="6" t="s">
        <v>425</v>
      </c>
      <c r="G15" s="1"/>
    </row>
    <row r="16" spans="1:7" ht="75">
      <c r="A16" s="66">
        <v>1.1100000000000001</v>
      </c>
      <c r="B16" s="16" t="s">
        <v>314</v>
      </c>
      <c r="C16" s="15" t="s">
        <v>138</v>
      </c>
      <c r="D16" s="90" t="s">
        <v>174</v>
      </c>
      <c r="E16" s="117" t="s">
        <v>647</v>
      </c>
      <c r="F16" s="6" t="s">
        <v>425</v>
      </c>
      <c r="G16" s="1"/>
    </row>
    <row r="17" spans="1:7" ht="45">
      <c r="A17" s="66">
        <v>1.1200000000000001</v>
      </c>
      <c r="B17" s="16" t="s">
        <v>191</v>
      </c>
      <c r="C17" s="15" t="s">
        <v>200</v>
      </c>
      <c r="D17" s="90" t="s">
        <v>174</v>
      </c>
      <c r="E17" s="4" t="s">
        <v>649</v>
      </c>
      <c r="F17" s="6" t="s">
        <v>440</v>
      </c>
      <c r="G17" s="1"/>
    </row>
    <row r="18" spans="1:7" ht="75">
      <c r="A18" s="66">
        <v>1.1299999999999999</v>
      </c>
      <c r="B18" s="7" t="s">
        <v>651</v>
      </c>
      <c r="C18" s="6" t="s">
        <v>652</v>
      </c>
      <c r="D18" s="62" t="s">
        <v>144</v>
      </c>
      <c r="E18" s="105" t="s">
        <v>664</v>
      </c>
      <c r="F18" s="6" t="s">
        <v>425</v>
      </c>
      <c r="G18" s="1"/>
    </row>
    <row r="19" spans="1:7" ht="60">
      <c r="A19" s="66">
        <v>1.1399999999999999</v>
      </c>
      <c r="B19" s="7" t="s">
        <v>653</v>
      </c>
      <c r="C19" s="6" t="s">
        <v>414</v>
      </c>
      <c r="D19" s="62" t="s">
        <v>144</v>
      </c>
      <c r="E19" s="7" t="s">
        <v>654</v>
      </c>
      <c r="F19" s="6" t="s">
        <v>425</v>
      </c>
      <c r="G19" s="1"/>
    </row>
    <row r="20" spans="1:7" ht="60">
      <c r="A20" s="66">
        <v>1.1499999999999999</v>
      </c>
      <c r="B20" s="7" t="s">
        <v>655</v>
      </c>
      <c r="C20" s="6" t="s">
        <v>418</v>
      </c>
      <c r="D20" s="62" t="s">
        <v>144</v>
      </c>
      <c r="E20" s="7" t="s">
        <v>656</v>
      </c>
      <c r="F20" s="6" t="s">
        <v>425</v>
      </c>
      <c r="G20" s="1"/>
    </row>
    <row r="21" spans="1:7" ht="75">
      <c r="A21" s="66">
        <v>1.1599999999999999</v>
      </c>
      <c r="B21" s="7" t="s">
        <v>657</v>
      </c>
      <c r="C21" s="6" t="s">
        <v>418</v>
      </c>
      <c r="D21" s="62" t="s">
        <v>144</v>
      </c>
      <c r="E21" s="105" t="s">
        <v>665</v>
      </c>
      <c r="F21" s="6" t="s">
        <v>425</v>
      </c>
      <c r="G21" s="1"/>
    </row>
    <row r="22" spans="1:7" ht="75">
      <c r="A22" s="66">
        <v>1.17</v>
      </c>
      <c r="B22" s="7" t="s">
        <v>658</v>
      </c>
      <c r="C22" s="6" t="s">
        <v>418</v>
      </c>
      <c r="D22" s="62" t="s">
        <v>144</v>
      </c>
      <c r="E22" s="7" t="s">
        <v>666</v>
      </c>
      <c r="F22" s="6" t="s">
        <v>425</v>
      </c>
      <c r="G22" s="1"/>
    </row>
    <row r="23" spans="1:7" ht="41.25" customHeight="1">
      <c r="A23" s="66">
        <v>1.18</v>
      </c>
      <c r="B23" s="7" t="s">
        <v>659</v>
      </c>
      <c r="C23" s="6" t="s">
        <v>660</v>
      </c>
      <c r="D23" s="62" t="s">
        <v>144</v>
      </c>
      <c r="E23" s="7" t="s">
        <v>661</v>
      </c>
      <c r="F23" s="6" t="s">
        <v>425</v>
      </c>
      <c r="G23" s="1"/>
    </row>
    <row r="24" spans="1:7" ht="118.5" customHeight="1">
      <c r="A24" s="66">
        <v>1.19</v>
      </c>
      <c r="B24" s="7" t="s">
        <v>668</v>
      </c>
      <c r="C24" s="6" t="s">
        <v>418</v>
      </c>
      <c r="D24" s="62" t="s">
        <v>144</v>
      </c>
      <c r="E24" s="105" t="s">
        <v>667</v>
      </c>
      <c r="F24" s="6" t="s">
        <v>425</v>
      </c>
      <c r="G24" s="1"/>
    </row>
    <row r="25" spans="1:7" ht="101.25" customHeight="1">
      <c r="A25" s="66">
        <v>1.2</v>
      </c>
      <c r="B25" s="7" t="s">
        <v>669</v>
      </c>
      <c r="C25" s="6" t="s">
        <v>418</v>
      </c>
      <c r="D25" s="62" t="s">
        <v>144</v>
      </c>
      <c r="E25" s="105" t="s">
        <v>670</v>
      </c>
      <c r="F25" s="6" t="s">
        <v>425</v>
      </c>
      <c r="G25" s="1"/>
    </row>
    <row r="26" spans="1:7" ht="82.5" customHeight="1">
      <c r="A26" s="66">
        <v>1.21</v>
      </c>
      <c r="B26" s="7" t="s">
        <v>672</v>
      </c>
      <c r="C26" s="6" t="s">
        <v>418</v>
      </c>
      <c r="D26" s="62" t="s">
        <v>144</v>
      </c>
      <c r="E26" s="105" t="s">
        <v>671</v>
      </c>
      <c r="F26" s="6" t="s">
        <v>425</v>
      </c>
      <c r="G26" s="1"/>
    </row>
    <row r="27" spans="1:7" ht="45.75" customHeight="1">
      <c r="A27" s="66">
        <v>1.22</v>
      </c>
      <c r="B27" s="7" t="s">
        <v>662</v>
      </c>
      <c r="C27" s="6" t="s">
        <v>418</v>
      </c>
      <c r="D27" s="62" t="s">
        <v>144</v>
      </c>
      <c r="E27" s="7" t="s">
        <v>663</v>
      </c>
      <c r="F27" s="6" t="s">
        <v>425</v>
      </c>
      <c r="G27" s="1"/>
    </row>
    <row r="28" spans="1:7" ht="24" customHeight="1">
      <c r="A28" s="65">
        <v>2</v>
      </c>
      <c r="B28" s="187" t="s">
        <v>516</v>
      </c>
      <c r="C28" s="187"/>
      <c r="D28" s="187"/>
      <c r="E28" s="187"/>
      <c r="F28" s="187"/>
      <c r="G28" s="187"/>
    </row>
    <row r="29" spans="1:7" ht="39.75" customHeight="1">
      <c r="A29" s="6">
        <v>2.1</v>
      </c>
      <c r="B29" s="16" t="s">
        <v>201</v>
      </c>
      <c r="C29" s="15" t="s">
        <v>212</v>
      </c>
      <c r="D29" s="90" t="s">
        <v>144</v>
      </c>
      <c r="E29" s="4" t="s">
        <v>504</v>
      </c>
      <c r="F29" s="6" t="s">
        <v>425</v>
      </c>
      <c r="G29" s="1"/>
    </row>
    <row r="30" spans="1:7" ht="45">
      <c r="A30" s="6">
        <v>2.2000000000000002</v>
      </c>
      <c r="B30" s="16" t="s">
        <v>202</v>
      </c>
      <c r="C30" s="15" t="s">
        <v>213</v>
      </c>
      <c r="D30" s="90" t="s">
        <v>144</v>
      </c>
      <c r="E30" s="4" t="s">
        <v>505</v>
      </c>
      <c r="F30" s="6" t="s">
        <v>425</v>
      </c>
      <c r="G30" s="1"/>
    </row>
    <row r="31" spans="1:7" ht="45">
      <c r="A31" s="6">
        <v>2.2999999999999998</v>
      </c>
      <c r="B31" s="16" t="s">
        <v>132</v>
      </c>
      <c r="C31" s="15" t="s">
        <v>214</v>
      </c>
      <c r="D31" s="90" t="s">
        <v>144</v>
      </c>
      <c r="E31" s="4" t="s">
        <v>506</v>
      </c>
      <c r="F31" s="6" t="s">
        <v>425</v>
      </c>
      <c r="G31" s="1"/>
    </row>
    <row r="32" spans="1:7" ht="45">
      <c r="A32" s="6">
        <v>2.4</v>
      </c>
      <c r="B32" s="16" t="s">
        <v>203</v>
      </c>
      <c r="C32" s="15" t="s">
        <v>215</v>
      </c>
      <c r="D32" s="90" t="s">
        <v>144</v>
      </c>
      <c r="E32" s="4" t="s">
        <v>507</v>
      </c>
      <c r="F32" s="6" t="s">
        <v>440</v>
      </c>
      <c r="G32" s="1"/>
    </row>
    <row r="33" spans="1:7" ht="30">
      <c r="A33" s="6">
        <v>2.5</v>
      </c>
      <c r="B33" s="16" t="s">
        <v>204</v>
      </c>
      <c r="C33" s="15" t="s">
        <v>216</v>
      </c>
      <c r="D33" s="90" t="s">
        <v>144</v>
      </c>
      <c r="E33" s="121" t="s">
        <v>508</v>
      </c>
      <c r="F33" s="6" t="s">
        <v>425</v>
      </c>
      <c r="G33" s="1"/>
    </row>
    <row r="34" spans="1:7" ht="45">
      <c r="A34" s="6">
        <v>2.6</v>
      </c>
      <c r="B34" s="16" t="s">
        <v>205</v>
      </c>
      <c r="C34" s="15" t="s">
        <v>217</v>
      </c>
      <c r="D34" s="90" t="s">
        <v>144</v>
      </c>
      <c r="E34" s="4" t="s">
        <v>509</v>
      </c>
      <c r="F34" s="6" t="s">
        <v>425</v>
      </c>
      <c r="G34" s="1"/>
    </row>
    <row r="35" spans="1:7" ht="45">
      <c r="A35" s="6">
        <v>2.7</v>
      </c>
      <c r="B35" s="16" t="s">
        <v>206</v>
      </c>
      <c r="C35" s="15" t="s">
        <v>218</v>
      </c>
      <c r="D35" s="90" t="s">
        <v>144</v>
      </c>
      <c r="E35" s="4" t="s">
        <v>510</v>
      </c>
      <c r="F35" s="6" t="s">
        <v>425</v>
      </c>
      <c r="G35" s="1"/>
    </row>
    <row r="36" spans="1:7" ht="45">
      <c r="A36" s="6">
        <v>2.8</v>
      </c>
      <c r="B36" s="16" t="s">
        <v>207</v>
      </c>
      <c r="C36" s="15" t="s">
        <v>219</v>
      </c>
      <c r="D36" s="90" t="s">
        <v>144</v>
      </c>
      <c r="E36" s="4" t="s">
        <v>511</v>
      </c>
      <c r="F36" s="6" t="s">
        <v>425</v>
      </c>
      <c r="G36" s="1"/>
    </row>
    <row r="37" spans="1:7" ht="45">
      <c r="A37" s="6">
        <v>2.9</v>
      </c>
      <c r="B37" s="16" t="s">
        <v>208</v>
      </c>
      <c r="C37" s="15" t="s">
        <v>220</v>
      </c>
      <c r="D37" s="90" t="s">
        <v>144</v>
      </c>
      <c r="E37" s="4" t="s">
        <v>512</v>
      </c>
      <c r="F37" s="6" t="s">
        <v>425</v>
      </c>
      <c r="G37" s="1"/>
    </row>
    <row r="38" spans="1:7" ht="45">
      <c r="A38" s="66">
        <v>2.1</v>
      </c>
      <c r="B38" s="16" t="s">
        <v>209</v>
      </c>
      <c r="C38" s="15" t="s">
        <v>221</v>
      </c>
      <c r="D38" s="90" t="s">
        <v>144</v>
      </c>
      <c r="E38" s="4" t="s">
        <v>513</v>
      </c>
      <c r="F38" s="6" t="s">
        <v>425</v>
      </c>
      <c r="G38" s="1"/>
    </row>
    <row r="39" spans="1:7" ht="45">
      <c r="A39" s="6">
        <v>2.11</v>
      </c>
      <c r="B39" s="16" t="s">
        <v>210</v>
      </c>
      <c r="C39" s="15" t="s">
        <v>222</v>
      </c>
      <c r="D39" s="90" t="s">
        <v>144</v>
      </c>
      <c r="E39" s="121" t="s">
        <v>514</v>
      </c>
      <c r="F39" s="6" t="s">
        <v>425</v>
      </c>
      <c r="G39" s="1"/>
    </row>
    <row r="40" spans="1:7" ht="45">
      <c r="A40" s="6">
        <v>2.12</v>
      </c>
      <c r="B40" s="16" t="s">
        <v>211</v>
      </c>
      <c r="C40" s="15" t="s">
        <v>223</v>
      </c>
      <c r="D40" s="90" t="s">
        <v>144</v>
      </c>
      <c r="E40" s="121" t="s">
        <v>515</v>
      </c>
      <c r="F40" s="6" t="s">
        <v>425</v>
      </c>
      <c r="G40" s="1"/>
    </row>
    <row r="41" spans="1:7" ht="28.5" customHeight="1">
      <c r="A41" s="34">
        <v>3</v>
      </c>
      <c r="B41" s="187" t="s">
        <v>475</v>
      </c>
      <c r="C41" s="187"/>
      <c r="D41" s="187"/>
      <c r="E41" s="187"/>
      <c r="F41" s="187"/>
      <c r="G41" s="187"/>
    </row>
    <row r="42" spans="1:7" ht="45">
      <c r="A42" s="67">
        <v>3.1</v>
      </c>
      <c r="B42" s="120" t="s">
        <v>422</v>
      </c>
      <c r="C42" s="116" t="s">
        <v>407</v>
      </c>
      <c r="D42" s="116" t="s">
        <v>144</v>
      </c>
      <c r="E42" s="1" t="s">
        <v>423</v>
      </c>
      <c r="F42" s="6" t="s">
        <v>425</v>
      </c>
      <c r="G42" s="1"/>
    </row>
    <row r="43" spans="1:7" ht="60">
      <c r="A43" s="67">
        <v>3.2</v>
      </c>
      <c r="B43" s="16" t="s">
        <v>224</v>
      </c>
      <c r="C43" s="116" t="s">
        <v>408</v>
      </c>
      <c r="D43" s="116" t="s">
        <v>144</v>
      </c>
      <c r="E43" s="4" t="s">
        <v>424</v>
      </c>
      <c r="F43" s="6" t="s">
        <v>425</v>
      </c>
      <c r="G43" s="1"/>
    </row>
    <row r="44" spans="1:7" ht="45">
      <c r="A44" s="67">
        <v>3.3</v>
      </c>
      <c r="B44" s="16" t="s">
        <v>225</v>
      </c>
      <c r="C44" s="116" t="s">
        <v>407</v>
      </c>
      <c r="D44" s="116" t="s">
        <v>144</v>
      </c>
      <c r="E44" s="4" t="s">
        <v>433</v>
      </c>
      <c r="F44" s="6" t="s">
        <v>425</v>
      </c>
      <c r="G44" s="1"/>
    </row>
    <row r="45" spans="1:7" ht="285.75" customHeight="1">
      <c r="A45" s="67">
        <v>3.4</v>
      </c>
      <c r="B45" s="16" t="s">
        <v>226</v>
      </c>
      <c r="C45" s="116" t="s">
        <v>409</v>
      </c>
      <c r="D45" s="116" t="s">
        <v>144</v>
      </c>
      <c r="E45" s="125" t="s">
        <v>426</v>
      </c>
      <c r="F45" s="6" t="s">
        <v>425</v>
      </c>
      <c r="G45" s="1"/>
    </row>
    <row r="46" spans="1:7" ht="102" customHeight="1">
      <c r="A46" s="67">
        <v>3.5</v>
      </c>
      <c r="B46" s="16" t="s">
        <v>428</v>
      </c>
      <c r="C46" s="116" t="s">
        <v>410</v>
      </c>
      <c r="D46" s="116" t="s">
        <v>144</v>
      </c>
      <c r="E46" s="4" t="s">
        <v>427</v>
      </c>
      <c r="F46" s="6" t="s">
        <v>425</v>
      </c>
      <c r="G46" s="1"/>
    </row>
    <row r="47" spans="1:7" ht="81.75" customHeight="1">
      <c r="A47" s="67"/>
      <c r="B47" s="120" t="s">
        <v>429</v>
      </c>
      <c r="C47" s="116" t="s">
        <v>410</v>
      </c>
      <c r="D47" s="116" t="s">
        <v>144</v>
      </c>
      <c r="E47" s="4" t="s">
        <v>430</v>
      </c>
      <c r="F47" s="6" t="s">
        <v>425</v>
      </c>
      <c r="G47" s="1"/>
    </row>
    <row r="48" spans="1:7" ht="315">
      <c r="A48" s="67">
        <v>3.6</v>
      </c>
      <c r="B48" s="16" t="s">
        <v>227</v>
      </c>
      <c r="C48" s="116" t="s">
        <v>410</v>
      </c>
      <c r="D48" s="116" t="s">
        <v>144</v>
      </c>
      <c r="E48" s="4" t="s">
        <v>431</v>
      </c>
      <c r="F48" s="6" t="s">
        <v>425</v>
      </c>
      <c r="G48" s="1"/>
    </row>
    <row r="49" spans="1:7" ht="45">
      <c r="A49" s="67">
        <v>3.7</v>
      </c>
      <c r="B49" s="16" t="s">
        <v>228</v>
      </c>
      <c r="C49" s="116" t="s">
        <v>411</v>
      </c>
      <c r="D49" s="116" t="s">
        <v>144</v>
      </c>
      <c r="E49" s="4" t="s">
        <v>434</v>
      </c>
      <c r="F49" s="6"/>
      <c r="G49" s="1"/>
    </row>
    <row r="50" spans="1:7" ht="225">
      <c r="A50" s="67">
        <v>3.8</v>
      </c>
      <c r="B50" s="16" t="s">
        <v>432</v>
      </c>
      <c r="C50" s="116" t="s">
        <v>413</v>
      </c>
      <c r="D50" s="116" t="s">
        <v>144</v>
      </c>
      <c r="E50" s="117" t="s">
        <v>435</v>
      </c>
      <c r="F50" s="6" t="s">
        <v>425</v>
      </c>
      <c r="G50" s="1"/>
    </row>
    <row r="51" spans="1:7" ht="45">
      <c r="A51" s="67">
        <v>3.9</v>
      </c>
      <c r="B51" s="16" t="s">
        <v>229</v>
      </c>
      <c r="C51" s="116" t="s">
        <v>414</v>
      </c>
      <c r="D51" s="116" t="s">
        <v>144</v>
      </c>
      <c r="E51" s="4" t="s">
        <v>437</v>
      </c>
      <c r="F51" s="6" t="s">
        <v>425</v>
      </c>
      <c r="G51" s="1"/>
    </row>
    <row r="52" spans="1:7" ht="45">
      <c r="A52" s="68">
        <v>3.1</v>
      </c>
      <c r="B52" s="16" t="s">
        <v>230</v>
      </c>
      <c r="C52" s="69" t="s">
        <v>415</v>
      </c>
      <c r="D52" s="116" t="s">
        <v>144</v>
      </c>
      <c r="E52" s="7" t="s">
        <v>441</v>
      </c>
      <c r="F52" s="6" t="s">
        <v>425</v>
      </c>
      <c r="G52" s="1"/>
    </row>
    <row r="53" spans="1:7" ht="45">
      <c r="A53" s="67">
        <v>3.11</v>
      </c>
      <c r="B53" s="16" t="s">
        <v>231</v>
      </c>
      <c r="C53" s="69" t="s">
        <v>442</v>
      </c>
      <c r="D53" s="116" t="s">
        <v>144</v>
      </c>
      <c r="E53" s="4" t="s">
        <v>443</v>
      </c>
      <c r="F53" s="6" t="s">
        <v>425</v>
      </c>
      <c r="G53" s="1"/>
    </row>
    <row r="54" spans="1:7" ht="45">
      <c r="A54" s="67">
        <v>3.12</v>
      </c>
      <c r="B54" s="16" t="s">
        <v>232</v>
      </c>
      <c r="C54" s="116" t="s">
        <v>417</v>
      </c>
      <c r="D54" s="116" t="s">
        <v>144</v>
      </c>
      <c r="E54" s="4" t="s">
        <v>439</v>
      </c>
      <c r="F54" s="6" t="s">
        <v>440</v>
      </c>
      <c r="G54" s="1"/>
    </row>
    <row r="55" spans="1:7" ht="45">
      <c r="A55" s="67">
        <v>3.13</v>
      </c>
      <c r="B55" s="16" t="s">
        <v>444</v>
      </c>
      <c r="C55" s="116" t="s">
        <v>414</v>
      </c>
      <c r="D55" s="116" t="s">
        <v>144</v>
      </c>
      <c r="E55" s="4" t="s">
        <v>437</v>
      </c>
      <c r="F55" s="6" t="s">
        <v>425</v>
      </c>
      <c r="G55" s="1"/>
    </row>
    <row r="56" spans="1:7" ht="86.25" customHeight="1">
      <c r="A56" s="67">
        <v>3.14</v>
      </c>
      <c r="B56" s="16" t="s">
        <v>233</v>
      </c>
      <c r="C56" s="116" t="s">
        <v>445</v>
      </c>
      <c r="D56" s="116" t="s">
        <v>144</v>
      </c>
      <c r="E56" s="105" t="s">
        <v>446</v>
      </c>
      <c r="F56" s="6" t="s">
        <v>425</v>
      </c>
      <c r="G56" s="1"/>
    </row>
    <row r="57" spans="1:7" ht="45">
      <c r="A57" s="67">
        <v>3.15</v>
      </c>
      <c r="B57" s="16" t="s">
        <v>234</v>
      </c>
      <c r="C57" s="116" t="s">
        <v>416</v>
      </c>
      <c r="D57" s="116" t="s">
        <v>144</v>
      </c>
      <c r="E57" s="4" t="s">
        <v>447</v>
      </c>
      <c r="F57" s="6" t="s">
        <v>425</v>
      </c>
      <c r="G57" s="1"/>
    </row>
    <row r="58" spans="1:7" s="10" customFormat="1" ht="45">
      <c r="A58" s="67">
        <v>3.15</v>
      </c>
      <c r="B58" s="115" t="s">
        <v>448</v>
      </c>
      <c r="C58" s="116" t="s">
        <v>415</v>
      </c>
      <c r="D58" s="116" t="s">
        <v>144</v>
      </c>
      <c r="E58" s="142" t="s">
        <v>467</v>
      </c>
      <c r="F58" s="6" t="s">
        <v>425</v>
      </c>
      <c r="G58" s="4"/>
    </row>
    <row r="59" spans="1:7" s="10" customFormat="1" ht="39" customHeight="1">
      <c r="A59" s="67">
        <v>3.16</v>
      </c>
      <c r="B59" s="115" t="s">
        <v>449</v>
      </c>
      <c r="C59" s="116" t="s">
        <v>416</v>
      </c>
      <c r="D59" s="116" t="s">
        <v>144</v>
      </c>
      <c r="E59" s="4" t="s">
        <v>468</v>
      </c>
      <c r="F59" s="6" t="s">
        <v>425</v>
      </c>
      <c r="G59" s="4"/>
    </row>
    <row r="60" spans="1:7" s="10" customFormat="1" ht="38.25" customHeight="1">
      <c r="A60" s="67">
        <v>3.17</v>
      </c>
      <c r="B60" s="120" t="s">
        <v>451</v>
      </c>
      <c r="C60" s="116" t="s">
        <v>418</v>
      </c>
      <c r="D60" s="116" t="s">
        <v>144</v>
      </c>
      <c r="E60" s="4" t="s">
        <v>452</v>
      </c>
      <c r="F60" s="6" t="s">
        <v>425</v>
      </c>
      <c r="G60" s="4"/>
    </row>
    <row r="61" spans="1:7" s="10" customFormat="1" ht="35.25" customHeight="1">
      <c r="A61" s="67">
        <v>3.18</v>
      </c>
      <c r="B61" s="120" t="s">
        <v>453</v>
      </c>
      <c r="C61" s="116" t="s">
        <v>414</v>
      </c>
      <c r="D61" s="116" t="s">
        <v>419</v>
      </c>
      <c r="E61" s="7" t="s">
        <v>454</v>
      </c>
      <c r="F61" s="6" t="s">
        <v>425</v>
      </c>
      <c r="G61" s="4"/>
    </row>
    <row r="62" spans="1:7" s="10" customFormat="1" ht="45">
      <c r="A62" s="67">
        <v>3.19</v>
      </c>
      <c r="B62" s="120" t="s">
        <v>469</v>
      </c>
      <c r="C62" s="116" t="s">
        <v>418</v>
      </c>
      <c r="D62" s="116"/>
      <c r="E62" s="4" t="s">
        <v>455</v>
      </c>
      <c r="F62" s="6" t="s">
        <v>425</v>
      </c>
      <c r="G62" s="4"/>
    </row>
    <row r="63" spans="1:7" s="10" customFormat="1" ht="60">
      <c r="A63" s="68">
        <v>3.2</v>
      </c>
      <c r="B63" s="120" t="s">
        <v>456</v>
      </c>
      <c r="C63" s="116" t="s">
        <v>409</v>
      </c>
      <c r="D63" s="116" t="s">
        <v>144</v>
      </c>
      <c r="E63" s="4" t="s">
        <v>470</v>
      </c>
      <c r="F63" s="6" t="s">
        <v>425</v>
      </c>
      <c r="G63" s="4"/>
    </row>
    <row r="64" spans="1:7" s="10" customFormat="1" ht="74.25" customHeight="1">
      <c r="A64" s="67">
        <v>3.21</v>
      </c>
      <c r="B64" s="120" t="s">
        <v>471</v>
      </c>
      <c r="C64" s="116" t="s">
        <v>420</v>
      </c>
      <c r="D64" s="116" t="s">
        <v>144</v>
      </c>
      <c r="E64" s="6" t="s">
        <v>457</v>
      </c>
      <c r="F64" s="6" t="s">
        <v>425</v>
      </c>
      <c r="G64" s="4"/>
    </row>
    <row r="65" spans="1:7" s="10" customFormat="1" ht="49.5" customHeight="1">
      <c r="A65" s="67">
        <v>3.22</v>
      </c>
      <c r="B65" s="120" t="s">
        <v>472</v>
      </c>
      <c r="C65" s="116" t="s">
        <v>409</v>
      </c>
      <c r="D65" s="116" t="s">
        <v>144</v>
      </c>
      <c r="E65" s="6" t="s">
        <v>458</v>
      </c>
      <c r="F65" s="6" t="s">
        <v>425</v>
      </c>
      <c r="G65" s="4"/>
    </row>
    <row r="66" spans="1:7" s="10" customFormat="1" ht="70.5" customHeight="1">
      <c r="A66" s="67">
        <v>3.23</v>
      </c>
      <c r="B66" s="4" t="s">
        <v>459</v>
      </c>
      <c r="C66" s="116" t="s">
        <v>409</v>
      </c>
      <c r="D66" s="116" t="s">
        <v>144</v>
      </c>
      <c r="E66" s="6" t="s">
        <v>460</v>
      </c>
      <c r="F66" s="6" t="s">
        <v>425</v>
      </c>
      <c r="G66" s="4"/>
    </row>
    <row r="67" spans="1:7" s="10" customFormat="1" ht="49.5" customHeight="1">
      <c r="A67" s="67">
        <v>3.24</v>
      </c>
      <c r="B67" s="4" t="s">
        <v>461</v>
      </c>
      <c r="C67" s="6" t="s">
        <v>421</v>
      </c>
      <c r="D67" s="116" t="s">
        <v>144</v>
      </c>
      <c r="E67" s="4" t="s">
        <v>473</v>
      </c>
      <c r="F67" s="6" t="s">
        <v>425</v>
      </c>
      <c r="G67" s="4"/>
    </row>
    <row r="68" spans="1:7" s="10" customFormat="1" ht="108.75" customHeight="1">
      <c r="A68" s="67">
        <v>3.25</v>
      </c>
      <c r="B68" s="4" t="s">
        <v>474</v>
      </c>
      <c r="C68" s="116" t="s">
        <v>409</v>
      </c>
      <c r="D68" s="116" t="s">
        <v>144</v>
      </c>
      <c r="E68" s="7" t="s">
        <v>462</v>
      </c>
      <c r="F68" s="6" t="s">
        <v>425</v>
      </c>
      <c r="G68" s="4"/>
    </row>
    <row r="69" spans="1:7" s="10" customFormat="1" ht="79.5" customHeight="1">
      <c r="A69" s="67">
        <v>3.26</v>
      </c>
      <c r="B69" s="4" t="s">
        <v>463</v>
      </c>
      <c r="C69" s="6" t="s">
        <v>115</v>
      </c>
      <c r="D69" s="116" t="s">
        <v>144</v>
      </c>
      <c r="E69" s="4" t="s">
        <v>464</v>
      </c>
      <c r="F69" s="6" t="s">
        <v>425</v>
      </c>
      <c r="G69" s="4"/>
    </row>
    <row r="70" spans="1:7" ht="28.5" customHeight="1">
      <c r="A70" s="34">
        <v>4</v>
      </c>
      <c r="B70" s="187" t="s">
        <v>536</v>
      </c>
      <c r="C70" s="187"/>
      <c r="D70" s="187"/>
      <c r="E70" s="187"/>
      <c r="F70" s="187"/>
      <c r="G70" s="187"/>
    </row>
    <row r="71" spans="1:7" ht="105">
      <c r="A71" s="6">
        <v>4.0999999999999996</v>
      </c>
      <c r="B71" s="16" t="s">
        <v>235</v>
      </c>
      <c r="C71" s="118" t="s">
        <v>465</v>
      </c>
      <c r="D71" s="116" t="s">
        <v>144</v>
      </c>
      <c r="E71" s="4" t="s">
        <v>523</v>
      </c>
      <c r="F71" s="6" t="s">
        <v>425</v>
      </c>
      <c r="G71" s="4"/>
    </row>
    <row r="72" spans="1:7" ht="60">
      <c r="A72" s="6">
        <v>4.2</v>
      </c>
      <c r="B72" s="16" t="s">
        <v>134</v>
      </c>
      <c r="C72" s="118" t="s">
        <v>135</v>
      </c>
      <c r="D72" s="116" t="s">
        <v>144</v>
      </c>
      <c r="E72" s="117" t="s">
        <v>524</v>
      </c>
      <c r="F72" s="6" t="s">
        <v>425</v>
      </c>
      <c r="G72" s="4"/>
    </row>
    <row r="73" spans="1:7" ht="45">
      <c r="A73" s="6">
        <v>4.3</v>
      </c>
      <c r="B73" s="16" t="s">
        <v>236</v>
      </c>
      <c r="C73" s="49" t="s">
        <v>466</v>
      </c>
      <c r="D73" s="15" t="s">
        <v>246</v>
      </c>
      <c r="E73" s="117" t="s">
        <v>525</v>
      </c>
      <c r="F73" s="6" t="s">
        <v>425</v>
      </c>
      <c r="G73" s="4"/>
    </row>
    <row r="74" spans="1:7" ht="45">
      <c r="A74" s="6">
        <v>4.4000000000000004</v>
      </c>
      <c r="B74" s="16" t="s">
        <v>237</v>
      </c>
      <c r="C74" s="15" t="s">
        <v>247</v>
      </c>
      <c r="D74" s="15" t="s">
        <v>133</v>
      </c>
      <c r="E74" s="122" t="s">
        <v>526</v>
      </c>
      <c r="F74" s="6" t="s">
        <v>425</v>
      </c>
      <c r="G74" s="4"/>
    </row>
    <row r="75" spans="1:7" ht="45">
      <c r="A75" s="6">
        <v>4.5</v>
      </c>
      <c r="B75" s="16" t="s">
        <v>238</v>
      </c>
      <c r="C75" s="15" t="s">
        <v>248</v>
      </c>
      <c r="D75" s="15" t="s">
        <v>133</v>
      </c>
      <c r="E75" s="123" t="s">
        <v>527</v>
      </c>
      <c r="F75" s="6" t="s">
        <v>425</v>
      </c>
      <c r="G75" s="4"/>
    </row>
    <row r="76" spans="1:7" ht="45">
      <c r="A76" s="6">
        <v>4.5999999999999996</v>
      </c>
      <c r="B76" s="16" t="s">
        <v>239</v>
      </c>
      <c r="C76" s="15" t="s">
        <v>249</v>
      </c>
      <c r="D76" s="15" t="s">
        <v>133</v>
      </c>
      <c r="E76" s="123" t="s">
        <v>528</v>
      </c>
      <c r="F76" s="6" t="s">
        <v>425</v>
      </c>
      <c r="G76" s="4"/>
    </row>
    <row r="77" spans="1:7" ht="45">
      <c r="A77" s="6">
        <v>4.7</v>
      </c>
      <c r="B77" s="16" t="s">
        <v>137</v>
      </c>
      <c r="C77" s="15" t="s">
        <v>250</v>
      </c>
      <c r="D77" s="15" t="s">
        <v>133</v>
      </c>
      <c r="E77" s="123" t="s">
        <v>529</v>
      </c>
      <c r="F77" s="6" t="s">
        <v>425</v>
      </c>
      <c r="G77" s="4"/>
    </row>
    <row r="78" spans="1:7" ht="45">
      <c r="A78" s="6">
        <v>4.8</v>
      </c>
      <c r="B78" s="16" t="s">
        <v>240</v>
      </c>
      <c r="C78" s="15" t="s">
        <v>251</v>
      </c>
      <c r="D78" s="15" t="s">
        <v>133</v>
      </c>
      <c r="E78" s="123" t="s">
        <v>530</v>
      </c>
      <c r="F78" s="6" t="s">
        <v>425</v>
      </c>
      <c r="G78" s="4"/>
    </row>
    <row r="79" spans="1:7" ht="105">
      <c r="A79" s="6">
        <v>4.9000000000000004</v>
      </c>
      <c r="B79" s="16" t="s">
        <v>241</v>
      </c>
      <c r="C79" s="15" t="s">
        <v>252</v>
      </c>
      <c r="D79" s="15" t="s">
        <v>133</v>
      </c>
      <c r="E79" s="4" t="s">
        <v>531</v>
      </c>
      <c r="F79" s="6" t="s">
        <v>425</v>
      </c>
      <c r="G79" s="4"/>
    </row>
    <row r="80" spans="1:7" ht="83.25" customHeight="1">
      <c r="A80" s="66">
        <v>4.0999999999999996</v>
      </c>
      <c r="B80" s="16" t="s">
        <v>242</v>
      </c>
      <c r="C80" s="15" t="s">
        <v>214</v>
      </c>
      <c r="D80" s="15" t="s">
        <v>133</v>
      </c>
      <c r="E80" s="117" t="s">
        <v>532</v>
      </c>
      <c r="F80" s="6" t="s">
        <v>425</v>
      </c>
      <c r="G80" s="4"/>
    </row>
    <row r="81" spans="1:7" ht="56.25" customHeight="1">
      <c r="A81" s="6">
        <v>4.1100000000000003</v>
      </c>
      <c r="B81" s="16" t="s">
        <v>243</v>
      </c>
      <c r="C81" s="15" t="s">
        <v>253</v>
      </c>
      <c r="D81" s="15" t="s">
        <v>133</v>
      </c>
      <c r="E81" s="4" t="s">
        <v>533</v>
      </c>
      <c r="F81" s="6" t="s">
        <v>425</v>
      </c>
      <c r="G81" s="4"/>
    </row>
    <row r="82" spans="1:7" ht="72" customHeight="1">
      <c r="A82" s="6">
        <v>4.12</v>
      </c>
      <c r="B82" s="16" t="s">
        <v>244</v>
      </c>
      <c r="C82" s="15" t="s">
        <v>254</v>
      </c>
      <c r="D82" s="15" t="s">
        <v>133</v>
      </c>
      <c r="E82" s="4" t="s">
        <v>534</v>
      </c>
      <c r="F82" s="6" t="s">
        <v>425</v>
      </c>
      <c r="G82" s="4"/>
    </row>
    <row r="83" spans="1:7" ht="78.75" customHeight="1">
      <c r="A83" s="6">
        <v>4.13</v>
      </c>
      <c r="B83" s="16" t="s">
        <v>245</v>
      </c>
      <c r="C83" s="15" t="s">
        <v>255</v>
      </c>
      <c r="D83" s="15" t="s">
        <v>133</v>
      </c>
      <c r="E83" s="123" t="s">
        <v>535</v>
      </c>
      <c r="F83" s="6" t="s">
        <v>425</v>
      </c>
      <c r="G83" s="4"/>
    </row>
    <row r="84" spans="1:7" ht="32.25" customHeight="1">
      <c r="A84" s="34">
        <v>5</v>
      </c>
      <c r="B84" s="187" t="s">
        <v>561</v>
      </c>
      <c r="C84" s="187"/>
      <c r="D84" s="187"/>
      <c r="E84" s="187"/>
      <c r="F84" s="187"/>
      <c r="G84" s="187"/>
    </row>
    <row r="85" spans="1:7" ht="39" customHeight="1">
      <c r="A85" s="6">
        <v>5.0999999999999996</v>
      </c>
      <c r="B85" s="16" t="s">
        <v>256</v>
      </c>
      <c r="C85" s="15" t="s">
        <v>139</v>
      </c>
      <c r="D85" s="15" t="s">
        <v>133</v>
      </c>
      <c r="E85" s="7" t="s">
        <v>556</v>
      </c>
      <c r="F85" s="6" t="s">
        <v>425</v>
      </c>
      <c r="G85" s="1"/>
    </row>
    <row r="86" spans="1:7" ht="178.5" customHeight="1">
      <c r="A86" s="6">
        <v>5.2</v>
      </c>
      <c r="B86" s="16" t="s">
        <v>257</v>
      </c>
      <c r="C86" s="15" t="s">
        <v>264</v>
      </c>
      <c r="D86" s="15" t="s">
        <v>133</v>
      </c>
      <c r="E86" s="319" t="s">
        <v>785</v>
      </c>
      <c r="F86" s="6" t="s">
        <v>425</v>
      </c>
      <c r="G86" s="1"/>
    </row>
    <row r="87" spans="1:7" ht="288" customHeight="1">
      <c r="A87" s="6">
        <v>5.3</v>
      </c>
      <c r="B87" s="16" t="s">
        <v>258</v>
      </c>
      <c r="C87" s="15" t="s">
        <v>265</v>
      </c>
      <c r="D87" s="15" t="s">
        <v>133</v>
      </c>
      <c r="E87" s="125" t="s">
        <v>744</v>
      </c>
      <c r="F87" s="6" t="s">
        <v>425</v>
      </c>
      <c r="G87" s="1"/>
    </row>
    <row r="88" spans="1:7" ht="116.25" customHeight="1">
      <c r="A88" s="6">
        <v>5.4</v>
      </c>
      <c r="B88" s="16" t="s">
        <v>259</v>
      </c>
      <c r="C88" s="15" t="s">
        <v>266</v>
      </c>
      <c r="D88" s="15" t="s">
        <v>133</v>
      </c>
      <c r="E88" s="125" t="s">
        <v>557</v>
      </c>
      <c r="F88" s="6" t="s">
        <v>425</v>
      </c>
      <c r="G88" s="1"/>
    </row>
    <row r="89" spans="1:7" ht="101.25" customHeight="1">
      <c r="A89" s="6">
        <v>5.5</v>
      </c>
      <c r="B89" s="16" t="s">
        <v>260</v>
      </c>
      <c r="C89" s="15" t="s">
        <v>267</v>
      </c>
      <c r="D89" s="15" t="s">
        <v>133</v>
      </c>
      <c r="E89" s="125" t="s">
        <v>560</v>
      </c>
      <c r="F89" s="6" t="s">
        <v>425</v>
      </c>
      <c r="G89" s="1"/>
    </row>
    <row r="90" spans="1:7" ht="39" customHeight="1">
      <c r="A90" s="6">
        <v>5.6</v>
      </c>
      <c r="B90" s="16" t="s">
        <v>261</v>
      </c>
      <c r="C90" s="15" t="s">
        <v>268</v>
      </c>
      <c r="D90" s="15" t="s">
        <v>133</v>
      </c>
      <c r="E90" s="7" t="s">
        <v>558</v>
      </c>
      <c r="F90" s="6" t="s">
        <v>425</v>
      </c>
      <c r="G90" s="1"/>
    </row>
    <row r="91" spans="1:7" ht="41.25" customHeight="1">
      <c r="A91" s="6">
        <v>5.7</v>
      </c>
      <c r="B91" s="16" t="s">
        <v>140</v>
      </c>
      <c r="C91" s="15" t="s">
        <v>269</v>
      </c>
      <c r="D91" s="15" t="s">
        <v>133</v>
      </c>
      <c r="E91" s="7" t="s">
        <v>558</v>
      </c>
      <c r="F91" s="6" t="s">
        <v>425</v>
      </c>
      <c r="G91" s="1"/>
    </row>
    <row r="92" spans="1:7" ht="42" customHeight="1">
      <c r="A92" s="6">
        <v>5.8</v>
      </c>
      <c r="B92" s="16" t="s">
        <v>262</v>
      </c>
      <c r="C92" s="15" t="s">
        <v>270</v>
      </c>
      <c r="D92" s="15" t="s">
        <v>133</v>
      </c>
      <c r="E92" s="7" t="s">
        <v>558</v>
      </c>
      <c r="F92" s="6" t="s">
        <v>425</v>
      </c>
      <c r="G92" s="1"/>
    </row>
    <row r="93" spans="1:7" ht="39.75" customHeight="1">
      <c r="A93" s="6">
        <v>5.9</v>
      </c>
      <c r="B93" s="16" t="s">
        <v>263</v>
      </c>
      <c r="C93" s="15" t="s">
        <v>271</v>
      </c>
      <c r="D93" s="15" t="s">
        <v>133</v>
      </c>
      <c r="E93" s="7" t="s">
        <v>559</v>
      </c>
      <c r="F93" s="6" t="s">
        <v>425</v>
      </c>
      <c r="G93" s="1"/>
    </row>
    <row r="94" spans="1:7" ht="18.75" customHeight="1">
      <c r="A94" s="34">
        <v>6</v>
      </c>
      <c r="B94" s="187" t="s">
        <v>718</v>
      </c>
      <c r="C94" s="187"/>
      <c r="D94" s="187"/>
      <c r="E94" s="187"/>
      <c r="F94" s="187"/>
      <c r="G94" s="187"/>
    </row>
    <row r="95" spans="1:7" ht="162" customHeight="1">
      <c r="A95" s="6">
        <v>6.1</v>
      </c>
      <c r="B95" s="16" t="s">
        <v>272</v>
      </c>
      <c r="C95" s="15" t="s">
        <v>276</v>
      </c>
      <c r="D95" s="15" t="s">
        <v>133</v>
      </c>
      <c r="E95" s="117" t="s">
        <v>576</v>
      </c>
      <c r="F95" s="6" t="s">
        <v>425</v>
      </c>
      <c r="G95" s="1"/>
    </row>
    <row r="96" spans="1:7" ht="90">
      <c r="A96" s="6">
        <v>6.2</v>
      </c>
      <c r="B96" s="16" t="s">
        <v>577</v>
      </c>
      <c r="C96" s="15" t="s">
        <v>277</v>
      </c>
      <c r="D96" s="15" t="s">
        <v>144</v>
      </c>
      <c r="E96" s="117" t="s">
        <v>578</v>
      </c>
      <c r="F96" s="6" t="s">
        <v>425</v>
      </c>
      <c r="G96" s="1"/>
    </row>
    <row r="97" spans="1:7" ht="72.75" customHeight="1">
      <c r="A97" s="6">
        <v>6.3</v>
      </c>
      <c r="B97" s="16" t="s">
        <v>273</v>
      </c>
      <c r="C97" s="15" t="s">
        <v>278</v>
      </c>
      <c r="D97" s="15" t="s">
        <v>144</v>
      </c>
      <c r="E97" s="4" t="s">
        <v>579</v>
      </c>
      <c r="F97" s="6" t="s">
        <v>425</v>
      </c>
      <c r="G97" s="1"/>
    </row>
    <row r="98" spans="1:7" ht="206.25" customHeight="1">
      <c r="A98" s="6">
        <v>6.4</v>
      </c>
      <c r="B98" s="16" t="s">
        <v>274</v>
      </c>
      <c r="C98" s="15" t="s">
        <v>279</v>
      </c>
      <c r="D98" s="15" t="s">
        <v>144</v>
      </c>
      <c r="E98" s="4" t="s">
        <v>580</v>
      </c>
      <c r="F98" s="6" t="s">
        <v>425</v>
      </c>
      <c r="G98" s="1"/>
    </row>
    <row r="99" spans="1:7" ht="182.25" customHeight="1">
      <c r="A99" s="6">
        <v>6.5</v>
      </c>
      <c r="B99" s="16" t="s">
        <v>275</v>
      </c>
      <c r="C99" s="15" t="s">
        <v>280</v>
      </c>
      <c r="D99" s="15" t="s">
        <v>144</v>
      </c>
      <c r="E99" s="117" t="s">
        <v>581</v>
      </c>
      <c r="F99" s="6" t="s">
        <v>425</v>
      </c>
      <c r="G99" s="1"/>
    </row>
    <row r="100" spans="1:7" ht="31.5" customHeight="1">
      <c r="A100" s="3">
        <v>7</v>
      </c>
      <c r="B100" s="188" t="s">
        <v>609</v>
      </c>
      <c r="C100" s="188"/>
      <c r="D100" s="188"/>
      <c r="E100" s="188"/>
      <c r="F100" s="188"/>
      <c r="G100" s="188"/>
    </row>
    <row r="101" spans="1:7" ht="90">
      <c r="A101" s="6">
        <v>7.1</v>
      </c>
      <c r="B101" s="91" t="s">
        <v>281</v>
      </c>
      <c r="C101" s="15" t="s">
        <v>289</v>
      </c>
      <c r="D101" s="90" t="s">
        <v>294</v>
      </c>
      <c r="E101" s="4" t="s">
        <v>600</v>
      </c>
      <c r="F101" s="6" t="s">
        <v>425</v>
      </c>
      <c r="G101" s="1"/>
    </row>
    <row r="102" spans="1:7" ht="90">
      <c r="A102" s="6">
        <v>7.2</v>
      </c>
      <c r="B102" s="91" t="s">
        <v>282</v>
      </c>
      <c r="C102" s="15" t="s">
        <v>289</v>
      </c>
      <c r="D102" s="90" t="s">
        <v>294</v>
      </c>
      <c r="E102" s="4" t="s">
        <v>603</v>
      </c>
      <c r="F102" s="6" t="s">
        <v>425</v>
      </c>
      <c r="G102" s="1"/>
    </row>
    <row r="103" spans="1:7" ht="75">
      <c r="A103" s="6">
        <v>7.3</v>
      </c>
      <c r="B103" s="91" t="s">
        <v>283</v>
      </c>
      <c r="C103" s="15" t="s">
        <v>289</v>
      </c>
      <c r="D103" s="90" t="s">
        <v>294</v>
      </c>
      <c r="E103" s="4" t="s">
        <v>605</v>
      </c>
      <c r="F103" s="6" t="s">
        <v>425</v>
      </c>
      <c r="G103" s="1"/>
    </row>
    <row r="104" spans="1:7" ht="45">
      <c r="A104" s="6">
        <v>7.4</v>
      </c>
      <c r="B104" s="16" t="s">
        <v>284</v>
      </c>
      <c r="C104" s="15" t="s">
        <v>290</v>
      </c>
      <c r="D104" s="90" t="s">
        <v>144</v>
      </c>
      <c r="E104" s="70" t="s">
        <v>601</v>
      </c>
      <c r="F104" s="49" t="s">
        <v>602</v>
      </c>
      <c r="G104" s="1"/>
    </row>
    <row r="105" spans="1:7" ht="45">
      <c r="A105" s="6">
        <v>7.5</v>
      </c>
      <c r="B105" s="16" t="s">
        <v>285</v>
      </c>
      <c r="C105" s="15" t="s">
        <v>291</v>
      </c>
      <c r="D105" s="90" t="s">
        <v>144</v>
      </c>
      <c r="E105" s="4" t="s">
        <v>604</v>
      </c>
      <c r="F105" s="6" t="s">
        <v>425</v>
      </c>
      <c r="G105" s="1"/>
    </row>
    <row r="106" spans="1:7" ht="45">
      <c r="A106" s="6">
        <v>7.6</v>
      </c>
      <c r="B106" s="16" t="s">
        <v>286</v>
      </c>
      <c r="C106" s="15" t="s">
        <v>292</v>
      </c>
      <c r="D106" s="90" t="s">
        <v>144</v>
      </c>
      <c r="E106" s="4" t="s">
        <v>608</v>
      </c>
      <c r="F106" s="6" t="s">
        <v>425</v>
      </c>
      <c r="G106" s="1"/>
    </row>
    <row r="107" spans="1:7" ht="45">
      <c r="A107" s="6">
        <v>7.7</v>
      </c>
      <c r="B107" s="16" t="s">
        <v>287</v>
      </c>
      <c r="C107" s="15" t="s">
        <v>293</v>
      </c>
      <c r="D107" s="90" t="s">
        <v>144</v>
      </c>
      <c r="E107" s="4" t="s">
        <v>606</v>
      </c>
      <c r="F107" s="6" t="s">
        <v>425</v>
      </c>
      <c r="G107" s="1"/>
    </row>
    <row r="108" spans="1:7" ht="74.25" customHeight="1">
      <c r="A108" s="6">
        <v>7.8</v>
      </c>
      <c r="B108" s="16" t="s">
        <v>288</v>
      </c>
      <c r="C108" s="15" t="s">
        <v>289</v>
      </c>
      <c r="D108" s="90" t="s">
        <v>294</v>
      </c>
      <c r="E108" s="4" t="s">
        <v>607</v>
      </c>
      <c r="F108" s="6" t="s">
        <v>440</v>
      </c>
      <c r="G108" s="1"/>
    </row>
    <row r="109" spans="1:7" ht="27" customHeight="1">
      <c r="A109" s="34">
        <v>8</v>
      </c>
      <c r="B109" s="187" t="s">
        <v>719</v>
      </c>
      <c r="C109" s="187"/>
      <c r="D109" s="187"/>
      <c r="E109" s="187"/>
      <c r="F109" s="187"/>
      <c r="G109" s="187"/>
    </row>
    <row r="110" spans="1:7" ht="135">
      <c r="A110" s="6">
        <v>8.1</v>
      </c>
      <c r="B110" s="16" t="s">
        <v>315</v>
      </c>
      <c r="C110" s="48" t="s">
        <v>308</v>
      </c>
      <c r="D110" s="90" t="s">
        <v>174</v>
      </c>
      <c r="E110" s="4" t="s">
        <v>610</v>
      </c>
      <c r="F110" s="6" t="s">
        <v>425</v>
      </c>
      <c r="G110" s="1"/>
    </row>
    <row r="111" spans="1:7" ht="32.25" customHeight="1">
      <c r="A111" s="6">
        <v>8.1999999999999993</v>
      </c>
      <c r="B111" s="16" t="s">
        <v>295</v>
      </c>
      <c r="C111" s="48" t="s">
        <v>309</v>
      </c>
      <c r="D111" s="90" t="s">
        <v>144</v>
      </c>
      <c r="E111" s="127" t="s">
        <v>611</v>
      </c>
      <c r="F111" s="6" t="s">
        <v>425</v>
      </c>
      <c r="G111" s="1"/>
    </row>
    <row r="112" spans="1:7" ht="33.75" customHeight="1">
      <c r="A112" s="6">
        <v>8.3000000000000007</v>
      </c>
      <c r="B112" s="16" t="s">
        <v>296</v>
      </c>
      <c r="C112" s="71">
        <v>1</v>
      </c>
      <c r="D112" s="90" t="s">
        <v>144</v>
      </c>
      <c r="E112" s="127" t="s">
        <v>612</v>
      </c>
      <c r="F112" s="6" t="s">
        <v>425</v>
      </c>
      <c r="G112" s="1"/>
    </row>
    <row r="113" spans="1:7" ht="45">
      <c r="A113" s="6">
        <v>8.4</v>
      </c>
      <c r="B113" s="16" t="s">
        <v>297</v>
      </c>
      <c r="C113" s="48" t="s">
        <v>141</v>
      </c>
      <c r="D113" s="90" t="s">
        <v>144</v>
      </c>
      <c r="E113" s="127" t="s">
        <v>613</v>
      </c>
      <c r="F113" s="128" t="s">
        <v>425</v>
      </c>
      <c r="G113" s="1"/>
    </row>
    <row r="114" spans="1:7" ht="45">
      <c r="A114" s="6">
        <v>8.5</v>
      </c>
      <c r="B114" s="16" t="s">
        <v>298</v>
      </c>
      <c r="C114" s="48" t="s">
        <v>142</v>
      </c>
      <c r="D114" s="90" t="s">
        <v>144</v>
      </c>
      <c r="E114" s="122" t="s">
        <v>142</v>
      </c>
      <c r="F114" s="128" t="s">
        <v>425</v>
      </c>
      <c r="G114" s="1"/>
    </row>
    <row r="115" spans="1:7" ht="45">
      <c r="A115" s="6">
        <v>8.6</v>
      </c>
      <c r="B115" s="16" t="s">
        <v>299</v>
      </c>
      <c r="C115" s="48" t="s">
        <v>142</v>
      </c>
      <c r="D115" s="90" t="s">
        <v>144</v>
      </c>
      <c r="E115" s="122" t="s">
        <v>142</v>
      </c>
      <c r="F115" s="128" t="s">
        <v>425</v>
      </c>
      <c r="G115" s="1"/>
    </row>
    <row r="116" spans="1:7" ht="109.5" customHeight="1">
      <c r="A116" s="6">
        <v>8.6999999999999993</v>
      </c>
      <c r="B116" s="16" t="s">
        <v>300</v>
      </c>
      <c r="C116" s="48" t="s">
        <v>143</v>
      </c>
      <c r="D116" s="90" t="s">
        <v>144</v>
      </c>
      <c r="E116" s="4" t="s">
        <v>614</v>
      </c>
      <c r="F116" s="128" t="s">
        <v>425</v>
      </c>
      <c r="G116" s="1"/>
    </row>
    <row r="117" spans="1:7" ht="40.5" customHeight="1">
      <c r="A117" s="6">
        <v>8.8000000000000007</v>
      </c>
      <c r="B117" s="16" t="s">
        <v>301</v>
      </c>
      <c r="C117" s="71">
        <v>1</v>
      </c>
      <c r="D117" s="90" t="s">
        <v>144</v>
      </c>
      <c r="E117" s="4" t="s">
        <v>615</v>
      </c>
      <c r="F117" s="6" t="s">
        <v>425</v>
      </c>
      <c r="G117" s="1"/>
    </row>
    <row r="118" spans="1:7" ht="122.25" customHeight="1">
      <c r="A118" s="6">
        <v>8.9</v>
      </c>
      <c r="B118" s="16" t="s">
        <v>302</v>
      </c>
      <c r="C118" s="4" t="s">
        <v>310</v>
      </c>
      <c r="D118" s="90" t="s">
        <v>144</v>
      </c>
      <c r="E118" s="4" t="s">
        <v>616</v>
      </c>
      <c r="F118" s="6" t="s">
        <v>425</v>
      </c>
      <c r="G118" s="1"/>
    </row>
    <row r="119" spans="1:7" ht="144" customHeight="1">
      <c r="A119" s="72">
        <v>8.1</v>
      </c>
      <c r="B119" s="16" t="s">
        <v>303</v>
      </c>
      <c r="C119" s="4" t="s">
        <v>311</v>
      </c>
      <c r="D119" s="90" t="s">
        <v>144</v>
      </c>
      <c r="E119" s="4" t="s">
        <v>617</v>
      </c>
      <c r="F119" s="6" t="s">
        <v>425</v>
      </c>
      <c r="G119" s="1"/>
    </row>
    <row r="120" spans="1:7" ht="45">
      <c r="A120" s="9">
        <v>8.11</v>
      </c>
      <c r="B120" s="16" t="s">
        <v>304</v>
      </c>
      <c r="C120" s="48" t="s">
        <v>141</v>
      </c>
      <c r="D120" s="90" t="s">
        <v>144</v>
      </c>
      <c r="E120" s="4" t="s">
        <v>618</v>
      </c>
      <c r="F120" s="6" t="s">
        <v>425</v>
      </c>
      <c r="G120" s="1"/>
    </row>
    <row r="121" spans="1:7" ht="70.5" customHeight="1">
      <c r="A121" s="9">
        <v>8.1199999999999992</v>
      </c>
      <c r="B121" s="16" t="s">
        <v>312</v>
      </c>
      <c r="C121" s="48" t="s">
        <v>141</v>
      </c>
      <c r="D121" s="90" t="s">
        <v>144</v>
      </c>
      <c r="E121" s="129" t="s">
        <v>619</v>
      </c>
      <c r="F121" s="128" t="s">
        <v>425</v>
      </c>
      <c r="G121" s="1"/>
    </row>
    <row r="122" spans="1:7" ht="168.75" customHeight="1">
      <c r="A122" s="9">
        <v>8.1300000000000008</v>
      </c>
      <c r="B122" s="16" t="s">
        <v>305</v>
      </c>
      <c r="C122" s="15" t="s">
        <v>313</v>
      </c>
      <c r="D122" s="90" t="s">
        <v>174</v>
      </c>
      <c r="E122" s="130" t="s">
        <v>620</v>
      </c>
      <c r="F122" s="6" t="s">
        <v>425</v>
      </c>
      <c r="G122" s="1"/>
    </row>
    <row r="123" spans="1:7" ht="185.25" customHeight="1">
      <c r="A123" s="9">
        <v>8.14</v>
      </c>
      <c r="B123" s="73" t="s">
        <v>306</v>
      </c>
      <c r="C123" s="15" t="s">
        <v>313</v>
      </c>
      <c r="D123" s="90" t="s">
        <v>174</v>
      </c>
      <c r="E123" s="123" t="s">
        <v>621</v>
      </c>
      <c r="F123" s="6" t="s">
        <v>425</v>
      </c>
      <c r="G123" s="1"/>
    </row>
    <row r="124" spans="1:7" ht="145.5" customHeight="1">
      <c r="A124" s="9">
        <v>8.15</v>
      </c>
      <c r="B124" s="73" t="s">
        <v>307</v>
      </c>
      <c r="C124" s="15" t="s">
        <v>289</v>
      </c>
      <c r="D124" s="90" t="s">
        <v>174</v>
      </c>
      <c r="E124" s="117" t="s">
        <v>622</v>
      </c>
      <c r="F124" s="6" t="s">
        <v>425</v>
      </c>
      <c r="G124" s="1"/>
    </row>
    <row r="125" spans="1:7" ht="24.75" customHeight="1">
      <c r="A125" s="34">
        <v>9</v>
      </c>
      <c r="B125" s="187" t="s">
        <v>736</v>
      </c>
      <c r="C125" s="187"/>
      <c r="D125" s="187"/>
      <c r="E125" s="187"/>
      <c r="F125" s="187"/>
      <c r="G125" s="187"/>
    </row>
    <row r="126" spans="1:7" ht="199.5" customHeight="1">
      <c r="A126" s="6">
        <v>9.1</v>
      </c>
      <c r="B126" s="119" t="s">
        <v>720</v>
      </c>
      <c r="C126" s="141" t="s">
        <v>721</v>
      </c>
      <c r="D126" s="6" t="s">
        <v>144</v>
      </c>
      <c r="E126" s="137" t="s">
        <v>737</v>
      </c>
      <c r="F126" s="138">
        <v>1</v>
      </c>
      <c r="G126" s="1"/>
    </row>
    <row r="127" spans="1:7" ht="75">
      <c r="A127" s="6">
        <v>9.1999999999999993</v>
      </c>
      <c r="B127" s="119" t="s">
        <v>692</v>
      </c>
      <c r="C127" s="49" t="s">
        <v>693</v>
      </c>
      <c r="D127" s="6" t="s">
        <v>144</v>
      </c>
      <c r="E127" s="124" t="s">
        <v>738</v>
      </c>
      <c r="F127" s="49" t="s">
        <v>425</v>
      </c>
      <c r="G127" s="1"/>
    </row>
    <row r="128" spans="1:7" ht="75">
      <c r="A128" s="6">
        <v>9.3000000000000007</v>
      </c>
      <c r="B128" s="119" t="s">
        <v>722</v>
      </c>
      <c r="C128" s="49" t="s">
        <v>723</v>
      </c>
      <c r="D128" s="6" t="s">
        <v>144</v>
      </c>
      <c r="E128" s="70" t="s">
        <v>739</v>
      </c>
      <c r="F128" s="49" t="s">
        <v>425</v>
      </c>
      <c r="G128" s="1"/>
    </row>
    <row r="129" spans="1:7" ht="135">
      <c r="A129" s="6">
        <v>9.4</v>
      </c>
      <c r="B129" s="4" t="s">
        <v>724</v>
      </c>
      <c r="C129" s="49" t="s">
        <v>725</v>
      </c>
      <c r="D129" s="6" t="s">
        <v>144</v>
      </c>
      <c r="E129" s="124" t="s">
        <v>740</v>
      </c>
      <c r="F129" s="49" t="s">
        <v>425</v>
      </c>
      <c r="G129" s="1"/>
    </row>
    <row r="130" spans="1:7" ht="105">
      <c r="A130" s="6">
        <v>9.5</v>
      </c>
      <c r="B130" s="4" t="s">
        <v>726</v>
      </c>
      <c r="C130" s="6" t="s">
        <v>727</v>
      </c>
      <c r="D130" s="6" t="s">
        <v>144</v>
      </c>
      <c r="E130" s="105" t="s">
        <v>741</v>
      </c>
      <c r="F130" s="6" t="s">
        <v>425</v>
      </c>
      <c r="G130" s="1"/>
    </row>
    <row r="131" spans="1:7" ht="75">
      <c r="A131" s="6">
        <v>9.6</v>
      </c>
      <c r="B131" s="4" t="s">
        <v>700</v>
      </c>
      <c r="C131" s="6" t="s">
        <v>701</v>
      </c>
      <c r="D131" s="6" t="s">
        <v>144</v>
      </c>
      <c r="E131" s="7" t="s">
        <v>728</v>
      </c>
      <c r="F131" s="6" t="s">
        <v>425</v>
      </c>
      <c r="G131" s="1"/>
    </row>
    <row r="132" spans="1:7" ht="45">
      <c r="A132" s="6">
        <v>9.6999999999999993</v>
      </c>
      <c r="B132" s="4" t="s">
        <v>743</v>
      </c>
      <c r="C132" s="6" t="s">
        <v>729</v>
      </c>
      <c r="D132" s="6" t="s">
        <v>144</v>
      </c>
      <c r="E132" s="7" t="s">
        <v>742</v>
      </c>
      <c r="F132" s="6" t="s">
        <v>425</v>
      </c>
      <c r="G132" s="1"/>
    </row>
    <row r="133" spans="1:7" ht="60">
      <c r="A133" s="6">
        <v>9.8000000000000007</v>
      </c>
      <c r="B133" s="7" t="s">
        <v>730</v>
      </c>
      <c r="C133" s="6" t="s">
        <v>731</v>
      </c>
      <c r="D133" s="6" t="s">
        <v>144</v>
      </c>
      <c r="E133" s="7" t="s">
        <v>732</v>
      </c>
      <c r="F133" s="6" t="s">
        <v>425</v>
      </c>
      <c r="G133" s="1"/>
    </row>
    <row r="134" spans="1:7" ht="90">
      <c r="A134" s="6">
        <v>9.9</v>
      </c>
      <c r="B134" s="131" t="s">
        <v>707</v>
      </c>
      <c r="C134" s="6" t="s">
        <v>708</v>
      </c>
      <c r="D134" s="6" t="s">
        <v>316</v>
      </c>
      <c r="E134" s="7" t="s">
        <v>733</v>
      </c>
      <c r="F134" s="62" t="s">
        <v>425</v>
      </c>
      <c r="G134" s="1"/>
    </row>
    <row r="135" spans="1:7" ht="60">
      <c r="A135" s="66">
        <v>9.1</v>
      </c>
      <c r="B135" s="4" t="s">
        <v>734</v>
      </c>
      <c r="C135" s="6" t="s">
        <v>711</v>
      </c>
      <c r="D135" s="6" t="s">
        <v>316</v>
      </c>
      <c r="E135" s="7" t="s">
        <v>735</v>
      </c>
      <c r="F135" s="62" t="s">
        <v>425</v>
      </c>
      <c r="G135" s="1"/>
    </row>
    <row r="136" spans="1:7" ht="31.5" customHeight="1">
      <c r="A136" s="34">
        <v>10</v>
      </c>
      <c r="B136" s="187" t="s">
        <v>399</v>
      </c>
      <c r="C136" s="187"/>
      <c r="D136" s="187"/>
      <c r="E136" s="187"/>
      <c r="F136" s="187"/>
      <c r="G136" s="187"/>
    </row>
    <row r="137" spans="1:7" ht="45">
      <c r="A137" s="6">
        <v>10.1</v>
      </c>
      <c r="B137" s="16" t="s">
        <v>404</v>
      </c>
      <c r="C137" s="15" t="s">
        <v>318</v>
      </c>
      <c r="D137" s="90" t="s">
        <v>144</v>
      </c>
      <c r="E137" s="105" t="s">
        <v>395</v>
      </c>
      <c r="F137" s="6" t="s">
        <v>398</v>
      </c>
      <c r="G137" s="1"/>
    </row>
    <row r="138" spans="1:7" ht="60">
      <c r="A138" s="6">
        <v>10.199999999999999</v>
      </c>
      <c r="B138" s="16" t="s">
        <v>405</v>
      </c>
      <c r="C138" s="15" t="s">
        <v>319</v>
      </c>
      <c r="D138" s="90" t="s">
        <v>144</v>
      </c>
      <c r="E138" s="105" t="s">
        <v>406</v>
      </c>
      <c r="F138" s="6" t="s">
        <v>398</v>
      </c>
      <c r="G138" s="1"/>
    </row>
    <row r="139" spans="1:7" ht="45">
      <c r="A139" s="6">
        <v>10.3</v>
      </c>
      <c r="B139" s="16" t="s">
        <v>403</v>
      </c>
      <c r="C139" s="15" t="s">
        <v>131</v>
      </c>
      <c r="D139" s="90" t="s">
        <v>144</v>
      </c>
      <c r="E139" s="105" t="s">
        <v>396</v>
      </c>
      <c r="F139" s="6" t="s">
        <v>398</v>
      </c>
      <c r="G139" s="1"/>
    </row>
    <row r="140" spans="1:7" ht="45">
      <c r="A140" s="6">
        <v>10.4</v>
      </c>
      <c r="B140" s="16" t="s">
        <v>317</v>
      </c>
      <c r="C140" s="15" t="s">
        <v>320</v>
      </c>
      <c r="D140" s="90" t="s">
        <v>144</v>
      </c>
      <c r="E140" s="7" t="s">
        <v>397</v>
      </c>
      <c r="F140" s="6" t="s">
        <v>398</v>
      </c>
      <c r="G140" s="1"/>
    </row>
  </sheetData>
  <mergeCells count="13">
    <mergeCell ref="A1:B1"/>
    <mergeCell ref="A2:G2"/>
    <mergeCell ref="D1:G1"/>
    <mergeCell ref="B136:G136"/>
    <mergeCell ref="B41:G41"/>
    <mergeCell ref="B28:G28"/>
    <mergeCell ref="B70:G70"/>
    <mergeCell ref="B84:G84"/>
    <mergeCell ref="B100:G100"/>
    <mergeCell ref="B109:G109"/>
    <mergeCell ref="B5:G5"/>
    <mergeCell ref="B94:G94"/>
    <mergeCell ref="B125:G125"/>
  </mergeCells>
  <pageMargins left="0.2" right="0.2" top="0.25" bottom="0.25" header="0.3" footer="0.3"/>
  <pageSetup paperSize="9" scale="9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4"/>
  <sheetViews>
    <sheetView zoomScale="80" zoomScaleNormal="80" workbookViewId="0">
      <selection activeCell="A3" sqref="A3:P3"/>
    </sheetView>
  </sheetViews>
  <sheetFormatPr defaultColWidth="9.140625" defaultRowHeight="15"/>
  <cols>
    <col min="1" max="1" width="5.42578125" style="2" customWidth="1"/>
    <col min="2" max="2" width="29.85546875" style="2" customWidth="1"/>
    <col min="3" max="3" width="12.85546875" style="2" customWidth="1"/>
    <col min="4" max="4" width="12" style="2" customWidth="1"/>
    <col min="5" max="5" width="11.5703125" style="2" customWidth="1"/>
    <col min="6" max="6" width="12.28515625" style="2" customWidth="1"/>
    <col min="7" max="7" width="13.28515625" style="2" customWidth="1"/>
    <col min="8" max="8" width="13.140625" style="2" customWidth="1"/>
    <col min="9" max="9" width="11.5703125" style="2" customWidth="1"/>
    <col min="10" max="10" width="12" style="2" customWidth="1"/>
    <col min="11" max="12" width="11.7109375" style="2" customWidth="1"/>
    <col min="13" max="13" width="13" style="32" customWidth="1"/>
    <col min="14" max="14" width="13.5703125" style="2" customWidth="1"/>
    <col min="15" max="15" width="13.28515625" style="2" customWidth="1"/>
    <col min="16" max="16" width="13.42578125" style="2" customWidth="1"/>
    <col min="17" max="16384" width="9.140625" style="2"/>
  </cols>
  <sheetData>
    <row r="1" spans="1:16" ht="19.5" customHeight="1">
      <c r="A1" s="184" t="s">
        <v>34</v>
      </c>
      <c r="B1" s="184"/>
      <c r="C1" s="184"/>
      <c r="E1" s="186" t="s">
        <v>788</v>
      </c>
      <c r="F1" s="186"/>
      <c r="G1" s="186"/>
      <c r="H1" s="186"/>
      <c r="I1" s="186"/>
      <c r="J1" s="186"/>
      <c r="K1" s="186"/>
      <c r="L1" s="186"/>
      <c r="M1" s="186"/>
      <c r="N1" s="186"/>
      <c r="O1" s="186"/>
      <c r="P1" s="186"/>
    </row>
    <row r="2" spans="1:16" ht="60.75" customHeight="1">
      <c r="A2" s="184"/>
      <c r="B2" s="184"/>
      <c r="C2" s="184"/>
      <c r="E2" s="186"/>
      <c r="F2" s="186"/>
      <c r="G2" s="186"/>
      <c r="H2" s="186"/>
      <c r="I2" s="186"/>
      <c r="J2" s="186"/>
      <c r="K2" s="186"/>
      <c r="L2" s="186"/>
      <c r="M2" s="186"/>
      <c r="N2" s="186"/>
      <c r="O2" s="186"/>
      <c r="P2" s="186"/>
    </row>
    <row r="3" spans="1:16" ht="61.5" customHeight="1">
      <c r="A3" s="185" t="s">
        <v>789</v>
      </c>
      <c r="B3" s="185"/>
      <c r="C3" s="185"/>
      <c r="D3" s="185"/>
      <c r="E3" s="185"/>
      <c r="F3" s="185"/>
      <c r="G3" s="185"/>
      <c r="H3" s="185"/>
      <c r="I3" s="185"/>
      <c r="J3" s="185"/>
      <c r="K3" s="185"/>
      <c r="L3" s="185"/>
      <c r="M3" s="185"/>
      <c r="N3" s="185"/>
      <c r="O3" s="185"/>
      <c r="P3" s="185"/>
    </row>
    <row r="4" spans="1:16" ht="17.25" customHeight="1">
      <c r="J4" s="189" t="s">
        <v>53</v>
      </c>
      <c r="K4" s="189"/>
      <c r="L4" s="189"/>
      <c r="M4" s="189"/>
      <c r="N4" s="189"/>
      <c r="O4" s="189"/>
      <c r="P4" s="189"/>
    </row>
    <row r="5" spans="1:16" ht="34.5" customHeight="1">
      <c r="A5" s="196" t="s">
        <v>110</v>
      </c>
      <c r="B5" s="193" t="s">
        <v>97</v>
      </c>
      <c r="C5" s="190" t="s">
        <v>108</v>
      </c>
      <c r="D5" s="191"/>
      <c r="E5" s="191"/>
      <c r="F5" s="191"/>
      <c r="G5" s="192"/>
      <c r="H5" s="190" t="s">
        <v>321</v>
      </c>
      <c r="I5" s="191"/>
      <c r="J5" s="191"/>
      <c r="K5" s="191"/>
      <c r="L5" s="191"/>
      <c r="M5" s="192"/>
      <c r="N5" s="193" t="s">
        <v>179</v>
      </c>
      <c r="O5" s="193"/>
      <c r="P5" s="193"/>
    </row>
    <row r="6" spans="1:16" ht="27" customHeight="1">
      <c r="A6" s="196"/>
      <c r="B6" s="193"/>
      <c r="C6" s="193" t="s">
        <v>98</v>
      </c>
      <c r="D6" s="190" t="s">
        <v>99</v>
      </c>
      <c r="E6" s="191"/>
      <c r="F6" s="191"/>
      <c r="G6" s="192"/>
      <c r="H6" s="193" t="s">
        <v>98</v>
      </c>
      <c r="I6" s="190" t="s">
        <v>99</v>
      </c>
      <c r="J6" s="191"/>
      <c r="K6" s="191"/>
      <c r="L6" s="192"/>
      <c r="M6" s="194" t="s">
        <v>109</v>
      </c>
      <c r="N6" s="193" t="s">
        <v>322</v>
      </c>
      <c r="O6" s="194" t="s">
        <v>323</v>
      </c>
      <c r="P6" s="194" t="s">
        <v>175</v>
      </c>
    </row>
    <row r="7" spans="1:16" ht="78.75">
      <c r="A7" s="196"/>
      <c r="B7" s="193"/>
      <c r="C7" s="193"/>
      <c r="D7" s="157" t="s">
        <v>177</v>
      </c>
      <c r="E7" s="157" t="s">
        <v>178</v>
      </c>
      <c r="F7" s="157" t="s">
        <v>107</v>
      </c>
      <c r="G7" s="157" t="s">
        <v>775</v>
      </c>
      <c r="H7" s="193"/>
      <c r="I7" s="157" t="s">
        <v>177</v>
      </c>
      <c r="J7" s="157" t="s">
        <v>178</v>
      </c>
      <c r="K7" s="157" t="s">
        <v>107</v>
      </c>
      <c r="L7" s="157" t="s">
        <v>775</v>
      </c>
      <c r="M7" s="195"/>
      <c r="N7" s="193"/>
      <c r="O7" s="195"/>
      <c r="P7" s="195"/>
    </row>
    <row r="8" spans="1:16" s="50" customFormat="1">
      <c r="A8" s="92"/>
      <c r="B8" s="157" t="s">
        <v>100</v>
      </c>
      <c r="C8" s="86">
        <f>C9+C18</f>
        <v>111959.02600000001</v>
      </c>
      <c r="D8" s="86">
        <f t="shared" ref="D8:P8" si="0">D9+D18</f>
        <v>13561.738000000001</v>
      </c>
      <c r="E8" s="86">
        <f t="shared" si="0"/>
        <v>33405.688000000009</v>
      </c>
      <c r="F8" s="86">
        <f t="shared" si="0"/>
        <v>62468</v>
      </c>
      <c r="G8" s="86"/>
      <c r="H8" s="86">
        <f>H9+H18</f>
        <v>108194.58403500002</v>
      </c>
      <c r="I8" s="86">
        <f t="shared" si="0"/>
        <v>12193.205835000001</v>
      </c>
      <c r="J8" s="86">
        <f t="shared" si="0"/>
        <v>38554.147000000004</v>
      </c>
      <c r="K8" s="86">
        <f t="shared" si="0"/>
        <v>56273.592200000006</v>
      </c>
      <c r="L8" s="86">
        <f t="shared" si="0"/>
        <v>1173.6390000000001</v>
      </c>
      <c r="M8" s="158">
        <f t="shared" ref="M8:M16" si="1">H8/C8</f>
        <v>0.96637661026990362</v>
      </c>
      <c r="N8" s="86">
        <f t="shared" si="0"/>
        <v>2764.4419650000013</v>
      </c>
      <c r="O8" s="86">
        <f t="shared" si="0"/>
        <v>110959.02600000001</v>
      </c>
      <c r="P8" s="86">
        <f t="shared" si="0"/>
        <v>111959.02600000001</v>
      </c>
    </row>
    <row r="9" spans="1:16" ht="28.5" customHeight="1">
      <c r="A9" s="92" t="s">
        <v>332</v>
      </c>
      <c r="B9" s="157" t="s">
        <v>333</v>
      </c>
      <c r="C9" s="86">
        <f>SUM(C10:C17)</f>
        <v>13561.738000000001</v>
      </c>
      <c r="D9" s="86">
        <f t="shared" ref="D9:P9" si="2">SUM(D10:D17)</f>
        <v>13561.738000000001</v>
      </c>
      <c r="E9" s="86">
        <f t="shared" si="2"/>
        <v>0</v>
      </c>
      <c r="F9" s="86">
        <f t="shared" si="2"/>
        <v>0</v>
      </c>
      <c r="G9" s="86"/>
      <c r="H9" s="86">
        <f t="shared" si="2"/>
        <v>12193.205835000001</v>
      </c>
      <c r="I9" s="86">
        <f>SUM(I10:I17)</f>
        <v>12193.205835000001</v>
      </c>
      <c r="J9" s="86">
        <f t="shared" ref="J9:L9" si="3">SUM(J10:J17)</f>
        <v>0</v>
      </c>
      <c r="K9" s="86">
        <f t="shared" si="3"/>
        <v>0</v>
      </c>
      <c r="L9" s="86">
        <f t="shared" si="3"/>
        <v>0</v>
      </c>
      <c r="M9" s="158">
        <f t="shared" si="1"/>
        <v>0.89908873294853509</v>
      </c>
      <c r="N9" s="86">
        <f t="shared" si="2"/>
        <v>1368.5321650000001</v>
      </c>
      <c r="O9" s="86">
        <f t="shared" si="2"/>
        <v>13561.738000000001</v>
      </c>
      <c r="P9" s="86">
        <f t="shared" si="2"/>
        <v>13561.738000000001</v>
      </c>
    </row>
    <row r="10" spans="1:16" ht="31.5" customHeight="1">
      <c r="A10" s="93">
        <v>1</v>
      </c>
      <c r="B10" s="94" t="s">
        <v>334</v>
      </c>
      <c r="C10" s="95">
        <v>2515.56</v>
      </c>
      <c r="D10" s="95">
        <v>2515.56</v>
      </c>
      <c r="E10" s="95">
        <v>0</v>
      </c>
      <c r="F10" s="95">
        <v>0</v>
      </c>
      <c r="G10" s="95"/>
      <c r="H10" s="95">
        <f>I10</f>
        <v>2286.5881999999997</v>
      </c>
      <c r="I10" s="95">
        <f>2435.9642-149.376</f>
        <v>2286.5881999999997</v>
      </c>
      <c r="J10" s="95">
        <v>0</v>
      </c>
      <c r="K10" s="95">
        <v>0</v>
      </c>
      <c r="L10" s="95"/>
      <c r="M10" s="158">
        <f t="shared" si="1"/>
        <v>0.90897780215936008</v>
      </c>
      <c r="N10" s="87">
        <f>D10-H10</f>
        <v>228.97180000000026</v>
      </c>
      <c r="O10" s="87">
        <f t="shared" ref="O10:O16" si="4">H10+N10</f>
        <v>2515.56</v>
      </c>
      <c r="P10" s="87">
        <f t="shared" ref="P10:P17" si="5">C10</f>
        <v>2515.56</v>
      </c>
    </row>
    <row r="11" spans="1:16" ht="29.25" customHeight="1">
      <c r="A11" s="93">
        <v>2</v>
      </c>
      <c r="B11" s="94" t="s">
        <v>335</v>
      </c>
      <c r="C11" s="95">
        <v>6814.9179999999997</v>
      </c>
      <c r="D11" s="95">
        <v>6814.9179999999997</v>
      </c>
      <c r="E11" s="95">
        <v>0</v>
      </c>
      <c r="F11" s="95">
        <v>0</v>
      </c>
      <c r="G11" s="95"/>
      <c r="H11" s="95">
        <v>6075.4886349999997</v>
      </c>
      <c r="I11" s="95">
        <v>6075.4886349999997</v>
      </c>
      <c r="J11" s="95">
        <v>0</v>
      </c>
      <c r="K11" s="95">
        <v>0</v>
      </c>
      <c r="L11" s="95"/>
      <c r="M11" s="158">
        <f t="shared" si="1"/>
        <v>0.89149842081738917</v>
      </c>
      <c r="N11" s="87">
        <f t="shared" ref="N11:N17" si="6">D11-H11</f>
        <v>739.42936499999996</v>
      </c>
      <c r="O11" s="87">
        <f t="shared" si="4"/>
        <v>6814.9179999999997</v>
      </c>
      <c r="P11" s="87">
        <f t="shared" si="5"/>
        <v>6814.9179999999997</v>
      </c>
    </row>
    <row r="12" spans="1:16" ht="30" customHeight="1">
      <c r="A12" s="93">
        <v>3</v>
      </c>
      <c r="B12" s="94" t="s">
        <v>336</v>
      </c>
      <c r="C12" s="95">
        <v>784.68299999999999</v>
      </c>
      <c r="D12" s="95">
        <v>784.68299999999999</v>
      </c>
      <c r="E12" s="95">
        <v>0</v>
      </c>
      <c r="F12" s="95">
        <v>0</v>
      </c>
      <c r="G12" s="95"/>
      <c r="H12" s="95">
        <v>784.68299999999999</v>
      </c>
      <c r="I12" s="95">
        <v>784.68299999999999</v>
      </c>
      <c r="J12" s="95">
        <v>0</v>
      </c>
      <c r="K12" s="95">
        <v>0</v>
      </c>
      <c r="L12" s="95"/>
      <c r="M12" s="158">
        <f t="shared" si="1"/>
        <v>1</v>
      </c>
      <c r="N12" s="87">
        <f t="shared" si="6"/>
        <v>0</v>
      </c>
      <c r="O12" s="87">
        <f t="shared" si="4"/>
        <v>784.68299999999999</v>
      </c>
      <c r="P12" s="87">
        <f t="shared" si="5"/>
        <v>784.68299999999999</v>
      </c>
    </row>
    <row r="13" spans="1:16" ht="28.5" customHeight="1">
      <c r="A13" s="93">
        <v>4</v>
      </c>
      <c r="B13" s="94" t="s">
        <v>337</v>
      </c>
      <c r="C13" s="95">
        <v>943.40300000000002</v>
      </c>
      <c r="D13" s="95">
        <v>943.40300000000002</v>
      </c>
      <c r="E13" s="95">
        <v>0</v>
      </c>
      <c r="F13" s="95">
        <v>0</v>
      </c>
      <c r="G13" s="95"/>
      <c r="H13" s="95">
        <v>943.40300000000002</v>
      </c>
      <c r="I13" s="95">
        <v>943.40300000000002</v>
      </c>
      <c r="J13" s="95">
        <v>0</v>
      </c>
      <c r="K13" s="95">
        <v>0</v>
      </c>
      <c r="L13" s="95"/>
      <c r="M13" s="158">
        <f t="shared" si="1"/>
        <v>1</v>
      </c>
      <c r="N13" s="87">
        <f t="shared" si="6"/>
        <v>0</v>
      </c>
      <c r="O13" s="87">
        <f t="shared" si="4"/>
        <v>943.40300000000002</v>
      </c>
      <c r="P13" s="87">
        <f t="shared" si="5"/>
        <v>943.40300000000002</v>
      </c>
    </row>
    <row r="14" spans="1:16" s="21" customFormat="1" ht="56.25" customHeight="1">
      <c r="A14" s="93">
        <v>5</v>
      </c>
      <c r="B14" s="94" t="s">
        <v>338</v>
      </c>
      <c r="C14" s="95">
        <v>450</v>
      </c>
      <c r="D14" s="95">
        <v>450</v>
      </c>
      <c r="E14" s="95">
        <v>0</v>
      </c>
      <c r="F14" s="95">
        <v>0</v>
      </c>
      <c r="G14" s="95"/>
      <c r="H14" s="95">
        <v>382.51400000000001</v>
      </c>
      <c r="I14" s="95">
        <v>382.51400000000001</v>
      </c>
      <c r="J14" s="95">
        <v>0</v>
      </c>
      <c r="K14" s="95">
        <v>0</v>
      </c>
      <c r="L14" s="95"/>
      <c r="M14" s="158">
        <f t="shared" si="1"/>
        <v>0.85003111111111118</v>
      </c>
      <c r="N14" s="87">
        <f t="shared" si="6"/>
        <v>67.48599999999999</v>
      </c>
      <c r="O14" s="87">
        <f t="shared" si="4"/>
        <v>450</v>
      </c>
      <c r="P14" s="87">
        <f t="shared" si="5"/>
        <v>450</v>
      </c>
    </row>
    <row r="15" spans="1:16" ht="59.25" customHeight="1">
      <c r="A15" s="93">
        <v>6</v>
      </c>
      <c r="B15" s="94" t="s">
        <v>778</v>
      </c>
      <c r="C15" s="95">
        <v>2000</v>
      </c>
      <c r="D15" s="95">
        <v>2000</v>
      </c>
      <c r="E15" s="95">
        <v>0</v>
      </c>
      <c r="F15" s="95">
        <v>0</v>
      </c>
      <c r="G15" s="95"/>
      <c r="H15" s="95">
        <v>1679.019</v>
      </c>
      <c r="I15" s="95">
        <v>1679.019</v>
      </c>
      <c r="J15" s="95">
        <v>0</v>
      </c>
      <c r="K15" s="95">
        <v>0</v>
      </c>
      <c r="L15" s="95"/>
      <c r="M15" s="158">
        <f t="shared" si="1"/>
        <v>0.83950950000000002</v>
      </c>
      <c r="N15" s="87">
        <f>D15-H15</f>
        <v>320.98099999999999</v>
      </c>
      <c r="O15" s="87">
        <f t="shared" si="4"/>
        <v>2000</v>
      </c>
      <c r="P15" s="87">
        <f t="shared" si="5"/>
        <v>2000</v>
      </c>
    </row>
    <row r="16" spans="1:16" ht="59.25" customHeight="1">
      <c r="A16" s="93">
        <v>7</v>
      </c>
      <c r="B16" s="94" t="s">
        <v>339</v>
      </c>
      <c r="C16" s="95">
        <v>41.51</v>
      </c>
      <c r="D16" s="95">
        <v>41.51</v>
      </c>
      <c r="E16" s="95">
        <v>0</v>
      </c>
      <c r="F16" s="95">
        <v>0</v>
      </c>
      <c r="G16" s="95"/>
      <c r="H16" s="95">
        <v>41.51</v>
      </c>
      <c r="I16" s="95">
        <v>41.51</v>
      </c>
      <c r="J16" s="95">
        <v>0</v>
      </c>
      <c r="K16" s="95">
        <v>0</v>
      </c>
      <c r="L16" s="95"/>
      <c r="M16" s="158">
        <f t="shared" si="1"/>
        <v>1</v>
      </c>
      <c r="N16" s="87">
        <f t="shared" si="6"/>
        <v>0</v>
      </c>
      <c r="O16" s="87">
        <f t="shared" si="4"/>
        <v>41.51</v>
      </c>
      <c r="P16" s="87">
        <f t="shared" si="5"/>
        <v>41.51</v>
      </c>
    </row>
    <row r="17" spans="1:16" ht="70.5" customHeight="1">
      <c r="A17" s="93">
        <v>8</v>
      </c>
      <c r="B17" s="94" t="s">
        <v>340</v>
      </c>
      <c r="C17" s="95">
        <v>11.664</v>
      </c>
      <c r="D17" s="95">
        <v>11.664</v>
      </c>
      <c r="E17" s="95">
        <v>0</v>
      </c>
      <c r="F17" s="95">
        <v>0</v>
      </c>
      <c r="G17" s="95"/>
      <c r="H17" s="114"/>
      <c r="I17" s="95">
        <v>0</v>
      </c>
      <c r="J17" s="95">
        <v>0</v>
      </c>
      <c r="K17" s="95">
        <v>0</v>
      </c>
      <c r="L17" s="95"/>
      <c r="M17" s="158">
        <f>J10/C17</f>
        <v>0</v>
      </c>
      <c r="N17" s="87">
        <f t="shared" si="6"/>
        <v>11.664</v>
      </c>
      <c r="O17" s="87">
        <f>J10+N17</f>
        <v>11.664</v>
      </c>
      <c r="P17" s="87">
        <f t="shared" si="5"/>
        <v>11.664</v>
      </c>
    </row>
    <row r="18" spans="1:16" ht="33.75" customHeight="1">
      <c r="A18" s="157" t="s">
        <v>341</v>
      </c>
      <c r="B18" s="159" t="s">
        <v>342</v>
      </c>
      <c r="C18" s="86">
        <f>SUM(C19:C34)</f>
        <v>98397.288000000015</v>
      </c>
      <c r="D18" s="86">
        <f t="shared" ref="D18:G18" si="7">SUM(D19:D34)</f>
        <v>0</v>
      </c>
      <c r="E18" s="86">
        <f t="shared" si="7"/>
        <v>33405.688000000009</v>
      </c>
      <c r="F18" s="86">
        <f t="shared" si="7"/>
        <v>62468</v>
      </c>
      <c r="G18" s="86">
        <f t="shared" si="7"/>
        <v>2523.6</v>
      </c>
      <c r="H18" s="86">
        <f>SUM(H19:H34)</f>
        <v>96001.378200000021</v>
      </c>
      <c r="I18" s="86">
        <f t="shared" ref="I18:L18" si="8">SUM(I19:I34)</f>
        <v>0</v>
      </c>
      <c r="J18" s="86">
        <f t="shared" si="8"/>
        <v>38554.147000000004</v>
      </c>
      <c r="K18" s="86">
        <f t="shared" si="8"/>
        <v>56273.592200000006</v>
      </c>
      <c r="L18" s="86">
        <f t="shared" si="8"/>
        <v>1173.6390000000001</v>
      </c>
      <c r="M18" s="158">
        <f t="shared" ref="M18:M32" si="9">H18/C18</f>
        <v>0.97565065207894763</v>
      </c>
      <c r="N18" s="86">
        <f>SUM(N19:N34)</f>
        <v>1395.9098000000013</v>
      </c>
      <c r="O18" s="86">
        <f>SUM(O19:O34)</f>
        <v>97397.288000000015</v>
      </c>
      <c r="P18" s="86">
        <f>SUM(P19:P34)</f>
        <v>98397.288000000015</v>
      </c>
    </row>
    <row r="19" spans="1:16" ht="54.75" customHeight="1">
      <c r="A19" s="93">
        <v>1</v>
      </c>
      <c r="B19" s="96" t="s">
        <v>81</v>
      </c>
      <c r="C19" s="95">
        <f>SUM(D19:G19)</f>
        <v>7955.223</v>
      </c>
      <c r="D19" s="95"/>
      <c r="E19" s="95">
        <v>3200</v>
      </c>
      <c r="F19" s="95">
        <v>4755.223</v>
      </c>
      <c r="G19" s="95"/>
      <c r="H19" s="160">
        <f>SUM(I19:L19)</f>
        <v>7955.223</v>
      </c>
      <c r="I19" s="95">
        <v>0</v>
      </c>
      <c r="J19" s="160">
        <v>3200</v>
      </c>
      <c r="K19" s="160">
        <v>4755.223</v>
      </c>
      <c r="L19" s="160"/>
      <c r="M19" s="158">
        <f t="shared" si="9"/>
        <v>1</v>
      </c>
      <c r="N19" s="95">
        <v>0</v>
      </c>
      <c r="O19" s="88">
        <f>H19+N19</f>
        <v>7955.223</v>
      </c>
      <c r="P19" s="88">
        <f>C19</f>
        <v>7955.223</v>
      </c>
    </row>
    <row r="20" spans="1:16" ht="48.75" customHeight="1">
      <c r="A20" s="93">
        <v>2</v>
      </c>
      <c r="B20" s="97" t="s">
        <v>82</v>
      </c>
      <c r="C20" s="95">
        <f t="shared" ref="C20:C34" si="10">SUM(D20:G20)</f>
        <v>8516</v>
      </c>
      <c r="D20" s="95"/>
      <c r="E20" s="95">
        <v>4016</v>
      </c>
      <c r="F20" s="95">
        <v>4500</v>
      </c>
      <c r="G20" s="95"/>
      <c r="H20" s="160">
        <f t="shared" ref="H20:H34" si="11">SUM(I20:L20)</f>
        <v>8516</v>
      </c>
      <c r="I20" s="95">
        <v>0</v>
      </c>
      <c r="J20" s="160">
        <v>4016</v>
      </c>
      <c r="K20" s="160">
        <v>4500</v>
      </c>
      <c r="L20" s="160"/>
      <c r="M20" s="158">
        <f t="shared" si="9"/>
        <v>1</v>
      </c>
      <c r="N20" s="95">
        <v>0</v>
      </c>
      <c r="O20" s="88">
        <f t="shared" ref="O20:O28" si="12">H20+N20</f>
        <v>8516</v>
      </c>
      <c r="P20" s="88">
        <f t="shared" ref="P20:P34" si="13">C20</f>
        <v>8516</v>
      </c>
    </row>
    <row r="21" spans="1:16" ht="49.5" customHeight="1">
      <c r="A21" s="93">
        <v>3</v>
      </c>
      <c r="B21" s="97" t="s">
        <v>101</v>
      </c>
      <c r="C21" s="95">
        <f t="shared" si="10"/>
        <v>4150</v>
      </c>
      <c r="D21" s="95"/>
      <c r="E21" s="95">
        <v>2150</v>
      </c>
      <c r="F21" s="95">
        <v>2000</v>
      </c>
      <c r="G21" s="95"/>
      <c r="H21" s="160">
        <f t="shared" si="11"/>
        <v>4150</v>
      </c>
      <c r="I21" s="95">
        <v>0</v>
      </c>
      <c r="J21" s="160">
        <v>2150</v>
      </c>
      <c r="K21" s="160">
        <v>2000</v>
      </c>
      <c r="L21" s="160"/>
      <c r="M21" s="158">
        <f t="shared" si="9"/>
        <v>1</v>
      </c>
      <c r="N21" s="95">
        <v>0</v>
      </c>
      <c r="O21" s="88">
        <f t="shared" si="12"/>
        <v>4150</v>
      </c>
      <c r="P21" s="88">
        <f t="shared" si="13"/>
        <v>4150</v>
      </c>
    </row>
    <row r="22" spans="1:16" ht="45" customHeight="1">
      <c r="A22" s="93">
        <v>4</v>
      </c>
      <c r="B22" s="96" t="s">
        <v>83</v>
      </c>
      <c r="C22" s="95">
        <f t="shared" si="10"/>
        <v>13200</v>
      </c>
      <c r="D22" s="95"/>
      <c r="E22" s="95">
        <v>4600</v>
      </c>
      <c r="F22" s="95">
        <v>8600</v>
      </c>
      <c r="G22" s="95"/>
      <c r="H22" s="160">
        <f t="shared" si="11"/>
        <v>13200</v>
      </c>
      <c r="I22" s="95">
        <v>0</v>
      </c>
      <c r="J22" s="160">
        <v>4600</v>
      </c>
      <c r="K22" s="160">
        <v>8600</v>
      </c>
      <c r="L22" s="160"/>
      <c r="M22" s="158">
        <f t="shared" si="9"/>
        <v>1</v>
      </c>
      <c r="N22" s="95">
        <v>0</v>
      </c>
      <c r="O22" s="88">
        <f t="shared" si="12"/>
        <v>13200</v>
      </c>
      <c r="P22" s="88">
        <f t="shared" si="13"/>
        <v>13200</v>
      </c>
    </row>
    <row r="23" spans="1:16" ht="33" customHeight="1">
      <c r="A23" s="98">
        <v>5</v>
      </c>
      <c r="B23" s="99" t="s">
        <v>84</v>
      </c>
      <c r="C23" s="95">
        <f t="shared" si="10"/>
        <v>1316.383</v>
      </c>
      <c r="D23" s="95"/>
      <c r="E23" s="95">
        <v>589</v>
      </c>
      <c r="F23" s="95">
        <v>727.38300000000004</v>
      </c>
      <c r="G23" s="95"/>
      <c r="H23" s="160">
        <f t="shared" si="11"/>
        <v>1316.383</v>
      </c>
      <c r="I23" s="95">
        <v>0</v>
      </c>
      <c r="J23" s="160">
        <v>589</v>
      </c>
      <c r="K23" s="160">
        <f>F23</f>
        <v>727.38300000000004</v>
      </c>
      <c r="L23" s="160"/>
      <c r="M23" s="158">
        <f t="shared" si="9"/>
        <v>1</v>
      </c>
      <c r="N23" s="95">
        <v>0</v>
      </c>
      <c r="O23" s="88">
        <f t="shared" si="12"/>
        <v>1316.383</v>
      </c>
      <c r="P23" s="88">
        <f t="shared" si="13"/>
        <v>1316.383</v>
      </c>
    </row>
    <row r="24" spans="1:16" ht="33.75" customHeight="1">
      <c r="A24" s="93">
        <v>6</v>
      </c>
      <c r="B24" s="96" t="s">
        <v>102</v>
      </c>
      <c r="C24" s="95">
        <f t="shared" si="10"/>
        <v>5172.1000000000004</v>
      </c>
      <c r="D24" s="95"/>
      <c r="E24" s="95">
        <v>2722.9</v>
      </c>
      <c r="F24" s="95">
        <v>2449.1999999999998</v>
      </c>
      <c r="G24" s="95"/>
      <c r="H24" s="160">
        <f t="shared" si="11"/>
        <v>5172.1000000000004</v>
      </c>
      <c r="I24" s="95">
        <v>0</v>
      </c>
      <c r="J24" s="160">
        <v>2722.9</v>
      </c>
      <c r="K24" s="160">
        <v>2449.1999999999998</v>
      </c>
      <c r="L24" s="160"/>
      <c r="M24" s="158">
        <f t="shared" si="9"/>
        <v>1</v>
      </c>
      <c r="N24" s="95">
        <v>0</v>
      </c>
      <c r="O24" s="88">
        <f t="shared" si="12"/>
        <v>5172.1000000000004</v>
      </c>
      <c r="P24" s="88">
        <f t="shared" si="13"/>
        <v>5172.1000000000004</v>
      </c>
    </row>
    <row r="25" spans="1:16" ht="39.75" customHeight="1">
      <c r="A25" s="93">
        <v>7</v>
      </c>
      <c r="B25" s="96" t="s">
        <v>85</v>
      </c>
      <c r="C25" s="95">
        <f t="shared" si="10"/>
        <v>2695</v>
      </c>
      <c r="D25" s="95"/>
      <c r="E25" s="95">
        <v>945</v>
      </c>
      <c r="F25" s="95">
        <v>1750</v>
      </c>
      <c r="G25" s="95"/>
      <c r="H25" s="160">
        <f t="shared" si="11"/>
        <v>2695</v>
      </c>
      <c r="I25" s="95">
        <v>0</v>
      </c>
      <c r="J25" s="160">
        <v>945</v>
      </c>
      <c r="K25" s="160">
        <v>1750</v>
      </c>
      <c r="L25" s="160"/>
      <c r="M25" s="158">
        <f t="shared" si="9"/>
        <v>1</v>
      </c>
      <c r="N25" s="95">
        <v>0</v>
      </c>
      <c r="O25" s="88">
        <f t="shared" si="12"/>
        <v>2695</v>
      </c>
      <c r="P25" s="88">
        <f t="shared" si="13"/>
        <v>2695</v>
      </c>
    </row>
    <row r="26" spans="1:16" ht="54" customHeight="1">
      <c r="A26" s="93">
        <v>8</v>
      </c>
      <c r="B26" s="96" t="s">
        <v>86</v>
      </c>
      <c r="C26" s="95">
        <f t="shared" si="10"/>
        <v>10387.803</v>
      </c>
      <c r="D26" s="95"/>
      <c r="E26" s="95">
        <v>3970.788</v>
      </c>
      <c r="F26" s="95">
        <v>6417.0150000000003</v>
      </c>
      <c r="G26" s="95"/>
      <c r="H26" s="160">
        <f t="shared" si="11"/>
        <v>10387.803</v>
      </c>
      <c r="I26" s="95">
        <v>0</v>
      </c>
      <c r="J26" s="160">
        <v>3970.788</v>
      </c>
      <c r="K26" s="160">
        <f>F26</f>
        <v>6417.0150000000003</v>
      </c>
      <c r="L26" s="160"/>
      <c r="M26" s="158">
        <f t="shared" si="9"/>
        <v>1</v>
      </c>
      <c r="N26" s="95">
        <v>0</v>
      </c>
      <c r="O26" s="88">
        <f t="shared" si="12"/>
        <v>10387.803</v>
      </c>
      <c r="P26" s="88">
        <f t="shared" si="13"/>
        <v>10387.803</v>
      </c>
    </row>
    <row r="27" spans="1:16" ht="59.25" customHeight="1">
      <c r="A27" s="93">
        <v>9</v>
      </c>
      <c r="B27" s="96" t="s">
        <v>104</v>
      </c>
      <c r="C27" s="95">
        <f t="shared" si="10"/>
        <v>9183.8780000000006</v>
      </c>
      <c r="D27" s="95"/>
      <c r="E27" s="95">
        <v>3800</v>
      </c>
      <c r="F27" s="95">
        <v>5383.8779999999997</v>
      </c>
      <c r="G27" s="95"/>
      <c r="H27" s="160">
        <f t="shared" si="11"/>
        <v>9183.8780000000006</v>
      </c>
      <c r="I27" s="95">
        <v>0</v>
      </c>
      <c r="J27" s="160">
        <v>3800</v>
      </c>
      <c r="K27" s="160">
        <v>5383.8779999999997</v>
      </c>
      <c r="L27" s="160"/>
      <c r="M27" s="158">
        <f t="shared" si="9"/>
        <v>1</v>
      </c>
      <c r="N27" s="95">
        <v>0</v>
      </c>
      <c r="O27" s="88">
        <f t="shared" si="12"/>
        <v>9183.8780000000006</v>
      </c>
      <c r="P27" s="88">
        <f t="shared" si="13"/>
        <v>9183.8780000000006</v>
      </c>
    </row>
    <row r="28" spans="1:16" ht="44.25" customHeight="1">
      <c r="A28" s="93">
        <v>10</v>
      </c>
      <c r="B28" s="96" t="s">
        <v>103</v>
      </c>
      <c r="C28" s="95">
        <f t="shared" si="10"/>
        <v>8446.0499999999993</v>
      </c>
      <c r="D28" s="95"/>
      <c r="E28" s="95">
        <v>5112</v>
      </c>
      <c r="F28" s="95">
        <v>3334.05</v>
      </c>
      <c r="G28" s="95"/>
      <c r="H28" s="160">
        <f t="shared" si="11"/>
        <v>8446.0499999999993</v>
      </c>
      <c r="I28" s="95">
        <v>0</v>
      </c>
      <c r="J28" s="160">
        <v>5112</v>
      </c>
      <c r="K28" s="160">
        <v>3334.05</v>
      </c>
      <c r="L28" s="160"/>
      <c r="M28" s="158">
        <f t="shared" si="9"/>
        <v>1</v>
      </c>
      <c r="N28" s="95">
        <v>0</v>
      </c>
      <c r="O28" s="88">
        <f t="shared" si="12"/>
        <v>8446.0499999999993</v>
      </c>
      <c r="P28" s="88">
        <f t="shared" si="13"/>
        <v>8446.0499999999993</v>
      </c>
    </row>
    <row r="29" spans="1:16" ht="59.25" customHeight="1">
      <c r="A29" s="161">
        <v>11</v>
      </c>
      <c r="B29" s="162" t="s">
        <v>105</v>
      </c>
      <c r="C29" s="95">
        <f t="shared" si="10"/>
        <v>10767.143</v>
      </c>
      <c r="D29" s="163"/>
      <c r="E29" s="164">
        <v>493.54300000000001</v>
      </c>
      <c r="F29" s="164">
        <v>10000</v>
      </c>
      <c r="G29" s="164">
        <v>273.60000000000002</v>
      </c>
      <c r="H29" s="160">
        <f t="shared" si="11"/>
        <v>9569.9601999999995</v>
      </c>
      <c r="I29" s="164">
        <v>0</v>
      </c>
      <c r="J29" s="165">
        <v>400</v>
      </c>
      <c r="K29" s="160">
        <v>9169.9601999999995</v>
      </c>
      <c r="L29" s="166"/>
      <c r="M29" s="168">
        <f t="shared" si="9"/>
        <v>0.88881147022938212</v>
      </c>
      <c r="N29" s="167">
        <f>C29-H29</f>
        <v>1197.1828000000005</v>
      </c>
      <c r="O29" s="88">
        <f>H29+N29</f>
        <v>10767.143</v>
      </c>
      <c r="P29" s="88">
        <f t="shared" si="13"/>
        <v>10767.143</v>
      </c>
    </row>
    <row r="30" spans="1:16" ht="42" customHeight="1">
      <c r="A30" s="161">
        <v>12</v>
      </c>
      <c r="B30" s="162" t="s">
        <v>774</v>
      </c>
      <c r="C30" s="95">
        <f t="shared" si="10"/>
        <v>7372.8590000000004</v>
      </c>
      <c r="D30" s="163"/>
      <c r="E30" s="164">
        <v>59.859000000000002</v>
      </c>
      <c r="F30" s="164">
        <v>7112</v>
      </c>
      <c r="G30" s="164">
        <v>201</v>
      </c>
      <c r="H30" s="160">
        <f>SUM(I30:L30)</f>
        <v>7289.152</v>
      </c>
      <c r="I30" s="164">
        <v>0</v>
      </c>
      <c r="J30" s="165">
        <v>52.512999999999998</v>
      </c>
      <c r="K30" s="166">
        <f>7112</f>
        <v>7112</v>
      </c>
      <c r="L30" s="165">
        <f>125-0.361</f>
        <v>124.639</v>
      </c>
      <c r="M30" s="168">
        <f t="shared" si="9"/>
        <v>0.98864660235601953</v>
      </c>
      <c r="N30" s="167">
        <f>C30-H30</f>
        <v>83.707000000000335</v>
      </c>
      <c r="O30" s="88">
        <f>H30+N30</f>
        <v>7372.8590000000004</v>
      </c>
      <c r="P30" s="88">
        <f t="shared" si="13"/>
        <v>7372.8590000000004</v>
      </c>
    </row>
    <row r="31" spans="1:16" ht="45" customHeight="1">
      <c r="A31" s="161">
        <v>13</v>
      </c>
      <c r="B31" s="162" t="s">
        <v>106</v>
      </c>
      <c r="C31" s="95">
        <f t="shared" si="10"/>
        <v>5521.6760000000004</v>
      </c>
      <c r="D31" s="163"/>
      <c r="E31" s="164">
        <v>82.424999999999997</v>
      </c>
      <c r="F31" s="164">
        <v>5439.2510000000002</v>
      </c>
      <c r="G31" s="164"/>
      <c r="H31" s="160">
        <f t="shared" si="11"/>
        <v>5514.134</v>
      </c>
      <c r="I31" s="164">
        <v>0</v>
      </c>
      <c r="J31" s="165">
        <v>5439.2510000000002</v>
      </c>
      <c r="K31" s="165">
        <v>74.882999999999996</v>
      </c>
      <c r="L31" s="166"/>
      <c r="M31" s="168">
        <f t="shared" si="9"/>
        <v>0.99863411036793892</v>
      </c>
      <c r="N31" s="167">
        <f>C31-H31</f>
        <v>7.5420000000003711</v>
      </c>
      <c r="O31" s="88">
        <f t="shared" ref="O31:O34" si="14">H31+N31</f>
        <v>5521.6760000000004</v>
      </c>
      <c r="P31" s="88">
        <f t="shared" si="13"/>
        <v>5521.6760000000004</v>
      </c>
    </row>
    <row r="32" spans="1:16" ht="37.5" customHeight="1">
      <c r="A32" s="161">
        <v>14</v>
      </c>
      <c r="B32" s="162" t="s">
        <v>394</v>
      </c>
      <c r="C32" s="95">
        <f t="shared" si="10"/>
        <v>1455</v>
      </c>
      <c r="D32" s="164"/>
      <c r="E32" s="164">
        <v>800</v>
      </c>
      <c r="F32" s="164"/>
      <c r="G32" s="164">
        <v>655</v>
      </c>
      <c r="H32" s="160">
        <f t="shared" si="11"/>
        <v>955</v>
      </c>
      <c r="I32" s="164">
        <v>0</v>
      </c>
      <c r="J32" s="165">
        <f>E32</f>
        <v>800</v>
      </c>
      <c r="K32" s="166">
        <v>0</v>
      </c>
      <c r="L32" s="165">
        <v>155</v>
      </c>
      <c r="M32" s="168">
        <f t="shared" si="9"/>
        <v>0.6563573883161512</v>
      </c>
      <c r="N32" s="167">
        <v>0</v>
      </c>
      <c r="O32" s="88">
        <f t="shared" si="14"/>
        <v>955</v>
      </c>
      <c r="P32" s="88">
        <f t="shared" si="13"/>
        <v>1455</v>
      </c>
    </row>
    <row r="33" spans="1:16" ht="32.25" customHeight="1">
      <c r="A33" s="161">
        <v>15</v>
      </c>
      <c r="B33" s="162" t="s">
        <v>776</v>
      </c>
      <c r="C33" s="95">
        <f t="shared" si="10"/>
        <v>2150.6950000000002</v>
      </c>
      <c r="D33" s="114"/>
      <c r="E33" s="95">
        <v>756.69500000000005</v>
      </c>
      <c r="F33" s="114"/>
      <c r="G33" s="164">
        <v>1394</v>
      </c>
      <c r="H33" s="160">
        <f t="shared" si="11"/>
        <v>1650.6950000000002</v>
      </c>
      <c r="I33" s="114"/>
      <c r="J33" s="165">
        <f>E33</f>
        <v>756.69500000000005</v>
      </c>
      <c r="K33" s="114"/>
      <c r="L33" s="165">
        <v>894</v>
      </c>
      <c r="M33" s="169" t="s">
        <v>48</v>
      </c>
      <c r="N33" s="167">
        <v>0</v>
      </c>
      <c r="O33" s="88">
        <f t="shared" si="14"/>
        <v>1650.6950000000002</v>
      </c>
      <c r="P33" s="88">
        <f t="shared" si="13"/>
        <v>2150.6950000000002</v>
      </c>
    </row>
    <row r="34" spans="1:16" ht="45" customHeight="1">
      <c r="A34" s="161">
        <v>16</v>
      </c>
      <c r="B34" s="162" t="s">
        <v>777</v>
      </c>
      <c r="C34" s="95">
        <f t="shared" si="10"/>
        <v>107.47799999999999</v>
      </c>
      <c r="D34" s="114"/>
      <c r="E34" s="95">
        <v>107.47799999999999</v>
      </c>
      <c r="F34" s="114"/>
      <c r="G34" s="114"/>
      <c r="H34" s="160">
        <f t="shared" si="11"/>
        <v>0</v>
      </c>
      <c r="I34" s="114"/>
      <c r="J34" s="114"/>
      <c r="K34" s="114"/>
      <c r="L34" s="114"/>
      <c r="M34" s="169" t="s">
        <v>48</v>
      </c>
      <c r="N34" s="88">
        <f>E34</f>
        <v>107.47799999999999</v>
      </c>
      <c r="O34" s="88">
        <f t="shared" si="14"/>
        <v>107.47799999999999</v>
      </c>
      <c r="P34" s="88">
        <f t="shared" si="13"/>
        <v>107.47799999999999</v>
      </c>
    </row>
  </sheetData>
  <mergeCells count="17">
    <mergeCell ref="D6:G6"/>
    <mergeCell ref="H6:H7"/>
    <mergeCell ref="I6:L6"/>
    <mergeCell ref="O6:O7"/>
    <mergeCell ref="P6:P7"/>
    <mergeCell ref="M6:M7"/>
    <mergeCell ref="N6:N7"/>
    <mergeCell ref="J4:P4"/>
    <mergeCell ref="A3:P3"/>
    <mergeCell ref="E1:P2"/>
    <mergeCell ref="C5:G5"/>
    <mergeCell ref="H5:M5"/>
    <mergeCell ref="N5:P5"/>
    <mergeCell ref="A1:C2"/>
    <mergeCell ref="A5:A7"/>
    <mergeCell ref="B5:B7"/>
    <mergeCell ref="C6:C7"/>
  </mergeCells>
  <pageMargins left="0.2" right="0.2" top="0.25" bottom="0.25" header="0.3" footer="0.3"/>
  <pageSetup paperSize="9" scale="68"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8"/>
  <sheetViews>
    <sheetView workbookViewId="0">
      <selection activeCell="A2" sqref="A2:P2"/>
    </sheetView>
  </sheetViews>
  <sheetFormatPr defaultColWidth="9.140625" defaultRowHeight="15"/>
  <cols>
    <col min="1" max="1" width="3.85546875" style="234" customWidth="1"/>
    <col min="2" max="2" width="19.28515625" style="234" customWidth="1"/>
    <col min="3" max="3" width="6.42578125" style="234" customWidth="1"/>
    <col min="4" max="4" width="7.140625" style="234" customWidth="1"/>
    <col min="5" max="5" width="9.85546875" style="235" customWidth="1"/>
    <col min="6" max="6" width="7.7109375" style="235" customWidth="1"/>
    <col min="7" max="7" width="9" style="234" customWidth="1"/>
    <col min="8" max="8" width="7.5703125" style="234" customWidth="1"/>
    <col min="9" max="9" width="8.42578125" style="234" customWidth="1"/>
    <col min="10" max="10" width="7.140625" style="234" customWidth="1"/>
    <col min="11" max="11" width="8.28515625" style="235" customWidth="1"/>
    <col min="12" max="12" width="6.85546875" style="236" customWidth="1"/>
    <col min="13" max="14" width="8" style="236" customWidth="1"/>
    <col min="15" max="15" width="8.42578125" style="236" customWidth="1"/>
    <col min="16" max="16" width="34" style="237" customWidth="1"/>
    <col min="17" max="16384" width="9.140625" style="234"/>
  </cols>
  <sheetData>
    <row r="1" spans="1:16" ht="76.5" customHeight="1">
      <c r="A1" s="227" t="s">
        <v>34</v>
      </c>
      <c r="B1" s="228"/>
      <c r="C1" s="228"/>
      <c r="D1" s="229"/>
      <c r="E1" s="230"/>
      <c r="F1" s="230"/>
      <c r="G1" s="231" t="s">
        <v>790</v>
      </c>
      <c r="H1" s="232"/>
      <c r="I1" s="232"/>
      <c r="J1" s="232"/>
      <c r="K1" s="232"/>
      <c r="L1" s="232"/>
      <c r="M1" s="232"/>
      <c r="N1" s="232"/>
      <c r="O1" s="232"/>
      <c r="P1" s="232"/>
    </row>
    <row r="2" spans="1:16" ht="63.75" customHeight="1">
      <c r="A2" s="233" t="s">
        <v>791</v>
      </c>
      <c r="B2" s="233"/>
      <c r="C2" s="233"/>
      <c r="D2" s="233"/>
      <c r="E2" s="233"/>
      <c r="F2" s="233"/>
      <c r="G2" s="233"/>
      <c r="H2" s="233"/>
      <c r="I2" s="233"/>
      <c r="J2" s="233"/>
      <c r="K2" s="233"/>
      <c r="L2" s="233"/>
      <c r="M2" s="233"/>
      <c r="N2" s="233"/>
      <c r="O2" s="233"/>
      <c r="P2" s="233"/>
    </row>
    <row r="4" spans="1:16" s="317" customFormat="1" ht="26.25" customHeight="1">
      <c r="A4" s="238" t="s">
        <v>0</v>
      </c>
      <c r="B4" s="238" t="s">
        <v>3</v>
      </c>
      <c r="C4" s="238" t="s">
        <v>4</v>
      </c>
      <c r="D4" s="238" t="s">
        <v>5</v>
      </c>
      <c r="E4" s="239" t="s">
        <v>52</v>
      </c>
      <c r="F4" s="240" t="s">
        <v>91</v>
      </c>
      <c r="G4" s="240"/>
      <c r="H4" s="240" t="s">
        <v>92</v>
      </c>
      <c r="I4" s="240"/>
      <c r="J4" s="240" t="s">
        <v>326</v>
      </c>
      <c r="K4" s="240"/>
      <c r="L4" s="241" t="s">
        <v>96</v>
      </c>
      <c r="M4" s="242"/>
      <c r="N4" s="242"/>
      <c r="O4" s="243"/>
      <c r="P4" s="240" t="s">
        <v>94</v>
      </c>
    </row>
    <row r="5" spans="1:16" s="317" customFormat="1" ht="63.75">
      <c r="A5" s="244"/>
      <c r="B5" s="245"/>
      <c r="C5" s="245"/>
      <c r="D5" s="245"/>
      <c r="E5" s="246"/>
      <c r="F5" s="247" t="s">
        <v>144</v>
      </c>
      <c r="G5" s="248" t="s">
        <v>145</v>
      </c>
      <c r="H5" s="248" t="s">
        <v>324</v>
      </c>
      <c r="I5" s="249" t="s">
        <v>325</v>
      </c>
      <c r="J5" s="249" t="s">
        <v>93</v>
      </c>
      <c r="K5" s="249" t="s">
        <v>49</v>
      </c>
      <c r="L5" s="250" t="s">
        <v>322</v>
      </c>
      <c r="M5" s="251" t="s">
        <v>323</v>
      </c>
      <c r="N5" s="251" t="s">
        <v>174</v>
      </c>
      <c r="O5" s="251" t="s">
        <v>175</v>
      </c>
      <c r="P5" s="240"/>
    </row>
    <row r="6" spans="1:16" s="317" customFormat="1" ht="89.25">
      <c r="A6" s="252">
        <v>1</v>
      </c>
      <c r="B6" s="253" t="s">
        <v>7</v>
      </c>
      <c r="C6" s="252" t="s">
        <v>8</v>
      </c>
      <c r="D6" s="254" t="s">
        <v>46</v>
      </c>
      <c r="E6" s="255" t="s">
        <v>146</v>
      </c>
      <c r="F6" s="256">
        <v>24465</v>
      </c>
      <c r="G6" s="257">
        <f>384135+F6</f>
        <v>408600</v>
      </c>
      <c r="H6" s="258">
        <v>24551</v>
      </c>
      <c r="I6" s="258">
        <f>423848+H6</f>
        <v>448399</v>
      </c>
      <c r="J6" s="259">
        <f>I6/357450</f>
        <v>1.254438382990628</v>
      </c>
      <c r="K6" s="260" t="s">
        <v>783</v>
      </c>
      <c r="L6" s="258">
        <v>20344</v>
      </c>
      <c r="M6" s="258">
        <f t="shared" ref="M6:M12" si="0">I6+L6</f>
        <v>468743</v>
      </c>
      <c r="N6" s="258">
        <f>24465+20344+21056</f>
        <v>65865</v>
      </c>
      <c r="O6" s="258">
        <f>M6+21056</f>
        <v>489799</v>
      </c>
      <c r="P6" s="261" t="s">
        <v>784</v>
      </c>
    </row>
    <row r="7" spans="1:16" s="317" customFormat="1" ht="63.75">
      <c r="A7" s="252">
        <v>2</v>
      </c>
      <c r="B7" s="253" t="s">
        <v>95</v>
      </c>
      <c r="C7" s="252" t="s">
        <v>8</v>
      </c>
      <c r="D7" s="262"/>
      <c r="E7" s="263">
        <v>351147</v>
      </c>
      <c r="F7" s="264" t="s">
        <v>48</v>
      </c>
      <c r="G7" s="265" t="s">
        <v>48</v>
      </c>
      <c r="H7" s="258">
        <v>26000</v>
      </c>
      <c r="I7" s="258">
        <v>297000</v>
      </c>
      <c r="J7" s="259">
        <f>I7/E7</f>
        <v>0.84579962238037065</v>
      </c>
      <c r="K7" s="248" t="s">
        <v>347</v>
      </c>
      <c r="L7" s="258">
        <v>30000</v>
      </c>
      <c r="M7" s="258">
        <f t="shared" si="0"/>
        <v>327000</v>
      </c>
      <c r="N7" s="258">
        <f>26000+30000+24147</f>
        <v>80147</v>
      </c>
      <c r="O7" s="258">
        <f>E7</f>
        <v>351147</v>
      </c>
      <c r="P7" s="261" t="s">
        <v>353</v>
      </c>
    </row>
    <row r="8" spans="1:16" s="317" customFormat="1" ht="76.5">
      <c r="A8" s="252">
        <v>3</v>
      </c>
      <c r="B8" s="253" t="s">
        <v>9</v>
      </c>
      <c r="C8" s="252" t="s">
        <v>8</v>
      </c>
      <c r="D8" s="262"/>
      <c r="E8" s="263">
        <v>135800</v>
      </c>
      <c r="F8" s="256">
        <v>10502</v>
      </c>
      <c r="G8" s="257">
        <f>105816+F8</f>
        <v>116318</v>
      </c>
      <c r="H8" s="257">
        <f>F8*104.5%</f>
        <v>10974.59</v>
      </c>
      <c r="I8" s="258">
        <f>106573+H8</f>
        <v>117547.59</v>
      </c>
      <c r="J8" s="259">
        <f>I8/E8</f>
        <v>0.86559344624447709</v>
      </c>
      <c r="K8" s="260" t="s">
        <v>348</v>
      </c>
      <c r="L8" s="258">
        <f>9995*104.5%</f>
        <v>10444.775</v>
      </c>
      <c r="M8" s="258">
        <f t="shared" si="0"/>
        <v>127992.36499999999</v>
      </c>
      <c r="N8" s="258">
        <f>L8+9995*104.5%+9487*104.5%</f>
        <v>30803.464999999997</v>
      </c>
      <c r="O8" s="258">
        <f>I8+L8+9487*104.5%</f>
        <v>137906.28</v>
      </c>
      <c r="P8" s="261" t="s">
        <v>354</v>
      </c>
    </row>
    <row r="9" spans="1:16" s="317" customFormat="1" ht="76.5">
      <c r="A9" s="252">
        <v>4</v>
      </c>
      <c r="B9" s="253" t="s">
        <v>10</v>
      </c>
      <c r="C9" s="252" t="s">
        <v>8</v>
      </c>
      <c r="D9" s="262"/>
      <c r="E9" s="263">
        <v>2810000</v>
      </c>
      <c r="F9" s="256">
        <v>237371</v>
      </c>
      <c r="G9" s="256">
        <f>2097887+F9</f>
        <v>2335258</v>
      </c>
      <c r="H9" s="257">
        <f>F9*117.5%</f>
        <v>278910.92499999999</v>
      </c>
      <c r="I9" s="258">
        <f>2377883+H9</f>
        <v>2656793.9249999998</v>
      </c>
      <c r="J9" s="259">
        <f>I9/E9</f>
        <v>0.94547826512455513</v>
      </c>
      <c r="K9" s="260" t="s">
        <v>349</v>
      </c>
      <c r="L9" s="258">
        <f>237371*118%</f>
        <v>280097.77999999997</v>
      </c>
      <c r="M9" s="258">
        <f t="shared" si="0"/>
        <v>2936891.7049999996</v>
      </c>
      <c r="N9" s="258">
        <f>L9+237371*117%+237371*117%</f>
        <v>835545.91999999993</v>
      </c>
      <c r="O9" s="258">
        <f>M9+276537</f>
        <v>3213428.7049999996</v>
      </c>
      <c r="P9" s="261" t="s">
        <v>355</v>
      </c>
    </row>
    <row r="10" spans="1:16" s="317" customFormat="1" ht="76.5">
      <c r="A10" s="252">
        <v>5</v>
      </c>
      <c r="B10" s="253" t="s">
        <v>11</v>
      </c>
      <c r="C10" s="252" t="s">
        <v>8</v>
      </c>
      <c r="D10" s="262"/>
      <c r="E10" s="263">
        <v>2130000</v>
      </c>
      <c r="F10" s="256">
        <v>160553</v>
      </c>
      <c r="G10" s="256">
        <f>1588341+F10</f>
        <v>1748894</v>
      </c>
      <c r="H10" s="257">
        <f>F10*130%</f>
        <v>208718.9</v>
      </c>
      <c r="I10" s="258">
        <f>1933503+H10</f>
        <v>2142221.9</v>
      </c>
      <c r="J10" s="259">
        <f>I10/E10</f>
        <v>1.0057379812206573</v>
      </c>
      <c r="K10" s="260" t="s">
        <v>350</v>
      </c>
      <c r="L10" s="258">
        <f>160553*130%</f>
        <v>208718.9</v>
      </c>
      <c r="M10" s="258">
        <f t="shared" si="0"/>
        <v>2350940.7999999998</v>
      </c>
      <c r="N10" s="258">
        <f>H10+L10+ 205553*135%</f>
        <v>694934.35000000009</v>
      </c>
      <c r="O10" s="258">
        <f>M10+205553*135%</f>
        <v>2628437.3499999996</v>
      </c>
      <c r="P10" s="261" t="s">
        <v>356</v>
      </c>
    </row>
    <row r="11" spans="1:16" s="317" customFormat="1" ht="63.75">
      <c r="A11" s="252">
        <v>6</v>
      </c>
      <c r="B11" s="253" t="s">
        <v>12</v>
      </c>
      <c r="C11" s="252" t="s">
        <v>6</v>
      </c>
      <c r="D11" s="262"/>
      <c r="E11" s="266" t="s">
        <v>147</v>
      </c>
      <c r="F11" s="267">
        <v>10.53</v>
      </c>
      <c r="G11" s="268">
        <v>93.91</v>
      </c>
      <c r="H11" s="267">
        <v>10.59</v>
      </c>
      <c r="I11" s="267">
        <f>(96334.584+11860)/111959.026*100</f>
        <v>96.637660995728922</v>
      </c>
      <c r="J11" s="269">
        <v>0.96640000000000004</v>
      </c>
      <c r="K11" s="260" t="s">
        <v>351</v>
      </c>
      <c r="L11" s="270">
        <v>2.4700000000000002</v>
      </c>
      <c r="M11" s="271">
        <f t="shared" si="0"/>
        <v>99.107660995728921</v>
      </c>
      <c r="N11" s="270">
        <v>13.95</v>
      </c>
      <c r="O11" s="258">
        <v>100</v>
      </c>
      <c r="P11" s="261" t="s">
        <v>357</v>
      </c>
    </row>
    <row r="12" spans="1:16" s="317" customFormat="1" ht="63.75">
      <c r="A12" s="252">
        <v>7</v>
      </c>
      <c r="B12" s="253" t="s">
        <v>13</v>
      </c>
      <c r="C12" s="252" t="s">
        <v>14</v>
      </c>
      <c r="D12" s="272"/>
      <c r="E12" s="266" t="s">
        <v>40</v>
      </c>
      <c r="F12" s="273">
        <v>6</v>
      </c>
      <c r="G12" s="273">
        <v>44</v>
      </c>
      <c r="H12" s="273">
        <v>20</v>
      </c>
      <c r="I12" s="273">
        <f>206+H12</f>
        <v>226</v>
      </c>
      <c r="J12" s="259">
        <f>I12/55</f>
        <v>4.1090909090909093</v>
      </c>
      <c r="K12" s="260" t="s">
        <v>359</v>
      </c>
      <c r="L12" s="258">
        <v>20</v>
      </c>
      <c r="M12" s="258">
        <f t="shared" si="0"/>
        <v>246</v>
      </c>
      <c r="N12" s="258">
        <f>20+20+20</f>
        <v>60</v>
      </c>
      <c r="O12" s="258">
        <v>286</v>
      </c>
      <c r="P12" s="274" t="s">
        <v>358</v>
      </c>
    </row>
    <row r="13" spans="1:16" s="317" customFormat="1" ht="51">
      <c r="A13" s="252">
        <v>8</v>
      </c>
      <c r="B13" s="253" t="s">
        <v>15</v>
      </c>
      <c r="C13" s="252" t="s">
        <v>6</v>
      </c>
      <c r="D13" s="254" t="s">
        <v>33</v>
      </c>
      <c r="E13" s="266">
        <v>20</v>
      </c>
      <c r="F13" s="273">
        <v>2</v>
      </c>
      <c r="G13" s="273">
        <v>16</v>
      </c>
      <c r="H13" s="270">
        <v>2</v>
      </c>
      <c r="I13" s="273">
        <v>16</v>
      </c>
      <c r="J13" s="275">
        <f>I13/20</f>
        <v>0.8</v>
      </c>
      <c r="K13" s="248" t="s">
        <v>347</v>
      </c>
      <c r="L13" s="258">
        <v>2</v>
      </c>
      <c r="M13" s="276">
        <v>18</v>
      </c>
      <c r="N13" s="258">
        <v>6</v>
      </c>
      <c r="O13" s="258">
        <v>20</v>
      </c>
      <c r="P13" s="274" t="s">
        <v>360</v>
      </c>
    </row>
    <row r="14" spans="1:16" s="317" customFormat="1" ht="25.5">
      <c r="A14" s="252">
        <v>9</v>
      </c>
      <c r="B14" s="253" t="s">
        <v>16</v>
      </c>
      <c r="C14" s="252" t="s">
        <v>6</v>
      </c>
      <c r="D14" s="262"/>
      <c r="E14" s="266">
        <v>10</v>
      </c>
      <c r="F14" s="277" t="s">
        <v>48</v>
      </c>
      <c r="G14" s="277" t="s">
        <v>48</v>
      </c>
      <c r="H14" s="277" t="s">
        <v>48</v>
      </c>
      <c r="I14" s="277" t="s">
        <v>48</v>
      </c>
      <c r="J14" s="277" t="s">
        <v>48</v>
      </c>
      <c r="K14" s="277" t="s">
        <v>48</v>
      </c>
      <c r="L14" s="277" t="s">
        <v>48</v>
      </c>
      <c r="M14" s="277" t="s">
        <v>48</v>
      </c>
      <c r="N14" s="277" t="s">
        <v>362</v>
      </c>
      <c r="O14" s="278">
        <v>10</v>
      </c>
      <c r="P14" s="279" t="s">
        <v>48</v>
      </c>
    </row>
    <row r="15" spans="1:16" s="317" customFormat="1" ht="51">
      <c r="A15" s="252">
        <v>10</v>
      </c>
      <c r="B15" s="253" t="s">
        <v>17</v>
      </c>
      <c r="C15" s="252" t="s">
        <v>18</v>
      </c>
      <c r="D15" s="262"/>
      <c r="E15" s="280">
        <v>0</v>
      </c>
      <c r="F15" s="281">
        <v>0</v>
      </c>
      <c r="G15" s="282">
        <v>0</v>
      </c>
      <c r="H15" s="283">
        <v>0</v>
      </c>
      <c r="I15" s="283">
        <v>0</v>
      </c>
      <c r="J15" s="283">
        <v>0</v>
      </c>
      <c r="K15" s="284" t="s">
        <v>347</v>
      </c>
      <c r="L15" s="285">
        <v>0</v>
      </c>
      <c r="M15" s="285">
        <v>0</v>
      </c>
      <c r="N15" s="285">
        <v>0</v>
      </c>
      <c r="O15" s="285">
        <v>0</v>
      </c>
      <c r="P15" s="286" t="s">
        <v>361</v>
      </c>
    </row>
    <row r="16" spans="1:16" s="317" customFormat="1" ht="27.75" customHeight="1">
      <c r="A16" s="252">
        <v>11</v>
      </c>
      <c r="B16" s="253" t="s">
        <v>19</v>
      </c>
      <c r="C16" s="252" t="s">
        <v>6</v>
      </c>
      <c r="D16" s="287"/>
      <c r="E16" s="288" t="s">
        <v>41</v>
      </c>
      <c r="F16" s="277" t="s">
        <v>48</v>
      </c>
      <c r="G16" s="277" t="s">
        <v>48</v>
      </c>
      <c r="H16" s="277">
        <v>95.4</v>
      </c>
      <c r="I16" s="277">
        <v>95.4</v>
      </c>
      <c r="J16" s="277">
        <v>100</v>
      </c>
      <c r="K16" s="289" t="s">
        <v>347</v>
      </c>
      <c r="L16" s="277" t="s">
        <v>48</v>
      </c>
      <c r="M16" s="277">
        <v>95</v>
      </c>
      <c r="N16" s="290">
        <v>95</v>
      </c>
      <c r="O16" s="285">
        <v>95</v>
      </c>
      <c r="P16" s="291" t="s">
        <v>376</v>
      </c>
    </row>
    <row r="17" spans="1:16" s="317" customFormat="1" ht="63.75">
      <c r="A17" s="252">
        <v>12</v>
      </c>
      <c r="B17" s="253" t="s">
        <v>20</v>
      </c>
      <c r="C17" s="252" t="s">
        <v>21</v>
      </c>
      <c r="D17" s="292"/>
      <c r="E17" s="288" t="s">
        <v>42</v>
      </c>
      <c r="F17" s="293" t="s">
        <v>362</v>
      </c>
      <c r="G17" s="270">
        <v>1</v>
      </c>
      <c r="H17" s="293" t="s">
        <v>48</v>
      </c>
      <c r="I17" s="270">
        <v>1</v>
      </c>
      <c r="J17" s="270">
        <v>100</v>
      </c>
      <c r="K17" s="248" t="s">
        <v>347</v>
      </c>
      <c r="L17" s="293" t="s">
        <v>362</v>
      </c>
      <c r="M17" s="293" t="s">
        <v>362</v>
      </c>
      <c r="N17" s="293" t="s">
        <v>48</v>
      </c>
      <c r="O17" s="294">
        <v>1</v>
      </c>
      <c r="P17" s="295" t="s">
        <v>363</v>
      </c>
    </row>
    <row r="18" spans="1:16" s="317" customFormat="1" ht="38.25">
      <c r="A18" s="252">
        <v>13</v>
      </c>
      <c r="B18" s="253" t="s">
        <v>22</v>
      </c>
      <c r="C18" s="252" t="s">
        <v>23</v>
      </c>
      <c r="D18" s="254" t="s">
        <v>47</v>
      </c>
      <c r="E18" s="296">
        <v>5</v>
      </c>
      <c r="F18" s="297" t="s">
        <v>48</v>
      </c>
      <c r="G18" s="293" t="s">
        <v>48</v>
      </c>
      <c r="H18" s="270">
        <v>7</v>
      </c>
      <c r="I18" s="270">
        <v>7</v>
      </c>
      <c r="J18" s="298">
        <f>H18/E18</f>
        <v>1.4</v>
      </c>
      <c r="K18" s="248" t="s">
        <v>352</v>
      </c>
      <c r="L18" s="293" t="s">
        <v>362</v>
      </c>
      <c r="M18" s="293" t="s">
        <v>48</v>
      </c>
      <c r="N18" s="293">
        <v>7</v>
      </c>
      <c r="O18" s="294">
        <v>100</v>
      </c>
      <c r="P18" s="253" t="s">
        <v>364</v>
      </c>
    </row>
    <row r="19" spans="1:16" s="317" customFormat="1" ht="25.5">
      <c r="A19" s="252">
        <v>14</v>
      </c>
      <c r="B19" s="253" t="s">
        <v>24</v>
      </c>
      <c r="C19" s="252" t="s">
        <v>6</v>
      </c>
      <c r="D19" s="287"/>
      <c r="E19" s="288" t="s">
        <v>148</v>
      </c>
      <c r="F19" s="299" t="s">
        <v>343</v>
      </c>
      <c r="G19" s="300">
        <v>95.33</v>
      </c>
      <c r="H19" s="300">
        <v>95.43</v>
      </c>
      <c r="I19" s="299" t="s">
        <v>343</v>
      </c>
      <c r="J19" s="300">
        <v>99.82</v>
      </c>
      <c r="K19" s="301" t="s">
        <v>347</v>
      </c>
      <c r="L19" s="299" t="s">
        <v>344</v>
      </c>
      <c r="M19" s="302">
        <v>95.34</v>
      </c>
      <c r="N19" s="302">
        <v>95.5</v>
      </c>
      <c r="O19" s="302">
        <v>95.5</v>
      </c>
      <c r="P19" s="303" t="s">
        <v>365</v>
      </c>
    </row>
    <row r="20" spans="1:16" s="317" customFormat="1" ht="38.25">
      <c r="A20" s="252">
        <v>15</v>
      </c>
      <c r="B20" s="253" t="s">
        <v>25</v>
      </c>
      <c r="C20" s="252" t="s">
        <v>6</v>
      </c>
      <c r="D20" s="292"/>
      <c r="E20" s="288" t="s">
        <v>149</v>
      </c>
      <c r="F20" s="299" t="s">
        <v>345</v>
      </c>
      <c r="G20" s="300">
        <v>54.53</v>
      </c>
      <c r="H20" s="300">
        <v>55.4</v>
      </c>
      <c r="I20" s="299" t="s">
        <v>345</v>
      </c>
      <c r="J20" s="300">
        <v>96</v>
      </c>
      <c r="K20" s="301" t="s">
        <v>347</v>
      </c>
      <c r="L20" s="299" t="s">
        <v>346</v>
      </c>
      <c r="M20" s="304">
        <v>54.68</v>
      </c>
      <c r="N20" s="304">
        <v>56.8</v>
      </c>
      <c r="O20" s="304">
        <v>56.8</v>
      </c>
      <c r="P20" s="305" t="s">
        <v>366</v>
      </c>
    </row>
    <row r="21" spans="1:16" s="317" customFormat="1" ht="51">
      <c r="A21" s="252">
        <v>16</v>
      </c>
      <c r="B21" s="253" t="s">
        <v>26</v>
      </c>
      <c r="C21" s="252" t="s">
        <v>6</v>
      </c>
      <c r="D21" s="254" t="s">
        <v>33</v>
      </c>
      <c r="E21" s="306">
        <v>100</v>
      </c>
      <c r="F21" s="307">
        <v>100</v>
      </c>
      <c r="G21" s="307">
        <v>100</v>
      </c>
      <c r="H21" s="307">
        <v>100</v>
      </c>
      <c r="I21" s="307">
        <v>100</v>
      </c>
      <c r="J21" s="307">
        <v>100</v>
      </c>
      <c r="K21" s="248" t="s">
        <v>347</v>
      </c>
      <c r="L21" s="307">
        <v>100</v>
      </c>
      <c r="M21" s="308">
        <v>100</v>
      </c>
      <c r="N21" s="308">
        <v>100</v>
      </c>
      <c r="O21" s="308">
        <v>100</v>
      </c>
      <c r="P21" s="253" t="s">
        <v>367</v>
      </c>
    </row>
    <row r="22" spans="1:16" s="317" customFormat="1" ht="63.75">
      <c r="A22" s="252">
        <v>17</v>
      </c>
      <c r="B22" s="253" t="s">
        <v>27</v>
      </c>
      <c r="C22" s="252" t="s">
        <v>6</v>
      </c>
      <c r="D22" s="262"/>
      <c r="E22" s="266">
        <v>100</v>
      </c>
      <c r="F22" s="273">
        <v>100</v>
      </c>
      <c r="G22" s="309">
        <v>100</v>
      </c>
      <c r="H22" s="270">
        <v>100</v>
      </c>
      <c r="I22" s="270">
        <v>100</v>
      </c>
      <c r="J22" s="270">
        <v>100</v>
      </c>
      <c r="K22" s="248" t="s">
        <v>347</v>
      </c>
      <c r="L22" s="253">
        <v>100</v>
      </c>
      <c r="M22" s="253">
        <v>100</v>
      </c>
      <c r="N22" s="253">
        <v>100</v>
      </c>
      <c r="O22" s="253">
        <v>100</v>
      </c>
      <c r="P22" s="253" t="s">
        <v>368</v>
      </c>
    </row>
    <row r="23" spans="1:16" s="317" customFormat="1" ht="33" customHeight="1">
      <c r="A23" s="252">
        <v>18</v>
      </c>
      <c r="B23" s="253" t="s">
        <v>28</v>
      </c>
      <c r="C23" s="252" t="s">
        <v>6</v>
      </c>
      <c r="D23" s="262"/>
      <c r="E23" s="266">
        <v>100</v>
      </c>
      <c r="F23" s="277" t="s">
        <v>48</v>
      </c>
      <c r="G23" s="309">
        <v>78.95</v>
      </c>
      <c r="H23" s="270">
        <v>78.95</v>
      </c>
      <c r="I23" s="270">
        <v>78.95</v>
      </c>
      <c r="J23" s="270">
        <v>78.95</v>
      </c>
      <c r="K23" s="248" t="s">
        <v>347</v>
      </c>
      <c r="L23" s="293" t="s">
        <v>48</v>
      </c>
      <c r="M23" s="293" t="s">
        <v>362</v>
      </c>
      <c r="N23" s="293">
        <v>100</v>
      </c>
      <c r="O23" s="270">
        <v>100</v>
      </c>
      <c r="P23" s="310" t="s">
        <v>369</v>
      </c>
    </row>
    <row r="24" spans="1:16" s="317" customFormat="1" ht="30.75" customHeight="1">
      <c r="A24" s="311">
        <v>19</v>
      </c>
      <c r="B24" s="253" t="s">
        <v>29</v>
      </c>
      <c r="C24" s="252" t="s">
        <v>6</v>
      </c>
      <c r="D24" s="262"/>
      <c r="E24" s="266" t="s">
        <v>43</v>
      </c>
      <c r="F24" s="312" t="s">
        <v>370</v>
      </c>
      <c r="G24" s="312" t="s">
        <v>370</v>
      </c>
      <c r="H24" s="312">
        <v>92</v>
      </c>
      <c r="I24" s="312">
        <v>92</v>
      </c>
      <c r="J24" s="312">
        <v>115</v>
      </c>
      <c r="K24" s="313" t="s">
        <v>371</v>
      </c>
      <c r="L24" s="312" t="s">
        <v>370</v>
      </c>
      <c r="M24" s="312" t="s">
        <v>370</v>
      </c>
      <c r="N24" s="312" t="s">
        <v>370</v>
      </c>
      <c r="O24" s="312" t="s">
        <v>370</v>
      </c>
      <c r="P24" s="253" t="s">
        <v>372</v>
      </c>
    </row>
    <row r="25" spans="1:16" s="317" customFormat="1" ht="51">
      <c r="A25" s="311"/>
      <c r="B25" s="253" t="s">
        <v>30</v>
      </c>
      <c r="C25" s="252" t="s">
        <v>6</v>
      </c>
      <c r="D25" s="272"/>
      <c r="E25" s="266">
        <v>100</v>
      </c>
      <c r="F25" s="273">
        <v>100</v>
      </c>
      <c r="G25" s="309">
        <v>100</v>
      </c>
      <c r="H25" s="270">
        <v>100</v>
      </c>
      <c r="I25" s="270">
        <v>100</v>
      </c>
      <c r="J25" s="270">
        <v>100</v>
      </c>
      <c r="K25" s="248" t="s">
        <v>347</v>
      </c>
      <c r="L25" s="314">
        <v>100</v>
      </c>
      <c r="M25" s="314">
        <v>100</v>
      </c>
      <c r="N25" s="314">
        <v>100</v>
      </c>
      <c r="O25" s="270">
        <v>100</v>
      </c>
      <c r="P25" s="253" t="s">
        <v>373</v>
      </c>
    </row>
    <row r="26" spans="1:16" s="317" customFormat="1" ht="51">
      <c r="A26" s="252">
        <v>20</v>
      </c>
      <c r="B26" s="253" t="s">
        <v>31</v>
      </c>
      <c r="C26" s="252" t="s">
        <v>6</v>
      </c>
      <c r="D26" s="254" t="s">
        <v>46</v>
      </c>
      <c r="E26" s="266" t="s">
        <v>41</v>
      </c>
      <c r="F26" s="308" t="s">
        <v>41</v>
      </c>
      <c r="G26" s="308" t="s">
        <v>41</v>
      </c>
      <c r="H26" s="270">
        <v>100</v>
      </c>
      <c r="I26" s="270">
        <v>99.9</v>
      </c>
      <c r="J26" s="270">
        <v>105</v>
      </c>
      <c r="K26" s="248" t="s">
        <v>371</v>
      </c>
      <c r="L26" s="308" t="s">
        <v>41</v>
      </c>
      <c r="M26" s="308" t="s">
        <v>41</v>
      </c>
      <c r="N26" s="308" t="s">
        <v>377</v>
      </c>
      <c r="O26" s="308" t="s">
        <v>41</v>
      </c>
      <c r="P26" s="315" t="s">
        <v>374</v>
      </c>
    </row>
    <row r="27" spans="1:16" s="317" customFormat="1" ht="51">
      <c r="A27" s="252">
        <v>21</v>
      </c>
      <c r="B27" s="253" t="s">
        <v>32</v>
      </c>
      <c r="C27" s="252" t="s">
        <v>6</v>
      </c>
      <c r="D27" s="272"/>
      <c r="E27" s="266" t="s">
        <v>44</v>
      </c>
      <c r="F27" s="308" t="s">
        <v>44</v>
      </c>
      <c r="G27" s="308" t="s">
        <v>44</v>
      </c>
      <c r="H27" s="270">
        <v>100</v>
      </c>
      <c r="I27" s="270">
        <v>100</v>
      </c>
      <c r="J27" s="270">
        <v>102</v>
      </c>
      <c r="K27" s="248" t="s">
        <v>371</v>
      </c>
      <c r="L27" s="308" t="s">
        <v>44</v>
      </c>
      <c r="M27" s="308" t="s">
        <v>44</v>
      </c>
      <c r="N27" s="308" t="s">
        <v>378</v>
      </c>
      <c r="O27" s="308" t="s">
        <v>44</v>
      </c>
      <c r="P27" s="315" t="s">
        <v>375</v>
      </c>
    </row>
    <row r="28" spans="1:16" s="318" customFormat="1" ht="63.75">
      <c r="A28" s="252">
        <v>22</v>
      </c>
      <c r="B28" s="253" t="s">
        <v>38</v>
      </c>
      <c r="C28" s="252" t="s">
        <v>39</v>
      </c>
      <c r="D28" s="252" t="s">
        <v>33</v>
      </c>
      <c r="E28" s="316" t="s">
        <v>45</v>
      </c>
      <c r="F28" s="289" t="s">
        <v>48</v>
      </c>
      <c r="G28" s="289" t="s">
        <v>48</v>
      </c>
      <c r="H28" s="289" t="s">
        <v>48</v>
      </c>
      <c r="I28" s="289" t="s">
        <v>48</v>
      </c>
      <c r="J28" s="289" t="s">
        <v>48</v>
      </c>
      <c r="K28" s="289" t="s">
        <v>48</v>
      </c>
      <c r="L28" s="289" t="s">
        <v>48</v>
      </c>
      <c r="M28" s="289" t="s">
        <v>48</v>
      </c>
      <c r="N28" s="289" t="s">
        <v>48</v>
      </c>
      <c r="O28" s="316" t="s">
        <v>45</v>
      </c>
      <c r="P28" s="279" t="s">
        <v>48</v>
      </c>
    </row>
  </sheetData>
  <mergeCells count="19">
    <mergeCell ref="D21:D25"/>
    <mergeCell ref="D26:D27"/>
    <mergeCell ref="G1:P1"/>
    <mergeCell ref="A24:A25"/>
    <mergeCell ref="A2:P2"/>
    <mergeCell ref="A1:C1"/>
    <mergeCell ref="P4:P5"/>
    <mergeCell ref="A4:A5"/>
    <mergeCell ref="B4:B5"/>
    <mergeCell ref="C4:C5"/>
    <mergeCell ref="D4:D5"/>
    <mergeCell ref="E4:E5"/>
    <mergeCell ref="L4:O4"/>
    <mergeCell ref="F4:G4"/>
    <mergeCell ref="H4:I4"/>
    <mergeCell ref="J4:K4"/>
    <mergeCell ref="D6:D12"/>
    <mergeCell ref="D13:D17"/>
    <mergeCell ref="D18:D20"/>
  </mergeCells>
  <pageMargins left="0" right="0" top="0.25" bottom="0.25" header="0.3" footer="0.3"/>
  <pageSetup paperSize="9" scale="90"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7"/>
  <sheetViews>
    <sheetView workbookViewId="0">
      <selection activeCell="A2" sqref="A2:N2"/>
    </sheetView>
  </sheetViews>
  <sheetFormatPr defaultColWidth="9.5703125" defaultRowHeight="15"/>
  <cols>
    <col min="1" max="1" width="6.42578125" style="22" customWidth="1"/>
    <col min="2" max="2" width="31.5703125" style="23" customWidth="1"/>
    <col min="3" max="3" width="12.7109375" style="24" customWidth="1"/>
    <col min="4" max="5" width="9.7109375" style="24" customWidth="1"/>
    <col min="6" max="6" width="10.42578125" style="24" customWidth="1"/>
    <col min="7" max="7" width="9.85546875" style="24" customWidth="1"/>
    <col min="8" max="8" width="11.28515625" style="24" customWidth="1"/>
    <col min="9" max="9" width="10.42578125" style="24" customWidth="1"/>
    <col min="10" max="10" width="9.85546875" style="24" customWidth="1"/>
    <col min="11" max="11" width="9.28515625" style="24" customWidth="1"/>
    <col min="12" max="12" width="9.140625" style="24" customWidth="1"/>
    <col min="13" max="13" width="9.42578125" style="24" customWidth="1"/>
    <col min="14" max="14" width="33.85546875" style="24" customWidth="1"/>
    <col min="15" max="15" width="22" style="21" customWidth="1"/>
    <col min="16" max="16384" width="9.5703125" style="21"/>
  </cols>
  <sheetData>
    <row r="1" spans="1:18" ht="76.5" customHeight="1">
      <c r="A1" s="200" t="s">
        <v>34</v>
      </c>
      <c r="B1" s="200"/>
      <c r="C1" s="31"/>
      <c r="D1" s="31"/>
      <c r="E1" s="201" t="s">
        <v>327</v>
      </c>
      <c r="F1" s="202"/>
      <c r="G1" s="202"/>
      <c r="H1" s="202"/>
      <c r="I1" s="202"/>
      <c r="J1" s="202"/>
      <c r="K1" s="202"/>
      <c r="L1" s="202"/>
      <c r="M1" s="202"/>
      <c r="N1" s="202"/>
    </row>
    <row r="2" spans="1:18" ht="68.25" customHeight="1">
      <c r="A2" s="203" t="s">
        <v>792</v>
      </c>
      <c r="B2" s="204"/>
      <c r="C2" s="204"/>
      <c r="D2" s="204"/>
      <c r="E2" s="204"/>
      <c r="F2" s="204"/>
      <c r="G2" s="204"/>
      <c r="H2" s="204"/>
      <c r="I2" s="204"/>
      <c r="J2" s="204"/>
      <c r="K2" s="204"/>
      <c r="L2" s="204"/>
      <c r="M2" s="204"/>
      <c r="N2" s="204"/>
    </row>
    <row r="3" spans="1:18" ht="21.75" customHeight="1">
      <c r="K3" s="206" t="s">
        <v>87</v>
      </c>
      <c r="L3" s="206"/>
      <c r="M3" s="206"/>
      <c r="N3" s="206"/>
    </row>
    <row r="4" spans="1:18" s="25" customFormat="1" ht="30.75" customHeight="1">
      <c r="A4" s="205" t="s">
        <v>0</v>
      </c>
      <c r="B4" s="205" t="s">
        <v>54</v>
      </c>
      <c r="C4" s="197" t="s">
        <v>55</v>
      </c>
      <c r="D4" s="197" t="s">
        <v>91</v>
      </c>
      <c r="E4" s="197"/>
      <c r="F4" s="197" t="s">
        <v>92</v>
      </c>
      <c r="G4" s="197"/>
      <c r="H4" s="197" t="s">
        <v>329</v>
      </c>
      <c r="I4" s="197"/>
      <c r="J4" s="197" t="s">
        <v>115</v>
      </c>
      <c r="K4" s="197"/>
      <c r="L4" s="197"/>
      <c r="M4" s="197"/>
      <c r="N4" s="197" t="s">
        <v>88</v>
      </c>
    </row>
    <row r="5" spans="1:18" s="25" customFormat="1" ht="77.25" customHeight="1">
      <c r="A5" s="205"/>
      <c r="B5" s="205"/>
      <c r="C5" s="197"/>
      <c r="D5" s="100" t="s">
        <v>144</v>
      </c>
      <c r="E5" s="100" t="s">
        <v>145</v>
      </c>
      <c r="F5" s="100" t="s">
        <v>324</v>
      </c>
      <c r="G5" s="100" t="s">
        <v>328</v>
      </c>
      <c r="H5" s="100" t="s">
        <v>93</v>
      </c>
      <c r="I5" s="100" t="s">
        <v>80</v>
      </c>
      <c r="J5" s="100" t="s">
        <v>322</v>
      </c>
      <c r="K5" s="100" t="s">
        <v>323</v>
      </c>
      <c r="L5" s="100" t="s">
        <v>174</v>
      </c>
      <c r="M5" s="100" t="s">
        <v>175</v>
      </c>
      <c r="N5" s="197"/>
    </row>
    <row r="6" spans="1:18" s="25" customFormat="1" ht="30">
      <c r="A6" s="51" t="s">
        <v>56</v>
      </c>
      <c r="B6" s="52" t="s">
        <v>57</v>
      </c>
      <c r="C6" s="52" t="s">
        <v>58</v>
      </c>
      <c r="D6" s="52" t="s">
        <v>111</v>
      </c>
      <c r="E6" s="52" t="s">
        <v>59</v>
      </c>
      <c r="F6" s="52" t="s">
        <v>60</v>
      </c>
      <c r="G6" s="52" t="s">
        <v>61</v>
      </c>
      <c r="H6" s="52" t="s">
        <v>116</v>
      </c>
      <c r="I6" s="52" t="s">
        <v>117</v>
      </c>
      <c r="J6" s="52" t="s">
        <v>112</v>
      </c>
      <c r="K6" s="52" t="s">
        <v>113</v>
      </c>
      <c r="L6" s="52" t="s">
        <v>114</v>
      </c>
      <c r="M6" s="85" t="s">
        <v>118</v>
      </c>
      <c r="N6" s="85" t="s">
        <v>176</v>
      </c>
      <c r="R6" s="26"/>
    </row>
    <row r="7" spans="1:18" s="29" customFormat="1" ht="24.75" customHeight="1">
      <c r="A7" s="198" t="s">
        <v>62</v>
      </c>
      <c r="B7" s="199"/>
      <c r="C7" s="170">
        <f>C8+C15+C16+C17+C18+C21+C26+C27</f>
        <v>357450</v>
      </c>
      <c r="D7" s="170">
        <f>D8+D15+D16+D17+D18+D21+D26+D27</f>
        <v>24645</v>
      </c>
      <c r="E7" s="170">
        <f>E8+E15+E16+E17+E18+E21+E26+E27</f>
        <v>408780</v>
      </c>
      <c r="F7" s="170">
        <f>F8+F15+F16+F17+F18+F21+F26+F27</f>
        <v>24551</v>
      </c>
      <c r="G7" s="170">
        <f>G8+G15+G16+G17+G18+G21+G26+G27</f>
        <v>448399</v>
      </c>
      <c r="H7" s="171">
        <f>G7/C7</f>
        <v>1.254438382990628</v>
      </c>
      <c r="I7" s="171">
        <f>G7/E7</f>
        <v>1.0969201037232741</v>
      </c>
      <c r="J7" s="170">
        <f>J8+J15+J16+J17+J18+J21+J26+J27</f>
        <v>20344</v>
      </c>
      <c r="K7" s="172">
        <f>G7+J7</f>
        <v>468743</v>
      </c>
      <c r="L7" s="170">
        <f>L8+L15+L16+L17+L18+L21+L26+L27</f>
        <v>65865</v>
      </c>
      <c r="M7" s="172">
        <f>G7+L7</f>
        <v>514264</v>
      </c>
      <c r="N7" s="53"/>
      <c r="O7" s="27"/>
      <c r="P7" s="28"/>
    </row>
    <row r="8" spans="1:18" s="29" customFormat="1" ht="63">
      <c r="A8" s="43">
        <v>1</v>
      </c>
      <c r="B8" s="44" t="s">
        <v>63</v>
      </c>
      <c r="C8" s="173">
        <f>C9+C12</f>
        <v>137395</v>
      </c>
      <c r="D8" s="173">
        <f>D9+D12</f>
        <v>14576</v>
      </c>
      <c r="E8" s="173">
        <f>E9+E12</f>
        <v>137184</v>
      </c>
      <c r="F8" s="173">
        <f>F9+F12</f>
        <v>14576</v>
      </c>
      <c r="G8" s="173">
        <f>G9+G12</f>
        <v>137976</v>
      </c>
      <c r="H8" s="174">
        <f>G8/C8</f>
        <v>1.004228683722115</v>
      </c>
      <c r="I8" s="174">
        <f>G8/E8</f>
        <v>1.0057732680195941</v>
      </c>
      <c r="J8" s="173">
        <f>J9+J12</f>
        <v>8330</v>
      </c>
      <c r="K8" s="173">
        <f>G8+J8</f>
        <v>146306</v>
      </c>
      <c r="L8" s="173">
        <f>L9+L12</f>
        <v>32755</v>
      </c>
      <c r="M8" s="173">
        <f>M9+M12</f>
        <v>170731</v>
      </c>
      <c r="N8" s="101" t="s">
        <v>779</v>
      </c>
      <c r="O8" s="28"/>
    </row>
    <row r="9" spans="1:18" s="29" customFormat="1" ht="63" customHeight="1">
      <c r="A9" s="35" t="s">
        <v>48</v>
      </c>
      <c r="B9" s="36" t="s">
        <v>64</v>
      </c>
      <c r="C9" s="175">
        <f>SUM(C10:C11)</f>
        <v>135850</v>
      </c>
      <c r="D9" s="175">
        <f>SUM(D10:D11)</f>
        <v>14567</v>
      </c>
      <c r="E9" s="175">
        <f>SUM(E10:E11)</f>
        <v>137095</v>
      </c>
      <c r="F9" s="320">
        <v>14567</v>
      </c>
      <c r="G9" s="320">
        <f>(74992+48332)+F9</f>
        <v>137891</v>
      </c>
      <c r="H9" s="321">
        <f>G9/C9</f>
        <v>1.0150239234449761</v>
      </c>
      <c r="I9" s="321">
        <f>G9/E9</f>
        <v>1.0058061927860242</v>
      </c>
      <c r="J9" s="175">
        <v>8321</v>
      </c>
      <c r="K9" s="175">
        <f>G9+J9</f>
        <v>146212</v>
      </c>
      <c r="L9" s="175">
        <f>14567+J9+9840</f>
        <v>32728</v>
      </c>
      <c r="M9" s="175">
        <f>G9+L9</f>
        <v>170619</v>
      </c>
      <c r="N9" s="102" t="s">
        <v>780</v>
      </c>
    </row>
    <row r="10" spans="1:18" s="29" customFormat="1" ht="29.25" customHeight="1">
      <c r="A10" s="37" t="s">
        <v>65</v>
      </c>
      <c r="B10" s="38" t="s">
        <v>66</v>
      </c>
      <c r="C10" s="177">
        <v>96950</v>
      </c>
      <c r="D10" s="177">
        <v>9200</v>
      </c>
      <c r="E10" s="177">
        <f>78297+5039+5200+D10</f>
        <v>97736</v>
      </c>
      <c r="F10" s="183" t="s">
        <v>48</v>
      </c>
      <c r="G10" s="183" t="s">
        <v>48</v>
      </c>
      <c r="H10" s="183" t="s">
        <v>48</v>
      </c>
      <c r="I10" s="183" t="s">
        <v>48</v>
      </c>
      <c r="J10" s="183" t="s">
        <v>48</v>
      </c>
      <c r="K10" s="183" t="s">
        <v>48</v>
      </c>
      <c r="L10" s="183" t="s">
        <v>48</v>
      </c>
      <c r="M10" s="183" t="s">
        <v>48</v>
      </c>
      <c r="N10" s="183" t="s">
        <v>48</v>
      </c>
    </row>
    <row r="11" spans="1:18" s="29" customFormat="1" ht="30.75" customHeight="1">
      <c r="A11" s="37" t="s">
        <v>65</v>
      </c>
      <c r="B11" s="38" t="s">
        <v>67</v>
      </c>
      <c r="C11" s="177">
        <v>38900</v>
      </c>
      <c r="D11" s="177">
        <v>5367</v>
      </c>
      <c r="E11" s="177">
        <f>28751+2207+3034+D11</f>
        <v>39359</v>
      </c>
      <c r="F11" s="183" t="s">
        <v>48</v>
      </c>
      <c r="G11" s="183" t="s">
        <v>48</v>
      </c>
      <c r="H11" s="183" t="s">
        <v>48</v>
      </c>
      <c r="I11" s="183" t="s">
        <v>48</v>
      </c>
      <c r="J11" s="183" t="s">
        <v>48</v>
      </c>
      <c r="K11" s="183" t="s">
        <v>48</v>
      </c>
      <c r="L11" s="183" t="s">
        <v>48</v>
      </c>
      <c r="M11" s="183" t="s">
        <v>48</v>
      </c>
      <c r="N11" s="183" t="s">
        <v>48</v>
      </c>
    </row>
    <row r="12" spans="1:18" s="29" customFormat="1" ht="63">
      <c r="A12" s="35" t="s">
        <v>48</v>
      </c>
      <c r="B12" s="39" t="s">
        <v>68</v>
      </c>
      <c r="C12" s="175">
        <f>SUM(C13:C14)</f>
        <v>1545</v>
      </c>
      <c r="D12" s="175">
        <f>SUM(D13:D14)</f>
        <v>9</v>
      </c>
      <c r="E12" s="175">
        <f>SUM(E13:E14)</f>
        <v>89</v>
      </c>
      <c r="F12" s="175">
        <v>9</v>
      </c>
      <c r="G12" s="175">
        <f>(30+46)+F12</f>
        <v>85</v>
      </c>
      <c r="H12" s="176">
        <f>G12/C12</f>
        <v>5.5016181229773461E-2</v>
      </c>
      <c r="I12" s="176">
        <f>G12/E12</f>
        <v>0.9550561797752809</v>
      </c>
      <c r="J12" s="175">
        <v>9</v>
      </c>
      <c r="K12" s="175"/>
      <c r="L12" s="175">
        <f>9+J12+9</f>
        <v>27</v>
      </c>
      <c r="M12" s="175">
        <f>G12+L12</f>
        <v>112</v>
      </c>
      <c r="N12" s="102" t="s">
        <v>379</v>
      </c>
    </row>
    <row r="13" spans="1:18" s="29" customFormat="1" ht="30.75" customHeight="1">
      <c r="A13" s="37" t="s">
        <v>65</v>
      </c>
      <c r="B13" s="38" t="s">
        <v>66</v>
      </c>
      <c r="C13" s="177">
        <v>45</v>
      </c>
      <c r="D13" s="177">
        <v>5</v>
      </c>
      <c r="E13" s="177">
        <f>39+4+5+D13</f>
        <v>53</v>
      </c>
      <c r="F13" s="183" t="s">
        <v>48</v>
      </c>
      <c r="G13" s="183" t="s">
        <v>48</v>
      </c>
      <c r="H13" s="183" t="s">
        <v>48</v>
      </c>
      <c r="I13" s="183" t="s">
        <v>48</v>
      </c>
      <c r="J13" s="183" t="s">
        <v>48</v>
      </c>
      <c r="K13" s="183" t="s">
        <v>48</v>
      </c>
      <c r="L13" s="183" t="s">
        <v>48</v>
      </c>
      <c r="M13" s="183" t="s">
        <v>48</v>
      </c>
      <c r="N13" s="183" t="s">
        <v>48</v>
      </c>
    </row>
    <row r="14" spans="1:18" s="29" customFormat="1" ht="28.5" customHeight="1">
      <c r="A14" s="37" t="s">
        <v>65</v>
      </c>
      <c r="B14" s="38" t="s">
        <v>67</v>
      </c>
      <c r="C14" s="177">
        <v>1500</v>
      </c>
      <c r="D14" s="177">
        <v>4</v>
      </c>
      <c r="E14" s="177">
        <f>24+4+4+D14</f>
        <v>36</v>
      </c>
      <c r="F14" s="183" t="s">
        <v>48</v>
      </c>
      <c r="G14" s="183" t="s">
        <v>48</v>
      </c>
      <c r="H14" s="183" t="s">
        <v>48</v>
      </c>
      <c r="I14" s="183" t="s">
        <v>48</v>
      </c>
      <c r="J14" s="183" t="s">
        <v>48</v>
      </c>
      <c r="K14" s="183" t="s">
        <v>48</v>
      </c>
      <c r="L14" s="183" t="s">
        <v>48</v>
      </c>
      <c r="M14" s="183" t="s">
        <v>48</v>
      </c>
      <c r="N14" s="183" t="s">
        <v>48</v>
      </c>
      <c r="O14" s="28"/>
    </row>
    <row r="15" spans="1:18" s="29" customFormat="1" ht="63">
      <c r="A15" s="43">
        <v>2</v>
      </c>
      <c r="B15" s="44" t="s">
        <v>69</v>
      </c>
      <c r="C15" s="173">
        <v>35500</v>
      </c>
      <c r="D15" s="173">
        <v>3100</v>
      </c>
      <c r="E15" s="173">
        <f>20058+3100+3000+D15</f>
        <v>29258</v>
      </c>
      <c r="F15" s="173">
        <v>3100</v>
      </c>
      <c r="G15" s="173">
        <f>25716+F15</f>
        <v>28816</v>
      </c>
      <c r="H15" s="174">
        <f>G15/C15</f>
        <v>0.81171830985915494</v>
      </c>
      <c r="I15" s="174">
        <f>G15/E15</f>
        <v>0.9848930207122838</v>
      </c>
      <c r="J15" s="178">
        <v>3000</v>
      </c>
      <c r="K15" s="173">
        <f>G15+J15</f>
        <v>31816</v>
      </c>
      <c r="L15" s="178">
        <f>3100+J15+3242</f>
        <v>9342</v>
      </c>
      <c r="M15" s="173">
        <f>G15+L15</f>
        <v>38158</v>
      </c>
      <c r="N15" s="101" t="s">
        <v>380</v>
      </c>
    </row>
    <row r="16" spans="1:18" s="29" customFormat="1" ht="47.25">
      <c r="A16" s="43">
        <v>3</v>
      </c>
      <c r="B16" s="44" t="s">
        <v>70</v>
      </c>
      <c r="C16" s="173">
        <v>2000</v>
      </c>
      <c r="D16" s="173">
        <v>20</v>
      </c>
      <c r="E16" s="173">
        <f>169+20+20+D16</f>
        <v>229</v>
      </c>
      <c r="F16" s="173">
        <v>100</v>
      </c>
      <c r="G16" s="173">
        <f>377+F16</f>
        <v>477</v>
      </c>
      <c r="H16" s="174">
        <f t="shared" ref="H16:H18" si="0">G16/C16</f>
        <v>0.23849999999999999</v>
      </c>
      <c r="I16" s="174">
        <f t="shared" ref="I16:I18" si="1">G16/E16</f>
        <v>2.0829694323144103</v>
      </c>
      <c r="J16" s="178">
        <v>20</v>
      </c>
      <c r="K16" s="173">
        <f t="shared" ref="K16:K18" si="2">G16+J16</f>
        <v>497</v>
      </c>
      <c r="L16" s="178">
        <f>20+J16+20</f>
        <v>60</v>
      </c>
      <c r="M16" s="173">
        <f t="shared" ref="M16:M18" si="3">G16+L16</f>
        <v>537</v>
      </c>
      <c r="N16" s="101" t="s">
        <v>781</v>
      </c>
    </row>
    <row r="17" spans="1:15" s="29" customFormat="1" ht="63">
      <c r="A17" s="43">
        <v>4</v>
      </c>
      <c r="B17" s="44" t="s">
        <v>71</v>
      </c>
      <c r="C17" s="173">
        <v>6350</v>
      </c>
      <c r="D17" s="173">
        <v>0</v>
      </c>
      <c r="E17" s="173">
        <f>604+5+5741</f>
        <v>6350</v>
      </c>
      <c r="F17" s="173">
        <v>3100</v>
      </c>
      <c r="G17" s="173">
        <f>1425+F17</f>
        <v>4525</v>
      </c>
      <c r="H17" s="174">
        <f t="shared" si="0"/>
        <v>0.71259842519685035</v>
      </c>
      <c r="I17" s="174">
        <f t="shared" si="1"/>
        <v>0.71259842519685035</v>
      </c>
      <c r="J17" s="178"/>
      <c r="K17" s="173">
        <f t="shared" si="2"/>
        <v>4525</v>
      </c>
      <c r="L17" s="178">
        <f>J17+0+0</f>
        <v>0</v>
      </c>
      <c r="M17" s="173">
        <f t="shared" si="3"/>
        <v>4525</v>
      </c>
      <c r="N17" s="101" t="s">
        <v>381</v>
      </c>
    </row>
    <row r="18" spans="1:15" s="29" customFormat="1" ht="63">
      <c r="A18" s="43">
        <v>5</v>
      </c>
      <c r="B18" s="44" t="s">
        <v>72</v>
      </c>
      <c r="C18" s="173">
        <f>SUM(C19:C20)</f>
        <v>16885</v>
      </c>
      <c r="D18" s="173">
        <f>SUM(D19:D20)</f>
        <v>375</v>
      </c>
      <c r="E18" s="173">
        <f>SUM(E19:E20)</f>
        <v>5464</v>
      </c>
      <c r="F18" s="173">
        <v>375</v>
      </c>
      <c r="G18" s="173">
        <f>5245++F18</f>
        <v>5620</v>
      </c>
      <c r="H18" s="174">
        <f t="shared" si="0"/>
        <v>0.33283979863784424</v>
      </c>
      <c r="I18" s="174">
        <f t="shared" si="1"/>
        <v>1.0285505124450951</v>
      </c>
      <c r="J18" s="173">
        <v>5735</v>
      </c>
      <c r="K18" s="173">
        <f t="shared" si="2"/>
        <v>11355</v>
      </c>
      <c r="L18" s="173">
        <f>375+J18+5686</f>
        <v>11796</v>
      </c>
      <c r="M18" s="173">
        <f t="shared" si="3"/>
        <v>17416</v>
      </c>
      <c r="N18" s="102" t="s">
        <v>382</v>
      </c>
      <c r="O18" s="28"/>
    </row>
    <row r="19" spans="1:15" s="29" customFormat="1" ht="34.5" customHeight="1">
      <c r="A19" s="37" t="s">
        <v>48</v>
      </c>
      <c r="B19" s="38" t="s">
        <v>66</v>
      </c>
      <c r="C19" s="177">
        <v>1545</v>
      </c>
      <c r="D19" s="177">
        <v>375</v>
      </c>
      <c r="E19" s="177">
        <f>819+100+100+D19</f>
        <v>1394</v>
      </c>
      <c r="F19" s="183" t="s">
        <v>48</v>
      </c>
      <c r="G19" s="183" t="s">
        <v>48</v>
      </c>
      <c r="H19" s="183" t="s">
        <v>48</v>
      </c>
      <c r="I19" s="183" t="s">
        <v>48</v>
      </c>
      <c r="J19" s="183" t="s">
        <v>48</v>
      </c>
      <c r="K19" s="183" t="s">
        <v>48</v>
      </c>
      <c r="L19" s="183" t="s">
        <v>48</v>
      </c>
      <c r="M19" s="183" t="s">
        <v>48</v>
      </c>
      <c r="N19" s="183" t="s">
        <v>48</v>
      </c>
    </row>
    <row r="20" spans="1:15" s="29" customFormat="1" ht="34.5" customHeight="1">
      <c r="A20" s="37" t="s">
        <v>48</v>
      </c>
      <c r="B20" s="38" t="s">
        <v>67</v>
      </c>
      <c r="C20" s="177">
        <v>15340</v>
      </c>
      <c r="D20" s="177"/>
      <c r="E20" s="177">
        <f>4070+0+0</f>
        <v>4070</v>
      </c>
      <c r="F20" s="183" t="s">
        <v>48</v>
      </c>
      <c r="G20" s="183" t="s">
        <v>48</v>
      </c>
      <c r="H20" s="183" t="s">
        <v>48</v>
      </c>
      <c r="I20" s="183" t="s">
        <v>48</v>
      </c>
      <c r="J20" s="183" t="s">
        <v>48</v>
      </c>
      <c r="K20" s="183" t="s">
        <v>48</v>
      </c>
      <c r="L20" s="183" t="s">
        <v>48</v>
      </c>
      <c r="M20" s="183" t="s">
        <v>48</v>
      </c>
      <c r="N20" s="183" t="s">
        <v>48</v>
      </c>
    </row>
    <row r="21" spans="1:15" s="29" customFormat="1" ht="63">
      <c r="A21" s="43">
        <v>6</v>
      </c>
      <c r="B21" s="44" t="s">
        <v>73</v>
      </c>
      <c r="C21" s="173">
        <f>SUM(C22:C25)</f>
        <v>158670</v>
      </c>
      <c r="D21" s="173">
        <v>6315</v>
      </c>
      <c r="E21" s="173">
        <f>132692+60000+30000+D21</f>
        <v>229007</v>
      </c>
      <c r="F21" s="322">
        <v>3150</v>
      </c>
      <c r="G21" s="322">
        <f>266652+F21</f>
        <v>269802</v>
      </c>
      <c r="H21" s="323">
        <f t="shared" ref="H21" si="4">G21/C21</f>
        <v>1.7003970504821326</v>
      </c>
      <c r="I21" s="174">
        <f t="shared" ref="I21" si="5">G21/E21</f>
        <v>1.1781386595169581</v>
      </c>
      <c r="J21" s="173">
        <v>3000</v>
      </c>
      <c r="K21" s="173">
        <f t="shared" ref="K21" si="6">G21+J21</f>
        <v>272802</v>
      </c>
      <c r="L21" s="173">
        <f>6135+J21+2000</f>
        <v>11135</v>
      </c>
      <c r="M21" s="173">
        <f t="shared" ref="M21" si="7">G21+L21</f>
        <v>280937</v>
      </c>
      <c r="N21" s="102" t="s">
        <v>782</v>
      </c>
    </row>
    <row r="22" spans="1:15" s="30" customFormat="1" ht="47.25">
      <c r="A22" s="40" t="s">
        <v>48</v>
      </c>
      <c r="B22" s="41" t="s">
        <v>74</v>
      </c>
      <c r="C22" s="179">
        <v>12870</v>
      </c>
      <c r="D22" s="183" t="s">
        <v>48</v>
      </c>
      <c r="E22" s="183" t="s">
        <v>48</v>
      </c>
      <c r="F22" s="183" t="s">
        <v>48</v>
      </c>
      <c r="G22" s="183" t="s">
        <v>48</v>
      </c>
      <c r="H22" s="183" t="s">
        <v>48</v>
      </c>
      <c r="I22" s="183" t="s">
        <v>48</v>
      </c>
      <c r="J22" s="183" t="s">
        <v>48</v>
      </c>
      <c r="K22" s="183" t="s">
        <v>48</v>
      </c>
      <c r="L22" s="183" t="s">
        <v>48</v>
      </c>
      <c r="M22" s="183" t="s">
        <v>48</v>
      </c>
      <c r="N22" s="183" t="s">
        <v>48</v>
      </c>
    </row>
    <row r="23" spans="1:15" s="30" customFormat="1" ht="29.25" customHeight="1">
      <c r="A23" s="40" t="s">
        <v>48</v>
      </c>
      <c r="B23" s="42" t="s">
        <v>75</v>
      </c>
      <c r="C23" s="179">
        <v>134800</v>
      </c>
      <c r="D23" s="183" t="s">
        <v>48</v>
      </c>
      <c r="E23" s="183" t="s">
        <v>48</v>
      </c>
      <c r="F23" s="183" t="s">
        <v>48</v>
      </c>
      <c r="G23" s="183" t="s">
        <v>48</v>
      </c>
      <c r="H23" s="183" t="s">
        <v>48</v>
      </c>
      <c r="I23" s="183" t="s">
        <v>48</v>
      </c>
      <c r="J23" s="183" t="s">
        <v>48</v>
      </c>
      <c r="K23" s="183" t="s">
        <v>48</v>
      </c>
      <c r="L23" s="183" t="s">
        <v>48</v>
      </c>
      <c r="M23" s="183" t="s">
        <v>48</v>
      </c>
      <c r="N23" s="183" t="s">
        <v>48</v>
      </c>
    </row>
    <row r="24" spans="1:15" s="30" customFormat="1" ht="29.25" customHeight="1">
      <c r="A24" s="40" t="s">
        <v>48</v>
      </c>
      <c r="B24" s="42" t="s">
        <v>76</v>
      </c>
      <c r="C24" s="179">
        <v>2000</v>
      </c>
      <c r="D24" s="183" t="s">
        <v>48</v>
      </c>
      <c r="E24" s="183" t="s">
        <v>48</v>
      </c>
      <c r="F24" s="183" t="s">
        <v>48</v>
      </c>
      <c r="G24" s="183" t="s">
        <v>48</v>
      </c>
      <c r="H24" s="183" t="s">
        <v>48</v>
      </c>
      <c r="I24" s="183" t="s">
        <v>48</v>
      </c>
      <c r="J24" s="183" t="s">
        <v>48</v>
      </c>
      <c r="K24" s="183" t="s">
        <v>48</v>
      </c>
      <c r="L24" s="183" t="s">
        <v>48</v>
      </c>
      <c r="M24" s="183" t="s">
        <v>48</v>
      </c>
      <c r="N24" s="183" t="s">
        <v>48</v>
      </c>
    </row>
    <row r="25" spans="1:15" s="30" customFormat="1" ht="29.25" customHeight="1">
      <c r="A25" s="40" t="s">
        <v>48</v>
      </c>
      <c r="B25" s="42" t="s">
        <v>77</v>
      </c>
      <c r="C25" s="179">
        <v>9000</v>
      </c>
      <c r="D25" s="183" t="s">
        <v>48</v>
      </c>
      <c r="E25" s="183" t="s">
        <v>48</v>
      </c>
      <c r="F25" s="183" t="s">
        <v>48</v>
      </c>
      <c r="G25" s="183" t="s">
        <v>48</v>
      </c>
      <c r="H25" s="183" t="s">
        <v>48</v>
      </c>
      <c r="I25" s="183" t="s">
        <v>48</v>
      </c>
      <c r="J25" s="183" t="s">
        <v>48</v>
      </c>
      <c r="K25" s="183" t="s">
        <v>48</v>
      </c>
      <c r="L25" s="183" t="s">
        <v>48</v>
      </c>
      <c r="M25" s="183" t="s">
        <v>48</v>
      </c>
      <c r="N25" s="183" t="s">
        <v>48</v>
      </c>
    </row>
    <row r="26" spans="1:15" s="29" customFormat="1" ht="47.25">
      <c r="A26" s="43">
        <v>7</v>
      </c>
      <c r="B26" s="44" t="s">
        <v>78</v>
      </c>
      <c r="C26" s="173">
        <v>50</v>
      </c>
      <c r="D26" s="173">
        <v>150</v>
      </c>
      <c r="E26" s="173">
        <f>602+4+150+D26</f>
        <v>906</v>
      </c>
      <c r="F26" s="173">
        <v>150</v>
      </c>
      <c r="G26" s="173">
        <f>909+F26</f>
        <v>1059</v>
      </c>
      <c r="H26" s="174">
        <f t="shared" ref="H26:H27" si="8">G26/C26</f>
        <v>21.18</v>
      </c>
      <c r="I26" s="174">
        <f t="shared" ref="I26:I27" si="9">G26/E26</f>
        <v>1.1688741721854305</v>
      </c>
      <c r="J26" s="178">
        <v>150</v>
      </c>
      <c r="K26" s="173">
        <f t="shared" ref="K26:K27" si="10">G26+J26</f>
        <v>1209</v>
      </c>
      <c r="L26" s="178">
        <f>150+J26+150</f>
        <v>450</v>
      </c>
      <c r="M26" s="173">
        <f t="shared" ref="M26:M27" si="11">G26+L26</f>
        <v>1509</v>
      </c>
      <c r="N26" s="101" t="s">
        <v>383</v>
      </c>
    </row>
    <row r="27" spans="1:15" s="29" customFormat="1" ht="63.75" thickBot="1">
      <c r="A27" s="45">
        <v>8</v>
      </c>
      <c r="B27" s="46" t="s">
        <v>79</v>
      </c>
      <c r="C27" s="180">
        <v>600</v>
      </c>
      <c r="D27" s="180">
        <v>109</v>
      </c>
      <c r="E27" s="180">
        <f>124+40+109+D27</f>
        <v>382</v>
      </c>
      <c r="F27" s="180">
        <v>0</v>
      </c>
      <c r="G27" s="180">
        <f>124+F27</f>
        <v>124</v>
      </c>
      <c r="H27" s="181">
        <f t="shared" si="8"/>
        <v>0.20666666666666667</v>
      </c>
      <c r="I27" s="181">
        <f t="shared" si="9"/>
        <v>0.32460732984293195</v>
      </c>
      <c r="J27" s="182">
        <v>109</v>
      </c>
      <c r="K27" s="182">
        <f t="shared" si="10"/>
        <v>233</v>
      </c>
      <c r="L27" s="182">
        <f>109+J27+109</f>
        <v>327</v>
      </c>
      <c r="M27" s="182">
        <f t="shared" si="11"/>
        <v>451</v>
      </c>
      <c r="N27" s="103" t="s">
        <v>384</v>
      </c>
    </row>
  </sheetData>
  <mergeCells count="13">
    <mergeCell ref="J4:M4"/>
    <mergeCell ref="N4:N5"/>
    <mergeCell ref="A7:B7"/>
    <mergeCell ref="A1:B1"/>
    <mergeCell ref="E1:N1"/>
    <mergeCell ref="A2:N2"/>
    <mergeCell ref="A4:A5"/>
    <mergeCell ref="B4:B5"/>
    <mergeCell ref="C4:C5"/>
    <mergeCell ref="K3:N3"/>
    <mergeCell ref="D4:E4"/>
    <mergeCell ref="F4:G4"/>
    <mergeCell ref="H4:I4"/>
  </mergeCells>
  <pageMargins left="0.2" right="0.2" top="0.25" bottom="0.25" header="0.3" footer="0.3"/>
  <pageSetup paperSize="9" scale="79" fitToHeight="0" orientation="landscape"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6"/>
  <sheetViews>
    <sheetView workbookViewId="0">
      <selection activeCell="A2" sqref="A2:E2"/>
    </sheetView>
  </sheetViews>
  <sheetFormatPr defaultRowHeight="15"/>
  <cols>
    <col min="1" max="1" width="5.42578125" style="14" customWidth="1"/>
    <col min="2" max="2" width="70.85546875" style="11" customWidth="1"/>
    <col min="3" max="3" width="17.42578125" style="11" customWidth="1"/>
    <col min="4" max="4" width="16.5703125" style="11" customWidth="1"/>
    <col min="5" max="5" width="33.7109375" style="11" customWidth="1"/>
    <col min="6" max="16384" width="9.140625" style="11"/>
  </cols>
  <sheetData>
    <row r="1" spans="1:5" ht="82.5" customHeight="1">
      <c r="A1" s="207" t="s">
        <v>34</v>
      </c>
      <c r="B1" s="207"/>
      <c r="C1" s="207" t="s">
        <v>793</v>
      </c>
      <c r="D1" s="207"/>
      <c r="E1" s="207"/>
    </row>
    <row r="2" spans="1:5" ht="66" customHeight="1">
      <c r="A2" s="208" t="s">
        <v>794</v>
      </c>
      <c r="B2" s="208"/>
      <c r="C2" s="208"/>
      <c r="D2" s="208"/>
      <c r="E2" s="208"/>
    </row>
    <row r="4" spans="1:5" ht="81" customHeight="1">
      <c r="A4" s="34" t="s">
        <v>0</v>
      </c>
      <c r="B4" s="34" t="s">
        <v>35</v>
      </c>
      <c r="C4" s="34" t="s">
        <v>36</v>
      </c>
      <c r="D4" s="34" t="s">
        <v>1</v>
      </c>
      <c r="E4" s="34" t="s">
        <v>2</v>
      </c>
    </row>
    <row r="5" spans="1:5" ht="24.95" customHeight="1">
      <c r="A5" s="34">
        <v>1</v>
      </c>
      <c r="B5" s="8" t="s">
        <v>689</v>
      </c>
      <c r="C5" s="6"/>
      <c r="D5" s="6"/>
      <c r="E5" s="6"/>
    </row>
    <row r="6" spans="1:5" ht="30">
      <c r="A6" s="6">
        <v>1.1000000000000001</v>
      </c>
      <c r="B6" s="7" t="s">
        <v>182</v>
      </c>
      <c r="C6" s="6" t="s">
        <v>131</v>
      </c>
      <c r="D6" s="62" t="s">
        <v>322</v>
      </c>
      <c r="E6" s="1" t="s">
        <v>674</v>
      </c>
    </row>
    <row r="7" spans="1:5" ht="30">
      <c r="A7" s="6">
        <v>1.2</v>
      </c>
      <c r="B7" s="7" t="s">
        <v>675</v>
      </c>
      <c r="C7" s="6" t="s">
        <v>193</v>
      </c>
      <c r="D7" s="62" t="s">
        <v>322</v>
      </c>
      <c r="E7" s="1" t="s">
        <v>676</v>
      </c>
    </row>
    <row r="8" spans="1:5" ht="45">
      <c r="A8" s="6">
        <v>1.3</v>
      </c>
      <c r="B8" s="7" t="s">
        <v>684</v>
      </c>
      <c r="C8" s="6" t="s">
        <v>677</v>
      </c>
      <c r="D8" s="62" t="s">
        <v>322</v>
      </c>
      <c r="E8" s="1" t="s">
        <v>678</v>
      </c>
    </row>
    <row r="9" spans="1:5" ht="36.75" customHeight="1">
      <c r="A9" s="6">
        <v>1.4</v>
      </c>
      <c r="B9" s="7" t="s">
        <v>679</v>
      </c>
      <c r="C9" s="6" t="s">
        <v>683</v>
      </c>
      <c r="D9" s="62"/>
      <c r="E9" s="1" t="s">
        <v>676</v>
      </c>
    </row>
    <row r="10" spans="1:5" ht="90">
      <c r="A10" s="6">
        <v>1.5</v>
      </c>
      <c r="B10" s="105" t="s">
        <v>685</v>
      </c>
      <c r="C10" s="6" t="s">
        <v>115</v>
      </c>
      <c r="D10" s="62" t="s">
        <v>322</v>
      </c>
      <c r="E10" s="6" t="s">
        <v>680</v>
      </c>
    </row>
    <row r="11" spans="1:5" ht="75">
      <c r="A11" s="6">
        <v>1.6</v>
      </c>
      <c r="B11" s="7" t="s">
        <v>686</v>
      </c>
      <c r="C11" s="6" t="s">
        <v>418</v>
      </c>
      <c r="D11" s="62" t="s">
        <v>322</v>
      </c>
      <c r="E11" s="6" t="s">
        <v>680</v>
      </c>
    </row>
    <row r="12" spans="1:5" ht="75">
      <c r="A12" s="6">
        <v>1.7</v>
      </c>
      <c r="B12" s="7" t="s">
        <v>687</v>
      </c>
      <c r="C12" s="6" t="s">
        <v>681</v>
      </c>
      <c r="D12" s="62" t="s">
        <v>322</v>
      </c>
      <c r="E12" s="6" t="s">
        <v>680</v>
      </c>
    </row>
    <row r="13" spans="1:5" ht="36.75" customHeight="1">
      <c r="A13" s="6">
        <v>1.8</v>
      </c>
      <c r="B13" s="7" t="s">
        <v>688</v>
      </c>
      <c r="C13" s="6" t="s">
        <v>418</v>
      </c>
      <c r="D13" s="62" t="s">
        <v>322</v>
      </c>
      <c r="E13" s="6" t="s">
        <v>680</v>
      </c>
    </row>
    <row r="14" spans="1:5" ht="30" customHeight="1">
      <c r="A14" s="6">
        <v>1.9</v>
      </c>
      <c r="B14" s="7" t="s">
        <v>682</v>
      </c>
      <c r="C14" s="6" t="s">
        <v>683</v>
      </c>
      <c r="D14" s="6" t="s">
        <v>322</v>
      </c>
      <c r="E14" s="6" t="s">
        <v>680</v>
      </c>
    </row>
    <row r="15" spans="1:5" ht="31.5" customHeight="1">
      <c r="A15" s="34">
        <v>2</v>
      </c>
      <c r="B15" s="8" t="s">
        <v>522</v>
      </c>
      <c r="C15" s="6"/>
      <c r="D15" s="6"/>
      <c r="E15" s="6"/>
    </row>
    <row r="16" spans="1:5" ht="30">
      <c r="A16" s="6">
        <v>2.1</v>
      </c>
      <c r="B16" s="7" t="s">
        <v>517</v>
      </c>
      <c r="C16" s="6" t="s">
        <v>212</v>
      </c>
      <c r="D16" s="62" t="s">
        <v>322</v>
      </c>
      <c r="E16" s="7" t="s">
        <v>487</v>
      </c>
    </row>
    <row r="17" spans="1:5" ht="36.75" customHeight="1">
      <c r="A17" s="6">
        <v>2.2000000000000002</v>
      </c>
      <c r="B17" s="7" t="s">
        <v>518</v>
      </c>
      <c r="C17" s="6" t="s">
        <v>213</v>
      </c>
      <c r="D17" s="62" t="s">
        <v>322</v>
      </c>
      <c r="E17" s="7" t="s">
        <v>487</v>
      </c>
    </row>
    <row r="18" spans="1:5" ht="39" customHeight="1">
      <c r="A18" s="6">
        <v>2.2999999999999998</v>
      </c>
      <c r="B18" s="7" t="s">
        <v>132</v>
      </c>
      <c r="C18" s="6" t="s">
        <v>214</v>
      </c>
      <c r="D18" s="62" t="s">
        <v>322</v>
      </c>
      <c r="E18" s="7" t="s">
        <v>487</v>
      </c>
    </row>
    <row r="19" spans="1:5" ht="34.5" customHeight="1">
      <c r="A19" s="6">
        <v>2.4</v>
      </c>
      <c r="B19" s="7" t="s">
        <v>204</v>
      </c>
      <c r="C19" s="6" t="s">
        <v>216</v>
      </c>
      <c r="D19" s="62" t="s">
        <v>322</v>
      </c>
      <c r="E19" s="7" t="s">
        <v>487</v>
      </c>
    </row>
    <row r="20" spans="1:5" ht="36" customHeight="1">
      <c r="A20" s="6">
        <v>2.5</v>
      </c>
      <c r="B20" s="7" t="s">
        <v>205</v>
      </c>
      <c r="C20" s="6" t="s">
        <v>217</v>
      </c>
      <c r="D20" s="62" t="s">
        <v>322</v>
      </c>
      <c r="E20" s="7" t="s">
        <v>487</v>
      </c>
    </row>
    <row r="21" spans="1:5" ht="36.75" customHeight="1">
      <c r="A21" s="6">
        <v>2.6</v>
      </c>
      <c r="B21" s="7" t="s">
        <v>520</v>
      </c>
      <c r="C21" s="6" t="s">
        <v>218</v>
      </c>
      <c r="D21" s="62" t="s">
        <v>322</v>
      </c>
      <c r="E21" s="7" t="s">
        <v>487</v>
      </c>
    </row>
    <row r="22" spans="1:5" ht="40.5" customHeight="1">
      <c r="A22" s="6">
        <v>2.7</v>
      </c>
      <c r="B22" s="7" t="s">
        <v>521</v>
      </c>
      <c r="C22" s="6" t="s">
        <v>219</v>
      </c>
      <c r="D22" s="62" t="s">
        <v>322</v>
      </c>
      <c r="E22" s="7" t="s">
        <v>487</v>
      </c>
    </row>
    <row r="23" spans="1:5" ht="35.25" customHeight="1">
      <c r="A23" s="6">
        <v>2.8</v>
      </c>
      <c r="B23" s="7" t="s">
        <v>208</v>
      </c>
      <c r="C23" s="6" t="s">
        <v>220</v>
      </c>
      <c r="D23" s="62" t="s">
        <v>322</v>
      </c>
      <c r="E23" s="7" t="s">
        <v>487</v>
      </c>
    </row>
    <row r="24" spans="1:5" ht="34.5" customHeight="1">
      <c r="A24" s="6">
        <v>2.9</v>
      </c>
      <c r="B24" s="7" t="s">
        <v>209</v>
      </c>
      <c r="C24" s="6" t="s">
        <v>221</v>
      </c>
      <c r="D24" s="62" t="s">
        <v>322</v>
      </c>
      <c r="E24" s="7" t="s">
        <v>487</v>
      </c>
    </row>
    <row r="25" spans="1:5" ht="30">
      <c r="A25" s="66">
        <v>2.1</v>
      </c>
      <c r="B25" s="7" t="s">
        <v>519</v>
      </c>
      <c r="C25" s="6" t="s">
        <v>222</v>
      </c>
      <c r="D25" s="62" t="s">
        <v>322</v>
      </c>
      <c r="E25" s="7" t="s">
        <v>487</v>
      </c>
    </row>
    <row r="26" spans="1:5" ht="31.5" customHeight="1">
      <c r="A26" s="34">
        <v>3</v>
      </c>
      <c r="B26" s="8" t="s">
        <v>498</v>
      </c>
      <c r="C26" s="6"/>
      <c r="D26" s="6"/>
      <c r="E26" s="6"/>
    </row>
    <row r="27" spans="1:5" ht="40.5" customHeight="1">
      <c r="A27" s="6">
        <v>3.1</v>
      </c>
      <c r="B27" s="120" t="s">
        <v>491</v>
      </c>
      <c r="C27" s="116" t="s">
        <v>409</v>
      </c>
      <c r="D27" s="116" t="s">
        <v>322</v>
      </c>
      <c r="E27" s="120" t="s">
        <v>476</v>
      </c>
    </row>
    <row r="28" spans="1:5" ht="60">
      <c r="A28" s="6">
        <v>3.2</v>
      </c>
      <c r="B28" s="120" t="s">
        <v>477</v>
      </c>
      <c r="C28" s="116" t="s">
        <v>408</v>
      </c>
      <c r="D28" s="116" t="s">
        <v>322</v>
      </c>
      <c r="E28" s="120" t="s">
        <v>478</v>
      </c>
    </row>
    <row r="29" spans="1:5" ht="39.75" customHeight="1">
      <c r="A29" s="6">
        <v>3.3</v>
      </c>
      <c r="B29" s="120" t="s">
        <v>479</v>
      </c>
      <c r="C29" s="116" t="s">
        <v>407</v>
      </c>
      <c r="D29" s="116" t="s">
        <v>322</v>
      </c>
      <c r="E29" s="120" t="s">
        <v>480</v>
      </c>
    </row>
    <row r="30" spans="1:5" ht="41.25" customHeight="1">
      <c r="A30" s="6">
        <v>3.4</v>
      </c>
      <c r="B30" s="120" t="s">
        <v>481</v>
      </c>
      <c r="C30" s="116" t="s">
        <v>409</v>
      </c>
      <c r="D30" s="116" t="s">
        <v>322</v>
      </c>
      <c r="E30" s="120" t="s">
        <v>482</v>
      </c>
    </row>
    <row r="31" spans="1:5" ht="45">
      <c r="A31" s="6">
        <v>3.5</v>
      </c>
      <c r="B31" s="120" t="s">
        <v>483</v>
      </c>
      <c r="C31" s="116" t="s">
        <v>410</v>
      </c>
      <c r="D31" s="116" t="s">
        <v>322</v>
      </c>
      <c r="E31" s="120" t="s">
        <v>482</v>
      </c>
    </row>
    <row r="32" spans="1:5" ht="38.25" customHeight="1">
      <c r="A32" s="6">
        <v>3.6</v>
      </c>
      <c r="B32" s="120" t="s">
        <v>429</v>
      </c>
      <c r="C32" s="116" t="s">
        <v>410</v>
      </c>
      <c r="D32" s="116" t="s">
        <v>322</v>
      </c>
      <c r="E32" s="120" t="s">
        <v>482</v>
      </c>
    </row>
    <row r="33" spans="1:5" ht="39" customHeight="1">
      <c r="A33" s="6">
        <v>3.7</v>
      </c>
      <c r="B33" s="115" t="s">
        <v>484</v>
      </c>
      <c r="C33" s="116" t="s">
        <v>411</v>
      </c>
      <c r="D33" s="116" t="s">
        <v>322</v>
      </c>
      <c r="E33" s="120" t="s">
        <v>482</v>
      </c>
    </row>
    <row r="34" spans="1:5" ht="30">
      <c r="A34" s="6">
        <v>3.8</v>
      </c>
      <c r="B34" s="115" t="s">
        <v>485</v>
      </c>
      <c r="C34" s="116" t="s">
        <v>412</v>
      </c>
      <c r="D34" s="116" t="s">
        <v>322</v>
      </c>
      <c r="E34" s="120" t="s">
        <v>480</v>
      </c>
    </row>
    <row r="35" spans="1:5" ht="36.75" customHeight="1">
      <c r="A35" s="6">
        <v>3.9</v>
      </c>
      <c r="B35" s="115" t="s">
        <v>486</v>
      </c>
      <c r="C35" s="116" t="s">
        <v>413</v>
      </c>
      <c r="D35" s="116" t="s">
        <v>322</v>
      </c>
      <c r="E35" s="120" t="s">
        <v>478</v>
      </c>
    </row>
    <row r="36" spans="1:5" ht="42.75" customHeight="1">
      <c r="A36" s="66">
        <v>3.1</v>
      </c>
      <c r="B36" s="115" t="s">
        <v>492</v>
      </c>
      <c r="C36" s="116" t="s">
        <v>488</v>
      </c>
      <c r="D36" s="116" t="s">
        <v>322</v>
      </c>
      <c r="E36" s="120" t="s">
        <v>489</v>
      </c>
    </row>
    <row r="37" spans="1:5" ht="45" customHeight="1">
      <c r="A37" s="6">
        <v>3.11</v>
      </c>
      <c r="B37" s="115" t="s">
        <v>450</v>
      </c>
      <c r="C37" s="116" t="s">
        <v>417</v>
      </c>
      <c r="D37" s="116" t="s">
        <v>322</v>
      </c>
      <c r="E37" s="120" t="s">
        <v>487</v>
      </c>
    </row>
    <row r="38" spans="1:5" ht="93.75" customHeight="1">
      <c r="A38" s="6">
        <v>3.12</v>
      </c>
      <c r="B38" s="120" t="s">
        <v>497</v>
      </c>
      <c r="C38" s="116" t="s">
        <v>493</v>
      </c>
      <c r="D38" s="116" t="s">
        <v>322</v>
      </c>
      <c r="E38" s="120" t="s">
        <v>487</v>
      </c>
    </row>
    <row r="39" spans="1:5" ht="105">
      <c r="A39" s="6">
        <v>3.13</v>
      </c>
      <c r="B39" s="120" t="s">
        <v>495</v>
      </c>
      <c r="C39" s="116" t="s">
        <v>496</v>
      </c>
      <c r="D39" s="116" t="s">
        <v>322</v>
      </c>
      <c r="E39" s="120" t="s">
        <v>487</v>
      </c>
    </row>
    <row r="40" spans="1:5" ht="57.75" customHeight="1">
      <c r="A40" s="6">
        <v>3.14</v>
      </c>
      <c r="B40" s="7" t="s">
        <v>494</v>
      </c>
      <c r="C40" s="6" t="s">
        <v>490</v>
      </c>
      <c r="D40" s="116" t="s">
        <v>322</v>
      </c>
      <c r="E40" s="120" t="s">
        <v>487</v>
      </c>
    </row>
    <row r="41" spans="1:5" ht="33" customHeight="1">
      <c r="A41" s="34">
        <v>4</v>
      </c>
      <c r="B41" s="8" t="s">
        <v>555</v>
      </c>
      <c r="C41" s="6"/>
      <c r="D41" s="6"/>
      <c r="E41" s="6"/>
    </row>
    <row r="42" spans="1:5" ht="45">
      <c r="A42" s="6">
        <v>4.0999999999999996</v>
      </c>
      <c r="B42" s="70" t="s">
        <v>537</v>
      </c>
      <c r="C42" s="118" t="s">
        <v>465</v>
      </c>
      <c r="D42" s="49" t="s">
        <v>133</v>
      </c>
      <c r="E42" s="7" t="s">
        <v>400</v>
      </c>
    </row>
    <row r="43" spans="1:5" ht="30">
      <c r="A43" s="6">
        <v>4.2</v>
      </c>
      <c r="B43" s="70" t="s">
        <v>134</v>
      </c>
      <c r="C43" s="118" t="s">
        <v>135</v>
      </c>
      <c r="D43" s="49" t="s">
        <v>133</v>
      </c>
      <c r="E43" s="7" t="s">
        <v>400</v>
      </c>
    </row>
    <row r="44" spans="1:5" ht="30">
      <c r="A44" s="6">
        <v>4.3</v>
      </c>
      <c r="B44" s="70" t="s">
        <v>538</v>
      </c>
      <c r="C44" s="49" t="s">
        <v>466</v>
      </c>
      <c r="D44" s="49" t="s">
        <v>539</v>
      </c>
      <c r="E44" s="7" t="s">
        <v>400</v>
      </c>
    </row>
    <row r="45" spans="1:5" ht="30">
      <c r="A45" s="6">
        <v>4.4000000000000004</v>
      </c>
      <c r="B45" s="70" t="s">
        <v>540</v>
      </c>
      <c r="C45" s="49" t="s">
        <v>136</v>
      </c>
      <c r="D45" s="49" t="s">
        <v>133</v>
      </c>
      <c r="E45" s="7" t="s">
        <v>400</v>
      </c>
    </row>
    <row r="46" spans="1:5" ht="105">
      <c r="A46" s="6">
        <v>4.5</v>
      </c>
      <c r="B46" s="70" t="s">
        <v>541</v>
      </c>
      <c r="C46" s="118" t="s">
        <v>542</v>
      </c>
      <c r="D46" s="49" t="s">
        <v>133</v>
      </c>
      <c r="E46" s="7" t="s">
        <v>400</v>
      </c>
    </row>
    <row r="47" spans="1:5" ht="30">
      <c r="A47" s="6">
        <v>4.5999999999999996</v>
      </c>
      <c r="B47" s="7" t="s">
        <v>543</v>
      </c>
      <c r="C47" s="6" t="s">
        <v>544</v>
      </c>
      <c r="D47" s="6" t="s">
        <v>133</v>
      </c>
      <c r="E47" s="7" t="s">
        <v>400</v>
      </c>
    </row>
    <row r="48" spans="1:5" ht="45">
      <c r="A48" s="6">
        <v>4.7</v>
      </c>
      <c r="B48" s="7" t="s">
        <v>545</v>
      </c>
      <c r="C48" s="6" t="s">
        <v>546</v>
      </c>
      <c r="D48" s="6" t="s">
        <v>133</v>
      </c>
      <c r="E48" s="7" t="s">
        <v>400</v>
      </c>
    </row>
    <row r="49" spans="1:5" ht="45">
      <c r="A49" s="6">
        <v>4.8</v>
      </c>
      <c r="B49" s="124" t="s">
        <v>547</v>
      </c>
      <c r="C49" s="49" t="s">
        <v>548</v>
      </c>
      <c r="D49" s="49" t="s">
        <v>133</v>
      </c>
      <c r="E49" s="7" t="s">
        <v>400</v>
      </c>
    </row>
    <row r="50" spans="1:5" ht="45">
      <c r="A50" s="6">
        <v>4.9000000000000004</v>
      </c>
      <c r="B50" s="70" t="s">
        <v>549</v>
      </c>
      <c r="C50" s="118" t="s">
        <v>550</v>
      </c>
      <c r="D50" s="49" t="s">
        <v>133</v>
      </c>
      <c r="E50" s="7" t="s">
        <v>400</v>
      </c>
    </row>
    <row r="51" spans="1:5" ht="30">
      <c r="A51" s="66">
        <v>4.0999999999999996</v>
      </c>
      <c r="B51" s="70" t="s">
        <v>551</v>
      </c>
      <c r="C51" s="49" t="s">
        <v>115</v>
      </c>
      <c r="D51" s="49" t="s">
        <v>133</v>
      </c>
      <c r="E51" s="7" t="s">
        <v>400</v>
      </c>
    </row>
    <row r="52" spans="1:5" ht="30">
      <c r="A52" s="6">
        <v>4.1100000000000003</v>
      </c>
      <c r="B52" s="70" t="s">
        <v>552</v>
      </c>
      <c r="C52" s="49" t="s">
        <v>553</v>
      </c>
      <c r="D52" s="49" t="s">
        <v>133</v>
      </c>
      <c r="E52" s="7" t="s">
        <v>400</v>
      </c>
    </row>
    <row r="53" spans="1:5" ht="45">
      <c r="A53" s="6">
        <v>4.12</v>
      </c>
      <c r="B53" s="70" t="s">
        <v>554</v>
      </c>
      <c r="C53" s="49" t="s">
        <v>115</v>
      </c>
      <c r="D53" s="49" t="s">
        <v>133</v>
      </c>
      <c r="E53" s="7" t="s">
        <v>400</v>
      </c>
    </row>
    <row r="54" spans="1:5" ht="28.5" customHeight="1">
      <c r="A54" s="34">
        <v>5</v>
      </c>
      <c r="B54" s="8" t="s">
        <v>575</v>
      </c>
      <c r="C54" s="6"/>
      <c r="D54" s="6"/>
      <c r="E54" s="6"/>
    </row>
    <row r="55" spans="1:5" ht="25.5" customHeight="1">
      <c r="A55" s="6">
        <v>5.0999999999999996</v>
      </c>
      <c r="B55" s="4" t="s">
        <v>562</v>
      </c>
      <c r="C55" s="6" t="s">
        <v>139</v>
      </c>
      <c r="D55" s="6" t="s">
        <v>133</v>
      </c>
      <c r="E55" s="7" t="s">
        <v>563</v>
      </c>
    </row>
    <row r="56" spans="1:5" ht="60">
      <c r="A56" s="6">
        <v>5.2</v>
      </c>
      <c r="B56" s="7" t="s">
        <v>564</v>
      </c>
      <c r="C56" s="6" t="s">
        <v>490</v>
      </c>
      <c r="D56" s="6" t="s">
        <v>133</v>
      </c>
      <c r="E56" s="7" t="s">
        <v>563</v>
      </c>
    </row>
    <row r="57" spans="1:5" ht="45">
      <c r="A57" s="6">
        <v>5.3</v>
      </c>
      <c r="B57" s="7" t="s">
        <v>565</v>
      </c>
      <c r="C57" s="6" t="s">
        <v>136</v>
      </c>
      <c r="D57" s="6" t="s">
        <v>133</v>
      </c>
      <c r="E57" s="7" t="s">
        <v>563</v>
      </c>
    </row>
    <row r="58" spans="1:5" ht="45">
      <c r="A58" s="6">
        <v>5.4</v>
      </c>
      <c r="B58" s="7" t="s">
        <v>566</v>
      </c>
      <c r="C58" s="6" t="s">
        <v>567</v>
      </c>
      <c r="D58" s="6" t="s">
        <v>133</v>
      </c>
      <c r="E58" s="7" t="s">
        <v>563</v>
      </c>
    </row>
    <row r="59" spans="1:5" ht="30">
      <c r="A59" s="6">
        <v>5.5</v>
      </c>
      <c r="B59" s="7" t="s">
        <v>568</v>
      </c>
      <c r="C59" s="6" t="s">
        <v>569</v>
      </c>
      <c r="D59" s="6" t="s">
        <v>133</v>
      </c>
      <c r="E59" s="7" t="s">
        <v>563</v>
      </c>
    </row>
    <row r="60" spans="1:5" ht="35.25" customHeight="1">
      <c r="A60" s="6">
        <v>5.6</v>
      </c>
      <c r="B60" s="7" t="s">
        <v>570</v>
      </c>
      <c r="C60" s="6" t="s">
        <v>571</v>
      </c>
      <c r="D60" s="6" t="s">
        <v>133</v>
      </c>
      <c r="E60" s="7" t="s">
        <v>563</v>
      </c>
    </row>
    <row r="61" spans="1:5" ht="35.25" customHeight="1">
      <c r="A61" s="6">
        <v>5.7</v>
      </c>
      <c r="B61" s="7" t="s">
        <v>140</v>
      </c>
      <c r="C61" s="6" t="s">
        <v>571</v>
      </c>
      <c r="D61" s="6" t="s">
        <v>133</v>
      </c>
      <c r="E61" s="7" t="s">
        <v>563</v>
      </c>
    </row>
    <row r="62" spans="1:5" ht="35.25" customHeight="1">
      <c r="A62" s="6">
        <v>5.8</v>
      </c>
      <c r="B62" s="7" t="s">
        <v>572</v>
      </c>
      <c r="C62" s="6" t="s">
        <v>571</v>
      </c>
      <c r="D62" s="6" t="s">
        <v>133</v>
      </c>
      <c r="E62" s="7" t="s">
        <v>563</v>
      </c>
    </row>
    <row r="63" spans="1:5" ht="34.5" customHeight="1">
      <c r="A63" s="6">
        <v>5.9</v>
      </c>
      <c r="B63" s="7" t="s">
        <v>573</v>
      </c>
      <c r="C63" s="6" t="s">
        <v>574</v>
      </c>
      <c r="D63" s="6" t="s">
        <v>133</v>
      </c>
      <c r="E63" s="7" t="s">
        <v>563</v>
      </c>
    </row>
    <row r="64" spans="1:5" s="12" customFormat="1" ht="28.5" customHeight="1">
      <c r="A64" s="34">
        <v>6</v>
      </c>
      <c r="B64" s="18" t="s">
        <v>588</v>
      </c>
      <c r="C64" s="34"/>
      <c r="D64" s="34"/>
      <c r="E64" s="34"/>
    </row>
    <row r="65" spans="1:5" ht="32.25" customHeight="1">
      <c r="A65" s="6">
        <v>6.1</v>
      </c>
      <c r="B65" s="4" t="s">
        <v>586</v>
      </c>
      <c r="C65" s="6" t="s">
        <v>585</v>
      </c>
      <c r="D65" s="6" t="s">
        <v>133</v>
      </c>
      <c r="E65" s="6" t="s">
        <v>582</v>
      </c>
    </row>
    <row r="66" spans="1:5" ht="105">
      <c r="A66" s="6">
        <v>6.2</v>
      </c>
      <c r="B66" s="105" t="s">
        <v>587</v>
      </c>
      <c r="C66" s="6" t="s">
        <v>589</v>
      </c>
      <c r="D66" s="6" t="s">
        <v>322</v>
      </c>
      <c r="E66" s="7" t="s">
        <v>582</v>
      </c>
    </row>
    <row r="67" spans="1:5" ht="30">
      <c r="A67" s="6">
        <v>6.3</v>
      </c>
      <c r="B67" s="7" t="s">
        <v>583</v>
      </c>
      <c r="C67" s="15" t="s">
        <v>278</v>
      </c>
      <c r="D67" s="6" t="s">
        <v>322</v>
      </c>
      <c r="E67" s="6" t="s">
        <v>582</v>
      </c>
    </row>
    <row r="68" spans="1:5" ht="45">
      <c r="A68" s="6">
        <v>6.4</v>
      </c>
      <c r="B68" s="4" t="s">
        <v>584</v>
      </c>
      <c r="C68" s="15" t="s">
        <v>279</v>
      </c>
      <c r="D68" s="6" t="s">
        <v>322</v>
      </c>
      <c r="E68" s="6" t="s">
        <v>582</v>
      </c>
    </row>
    <row r="69" spans="1:5" ht="30">
      <c r="A69" s="6">
        <v>6.5</v>
      </c>
      <c r="B69" s="126" t="s">
        <v>590</v>
      </c>
      <c r="C69" s="15" t="s">
        <v>280</v>
      </c>
      <c r="D69" s="6" t="s">
        <v>322</v>
      </c>
      <c r="E69" s="6" t="s">
        <v>582</v>
      </c>
    </row>
    <row r="70" spans="1:5" s="12" customFormat="1" ht="24.95" customHeight="1">
      <c r="A70" s="3">
        <v>7</v>
      </c>
      <c r="B70" s="19" t="s">
        <v>643</v>
      </c>
      <c r="C70" s="20"/>
      <c r="D70" s="20"/>
      <c r="E70" s="20"/>
    </row>
    <row r="71" spans="1:5" ht="30">
      <c r="A71" s="15">
        <v>7.1</v>
      </c>
      <c r="B71" s="7" t="s">
        <v>596</v>
      </c>
      <c r="C71" s="6" t="s">
        <v>598</v>
      </c>
      <c r="D71" s="17" t="s">
        <v>322</v>
      </c>
      <c r="E71" s="17" t="s">
        <v>591</v>
      </c>
    </row>
    <row r="72" spans="1:5" ht="30">
      <c r="A72" s="15">
        <v>7.2</v>
      </c>
      <c r="B72" s="7" t="s">
        <v>592</v>
      </c>
      <c r="C72" s="6" t="s">
        <v>115</v>
      </c>
      <c r="D72" s="17" t="s">
        <v>322</v>
      </c>
      <c r="E72" s="6" t="s">
        <v>593</v>
      </c>
    </row>
    <row r="73" spans="1:5" ht="30">
      <c r="A73" s="6">
        <v>7.3</v>
      </c>
      <c r="B73" s="7" t="s">
        <v>594</v>
      </c>
      <c r="C73" s="6" t="s">
        <v>599</v>
      </c>
      <c r="D73" s="17" t="s">
        <v>322</v>
      </c>
      <c r="E73" s="6" t="s">
        <v>595</v>
      </c>
    </row>
    <row r="74" spans="1:5" ht="30">
      <c r="A74" s="6">
        <v>7.4</v>
      </c>
      <c r="B74" s="7" t="s">
        <v>597</v>
      </c>
      <c r="C74" s="6" t="s">
        <v>115</v>
      </c>
      <c r="D74" s="17" t="s">
        <v>322</v>
      </c>
      <c r="E74" s="6" t="s">
        <v>593</v>
      </c>
    </row>
    <row r="75" spans="1:5" s="12" customFormat="1" ht="28.5" customHeight="1">
      <c r="A75" s="34">
        <v>8</v>
      </c>
      <c r="B75" s="18" t="s">
        <v>644</v>
      </c>
      <c r="C75" s="34"/>
      <c r="D75" s="34"/>
      <c r="E75" s="34"/>
    </row>
    <row r="76" spans="1:5" ht="75">
      <c r="A76" s="6">
        <v>8.1</v>
      </c>
      <c r="B76" s="4" t="s">
        <v>623</v>
      </c>
      <c r="C76" s="48" t="s">
        <v>641</v>
      </c>
      <c r="D76" s="17" t="s">
        <v>322</v>
      </c>
      <c r="E76" s="6" t="s">
        <v>624</v>
      </c>
    </row>
    <row r="77" spans="1:5" ht="30">
      <c r="A77" s="6">
        <v>8.1999999999999993</v>
      </c>
      <c r="B77" s="4" t="s">
        <v>625</v>
      </c>
      <c r="C77" s="48" t="s">
        <v>626</v>
      </c>
      <c r="D77" s="17" t="s">
        <v>322</v>
      </c>
      <c r="E77" s="6" t="s">
        <v>627</v>
      </c>
    </row>
    <row r="78" spans="1:5" ht="30">
      <c r="A78" s="6">
        <v>8.3000000000000007</v>
      </c>
      <c r="B78" s="4" t="s">
        <v>30</v>
      </c>
      <c r="C78" s="71">
        <v>1</v>
      </c>
      <c r="D78" s="17" t="s">
        <v>322</v>
      </c>
      <c r="E78" s="6" t="s">
        <v>627</v>
      </c>
    </row>
    <row r="79" spans="1:5" ht="33" customHeight="1">
      <c r="A79" s="6">
        <v>8.4</v>
      </c>
      <c r="B79" s="7" t="s">
        <v>628</v>
      </c>
      <c r="C79" s="48" t="s">
        <v>141</v>
      </c>
      <c r="D79" s="17" t="s">
        <v>322</v>
      </c>
      <c r="E79" s="6" t="s">
        <v>624</v>
      </c>
    </row>
    <row r="80" spans="1:5" ht="60">
      <c r="A80" s="6">
        <v>8.5</v>
      </c>
      <c r="B80" s="4" t="s">
        <v>629</v>
      </c>
      <c r="C80" s="48" t="s">
        <v>142</v>
      </c>
      <c r="D80" s="17" t="s">
        <v>322</v>
      </c>
      <c r="E80" s="6" t="s">
        <v>624</v>
      </c>
    </row>
    <row r="81" spans="1:5" ht="60">
      <c r="A81" s="6">
        <v>8.6</v>
      </c>
      <c r="B81" s="4" t="s">
        <v>630</v>
      </c>
      <c r="C81" s="48" t="s">
        <v>142</v>
      </c>
      <c r="D81" s="17" t="s">
        <v>322</v>
      </c>
      <c r="E81" s="6" t="s">
        <v>627</v>
      </c>
    </row>
    <row r="82" spans="1:5" ht="75">
      <c r="A82" s="6">
        <v>8.6999999999999993</v>
      </c>
      <c r="B82" s="4" t="s">
        <v>631</v>
      </c>
      <c r="C82" s="48" t="s">
        <v>143</v>
      </c>
      <c r="D82" s="17" t="s">
        <v>322</v>
      </c>
      <c r="E82" s="6" t="s">
        <v>624</v>
      </c>
    </row>
    <row r="83" spans="1:5" ht="34.5" customHeight="1">
      <c r="A83" s="6">
        <v>8.8000000000000007</v>
      </c>
      <c r="B83" s="4" t="s">
        <v>632</v>
      </c>
      <c r="C83" s="71">
        <v>1</v>
      </c>
      <c r="D83" s="17" t="s">
        <v>322</v>
      </c>
      <c r="E83" s="6" t="s">
        <v>624</v>
      </c>
    </row>
    <row r="84" spans="1:5" ht="120">
      <c r="A84" s="6">
        <v>8.9</v>
      </c>
      <c r="B84" s="4" t="s">
        <v>633</v>
      </c>
      <c r="C84" s="6" t="s">
        <v>310</v>
      </c>
      <c r="D84" s="17" t="s">
        <v>322</v>
      </c>
      <c r="E84" s="6" t="s">
        <v>634</v>
      </c>
    </row>
    <row r="85" spans="1:5" ht="150">
      <c r="A85" s="66">
        <v>8.1</v>
      </c>
      <c r="B85" s="131" t="s">
        <v>635</v>
      </c>
      <c r="C85" s="6" t="s">
        <v>311</v>
      </c>
      <c r="D85" s="17" t="s">
        <v>322</v>
      </c>
      <c r="E85" s="6" t="s">
        <v>634</v>
      </c>
    </row>
    <row r="86" spans="1:5" ht="60">
      <c r="A86" s="6">
        <v>8.11</v>
      </c>
      <c r="B86" s="73" t="s">
        <v>636</v>
      </c>
      <c r="C86" s="48" t="s">
        <v>141</v>
      </c>
      <c r="D86" s="17" t="s">
        <v>322</v>
      </c>
      <c r="E86" s="6" t="s">
        <v>624</v>
      </c>
    </row>
    <row r="87" spans="1:5" ht="45">
      <c r="A87" s="6">
        <v>8.1199999999999992</v>
      </c>
      <c r="B87" s="73" t="s">
        <v>637</v>
      </c>
      <c r="C87" s="48" t="s">
        <v>141</v>
      </c>
      <c r="D87" s="17" t="s">
        <v>322</v>
      </c>
      <c r="E87" s="6" t="s">
        <v>638</v>
      </c>
    </row>
    <row r="88" spans="1:5" ht="75">
      <c r="A88" s="6">
        <v>8.1300000000000008</v>
      </c>
      <c r="B88" s="4" t="s">
        <v>639</v>
      </c>
      <c r="C88" s="6" t="s">
        <v>642</v>
      </c>
      <c r="D88" s="17" t="s">
        <v>322</v>
      </c>
      <c r="E88" s="6" t="s">
        <v>640</v>
      </c>
    </row>
    <row r="89" spans="1:5" ht="27.75" customHeight="1">
      <c r="A89" s="34">
        <v>9</v>
      </c>
      <c r="B89" s="18" t="s">
        <v>713</v>
      </c>
      <c r="C89" s="34"/>
      <c r="D89" s="34"/>
      <c r="E89" s="34"/>
    </row>
    <row r="90" spans="1:5" ht="60">
      <c r="A90" s="6">
        <v>9.1</v>
      </c>
      <c r="B90" s="133" t="s">
        <v>714</v>
      </c>
      <c r="C90" s="132" t="s">
        <v>690</v>
      </c>
      <c r="D90" s="15" t="s">
        <v>322</v>
      </c>
      <c r="E90" s="15" t="s">
        <v>691</v>
      </c>
    </row>
    <row r="91" spans="1:5" ht="45">
      <c r="A91" s="6">
        <v>9.1999999999999993</v>
      </c>
      <c r="B91" s="16" t="s">
        <v>692</v>
      </c>
      <c r="C91" s="15" t="s">
        <v>693</v>
      </c>
      <c r="D91" s="15" t="s">
        <v>322</v>
      </c>
      <c r="E91" s="15" t="s">
        <v>694</v>
      </c>
    </row>
    <row r="92" spans="1:5" ht="45">
      <c r="A92" s="6">
        <v>9.3000000000000007</v>
      </c>
      <c r="B92" s="16" t="s">
        <v>695</v>
      </c>
      <c r="C92" s="15" t="s">
        <v>696</v>
      </c>
      <c r="D92" s="15" t="s">
        <v>322</v>
      </c>
      <c r="E92" s="15" t="s">
        <v>697</v>
      </c>
    </row>
    <row r="93" spans="1:5" ht="90">
      <c r="A93" s="6">
        <v>9.4</v>
      </c>
      <c r="B93" s="135" t="s">
        <v>715</v>
      </c>
      <c r="C93" s="136" t="s">
        <v>716</v>
      </c>
      <c r="D93" s="15" t="s">
        <v>322</v>
      </c>
      <c r="E93" s="15" t="s">
        <v>698</v>
      </c>
    </row>
    <row r="94" spans="1:5" ht="75">
      <c r="A94" s="6">
        <v>9.5</v>
      </c>
      <c r="B94" s="16" t="s">
        <v>699</v>
      </c>
      <c r="C94" s="15" t="s">
        <v>717</v>
      </c>
      <c r="D94" s="15" t="s">
        <v>322</v>
      </c>
      <c r="E94" s="15" t="s">
        <v>698</v>
      </c>
    </row>
    <row r="95" spans="1:5" ht="75">
      <c r="A95" s="6">
        <v>9.6</v>
      </c>
      <c r="B95" s="16" t="s">
        <v>700</v>
      </c>
      <c r="C95" s="15" t="s">
        <v>701</v>
      </c>
      <c r="D95" s="15" t="s">
        <v>702</v>
      </c>
      <c r="E95" s="15" t="s">
        <v>703</v>
      </c>
    </row>
    <row r="96" spans="1:5" ht="60">
      <c r="A96" s="6">
        <v>9.6999999999999993</v>
      </c>
      <c r="B96" s="16" t="s">
        <v>704</v>
      </c>
      <c r="C96" s="15" t="s">
        <v>705</v>
      </c>
      <c r="D96" s="15" t="s">
        <v>706</v>
      </c>
      <c r="E96" s="15" t="s">
        <v>703</v>
      </c>
    </row>
    <row r="97" spans="1:5" ht="90">
      <c r="A97" s="6">
        <v>9.8000000000000007</v>
      </c>
      <c r="B97" s="134" t="s">
        <v>707</v>
      </c>
      <c r="C97" s="15" t="s">
        <v>708</v>
      </c>
      <c r="D97" s="15" t="s">
        <v>316</v>
      </c>
      <c r="E97" s="15" t="s">
        <v>709</v>
      </c>
    </row>
    <row r="98" spans="1:5" ht="45">
      <c r="A98" s="6">
        <v>9.9</v>
      </c>
      <c r="B98" s="16" t="s">
        <v>710</v>
      </c>
      <c r="C98" s="15" t="s">
        <v>711</v>
      </c>
      <c r="D98" s="15" t="s">
        <v>316</v>
      </c>
      <c r="E98" s="15" t="s">
        <v>712</v>
      </c>
    </row>
    <row r="99" spans="1:5" ht="23.1" customHeight="1">
      <c r="A99" s="34">
        <v>10</v>
      </c>
      <c r="B99" s="18" t="s">
        <v>499</v>
      </c>
      <c r="C99" s="34"/>
      <c r="D99" s="34"/>
      <c r="E99" s="34"/>
    </row>
    <row r="100" spans="1:5" ht="30">
      <c r="A100" s="6">
        <v>10.1</v>
      </c>
      <c r="B100" s="4" t="s">
        <v>401</v>
      </c>
      <c r="C100" s="6" t="s">
        <v>318</v>
      </c>
      <c r="D100" s="6" t="s">
        <v>322</v>
      </c>
      <c r="E100" s="6" t="s">
        <v>400</v>
      </c>
    </row>
    <row r="101" spans="1:5" ht="30">
      <c r="A101" s="6">
        <v>10.199999999999999</v>
      </c>
      <c r="B101" s="4" t="s">
        <v>402</v>
      </c>
      <c r="C101" s="6" t="s">
        <v>319</v>
      </c>
      <c r="D101" s="6" t="s">
        <v>322</v>
      </c>
      <c r="E101" s="6" t="s">
        <v>400</v>
      </c>
    </row>
    <row r="102" spans="1:5" ht="30">
      <c r="A102" s="6">
        <v>10.3</v>
      </c>
      <c r="B102" s="4" t="s">
        <v>403</v>
      </c>
      <c r="C102" s="6" t="s">
        <v>131</v>
      </c>
      <c r="D102" s="6" t="s">
        <v>322</v>
      </c>
      <c r="E102" s="6" t="s">
        <v>400</v>
      </c>
    </row>
    <row r="103" spans="1:5" ht="30">
      <c r="A103" s="6">
        <v>10.4</v>
      </c>
      <c r="B103" s="4" t="s">
        <v>317</v>
      </c>
      <c r="C103" s="6" t="s">
        <v>320</v>
      </c>
      <c r="D103" s="6" t="s">
        <v>322</v>
      </c>
      <c r="E103" s="6" t="s">
        <v>400</v>
      </c>
    </row>
    <row r="104" spans="1:5" ht="23.1" customHeight="1">
      <c r="A104" s="13"/>
      <c r="B104" s="10"/>
      <c r="C104" s="13"/>
      <c r="D104" s="13"/>
      <c r="E104" s="13"/>
    </row>
    <row r="105" spans="1:5" ht="23.1" customHeight="1">
      <c r="A105" s="13"/>
      <c r="B105" s="10"/>
      <c r="C105" s="13"/>
      <c r="D105" s="13"/>
      <c r="E105" s="13"/>
    </row>
    <row r="106" spans="1:5" ht="23.1" customHeight="1">
      <c r="A106" s="13"/>
      <c r="B106" s="10"/>
      <c r="C106" s="13"/>
      <c r="D106" s="13"/>
      <c r="E106" s="13"/>
    </row>
    <row r="107" spans="1:5" ht="23.1" customHeight="1">
      <c r="A107" s="13"/>
      <c r="B107" s="10"/>
      <c r="C107" s="13"/>
      <c r="D107" s="13"/>
      <c r="E107" s="13"/>
    </row>
    <row r="108" spans="1:5" ht="23.1" customHeight="1">
      <c r="A108" s="13"/>
      <c r="B108" s="10"/>
      <c r="C108" s="13"/>
      <c r="D108" s="13"/>
      <c r="E108" s="13"/>
    </row>
    <row r="109" spans="1:5">
      <c r="A109" s="13"/>
      <c r="B109" s="10"/>
      <c r="C109" s="13"/>
      <c r="D109" s="13"/>
      <c r="E109" s="13"/>
    </row>
    <row r="110" spans="1:5">
      <c r="A110" s="13"/>
      <c r="B110" s="10"/>
      <c r="C110" s="13"/>
      <c r="D110" s="13"/>
      <c r="E110" s="13"/>
    </row>
    <row r="111" spans="1:5">
      <c r="A111" s="13"/>
      <c r="B111" s="10"/>
      <c r="C111" s="13"/>
      <c r="D111" s="13"/>
      <c r="E111" s="13"/>
    </row>
    <row r="112" spans="1:5">
      <c r="A112" s="13"/>
      <c r="B112" s="10"/>
      <c r="C112" s="13"/>
      <c r="D112" s="13"/>
      <c r="E112" s="13"/>
    </row>
    <row r="113" spans="1:5">
      <c r="A113" s="13"/>
      <c r="B113" s="10"/>
      <c r="C113" s="13"/>
      <c r="D113" s="13"/>
      <c r="E113" s="13"/>
    </row>
    <row r="114" spans="1:5">
      <c r="A114" s="13"/>
      <c r="B114" s="10"/>
      <c r="C114" s="13"/>
      <c r="D114" s="13"/>
      <c r="E114" s="13"/>
    </row>
    <row r="115" spans="1:5">
      <c r="A115" s="13"/>
      <c r="B115" s="10"/>
      <c r="C115" s="13"/>
      <c r="D115" s="13"/>
      <c r="E115" s="13"/>
    </row>
    <row r="116" spans="1:5">
      <c r="A116" s="13"/>
      <c r="B116" s="10"/>
      <c r="C116" s="13"/>
      <c r="D116" s="13"/>
      <c r="E116" s="13"/>
    </row>
    <row r="117" spans="1:5">
      <c r="A117" s="13"/>
      <c r="B117" s="10"/>
      <c r="C117" s="13"/>
      <c r="D117" s="13"/>
      <c r="E117" s="13"/>
    </row>
    <row r="118" spans="1:5">
      <c r="A118" s="13"/>
      <c r="B118" s="10"/>
      <c r="C118" s="13"/>
      <c r="D118" s="13"/>
      <c r="E118" s="13"/>
    </row>
    <row r="119" spans="1:5">
      <c r="A119" s="13"/>
      <c r="B119" s="10"/>
      <c r="C119" s="13"/>
      <c r="D119" s="13"/>
      <c r="E119" s="13"/>
    </row>
    <row r="120" spans="1:5">
      <c r="A120" s="13"/>
      <c r="B120" s="10"/>
      <c r="C120" s="13"/>
      <c r="D120" s="13"/>
      <c r="E120" s="13"/>
    </row>
    <row r="121" spans="1:5">
      <c r="A121" s="13"/>
      <c r="B121" s="10"/>
      <c r="C121" s="13"/>
      <c r="D121" s="13"/>
      <c r="E121" s="13"/>
    </row>
    <row r="122" spans="1:5">
      <c r="A122" s="13"/>
      <c r="B122" s="10"/>
      <c r="C122" s="13"/>
      <c r="D122" s="13"/>
      <c r="E122" s="13"/>
    </row>
    <row r="123" spans="1:5">
      <c r="A123" s="13"/>
      <c r="B123" s="10"/>
      <c r="C123" s="13"/>
      <c r="D123" s="13"/>
      <c r="E123" s="13"/>
    </row>
    <row r="124" spans="1:5">
      <c r="A124" s="13"/>
      <c r="B124" s="10"/>
      <c r="C124" s="13"/>
      <c r="D124" s="13"/>
      <c r="E124" s="13"/>
    </row>
    <row r="125" spans="1:5">
      <c r="A125" s="13"/>
      <c r="B125" s="10"/>
      <c r="C125" s="13"/>
      <c r="D125" s="13"/>
      <c r="E125" s="13"/>
    </row>
    <row r="126" spans="1:5">
      <c r="A126" s="13"/>
      <c r="B126" s="10"/>
      <c r="C126" s="13"/>
      <c r="D126" s="13"/>
      <c r="E126" s="13"/>
    </row>
    <row r="127" spans="1:5">
      <c r="A127" s="13"/>
      <c r="B127" s="10"/>
      <c r="C127" s="13"/>
      <c r="D127" s="13"/>
      <c r="E127" s="13"/>
    </row>
    <row r="128" spans="1:5">
      <c r="A128" s="13"/>
      <c r="B128" s="10"/>
      <c r="C128" s="13"/>
      <c r="D128" s="13"/>
      <c r="E128" s="13"/>
    </row>
    <row r="129" spans="1:5">
      <c r="A129" s="13"/>
      <c r="B129" s="10"/>
      <c r="C129" s="13"/>
      <c r="D129" s="13"/>
      <c r="E129" s="13"/>
    </row>
    <row r="130" spans="1:5">
      <c r="A130" s="13"/>
      <c r="B130" s="10"/>
      <c r="C130" s="13"/>
      <c r="D130" s="13"/>
      <c r="E130" s="13"/>
    </row>
    <row r="131" spans="1:5">
      <c r="A131" s="13"/>
      <c r="B131" s="10"/>
      <c r="C131" s="13"/>
      <c r="D131" s="13"/>
      <c r="E131" s="13"/>
    </row>
    <row r="132" spans="1:5">
      <c r="A132" s="13"/>
      <c r="B132" s="10"/>
      <c r="C132" s="13"/>
      <c r="D132" s="13"/>
      <c r="E132" s="13"/>
    </row>
    <row r="133" spans="1:5">
      <c r="A133" s="13"/>
      <c r="B133" s="10"/>
      <c r="C133" s="13"/>
      <c r="D133" s="13"/>
      <c r="E133" s="13"/>
    </row>
    <row r="134" spans="1:5">
      <c r="A134" s="13"/>
      <c r="B134" s="10"/>
      <c r="C134" s="13"/>
      <c r="D134" s="13"/>
      <c r="E134" s="13"/>
    </row>
    <row r="135" spans="1:5">
      <c r="A135" s="13"/>
      <c r="B135" s="10"/>
      <c r="C135" s="13"/>
      <c r="D135" s="13"/>
      <c r="E135" s="13"/>
    </row>
    <row r="136" spans="1:5">
      <c r="A136" s="13"/>
      <c r="B136" s="10"/>
      <c r="C136" s="13"/>
      <c r="D136" s="13"/>
      <c r="E136" s="13"/>
    </row>
    <row r="137" spans="1:5">
      <c r="A137" s="13"/>
      <c r="B137" s="10"/>
      <c r="C137" s="13"/>
      <c r="D137" s="13"/>
      <c r="E137" s="13"/>
    </row>
    <row r="138" spans="1:5">
      <c r="A138" s="13"/>
      <c r="B138" s="10"/>
      <c r="C138" s="13"/>
      <c r="D138" s="13"/>
      <c r="E138" s="13"/>
    </row>
    <row r="139" spans="1:5">
      <c r="A139" s="13"/>
      <c r="B139" s="10"/>
      <c r="C139" s="13"/>
      <c r="D139" s="13"/>
      <c r="E139" s="13"/>
    </row>
    <row r="140" spans="1:5">
      <c r="A140" s="13"/>
      <c r="B140" s="10"/>
      <c r="C140" s="13"/>
      <c r="D140" s="13"/>
      <c r="E140" s="13"/>
    </row>
    <row r="141" spans="1:5">
      <c r="A141" s="13"/>
      <c r="B141" s="10"/>
      <c r="C141" s="13"/>
      <c r="D141" s="13"/>
      <c r="E141" s="13"/>
    </row>
    <row r="142" spans="1:5">
      <c r="A142" s="13"/>
      <c r="B142" s="10"/>
      <c r="C142" s="13"/>
      <c r="D142" s="13"/>
      <c r="E142" s="13"/>
    </row>
    <row r="143" spans="1:5">
      <c r="A143" s="13"/>
      <c r="B143" s="10"/>
      <c r="C143" s="13"/>
      <c r="D143" s="13"/>
      <c r="E143" s="13"/>
    </row>
    <row r="144" spans="1:5">
      <c r="A144" s="13"/>
      <c r="B144" s="10"/>
      <c r="C144" s="13"/>
      <c r="D144" s="13"/>
      <c r="E144" s="13"/>
    </row>
    <row r="145" spans="1:5">
      <c r="A145" s="13"/>
      <c r="B145" s="10"/>
      <c r="C145" s="13"/>
      <c r="D145" s="13"/>
      <c r="E145" s="13"/>
    </row>
    <row r="146" spans="1:5">
      <c r="A146" s="13"/>
      <c r="B146" s="10"/>
      <c r="C146" s="13"/>
      <c r="D146" s="13"/>
      <c r="E146" s="13"/>
    </row>
    <row r="147" spans="1:5">
      <c r="A147" s="13"/>
      <c r="B147" s="10"/>
      <c r="C147" s="13"/>
      <c r="D147" s="13"/>
      <c r="E147" s="13"/>
    </row>
    <row r="148" spans="1:5">
      <c r="A148" s="13"/>
      <c r="B148" s="10"/>
      <c r="C148" s="13"/>
      <c r="D148" s="13"/>
      <c r="E148" s="13"/>
    </row>
    <row r="149" spans="1:5">
      <c r="A149" s="13"/>
      <c r="B149" s="10"/>
      <c r="C149" s="13"/>
      <c r="D149" s="13"/>
      <c r="E149" s="13"/>
    </row>
    <row r="150" spans="1:5">
      <c r="A150" s="13"/>
      <c r="B150" s="10"/>
      <c r="C150" s="13"/>
      <c r="D150" s="13"/>
      <c r="E150" s="13"/>
    </row>
    <row r="151" spans="1:5">
      <c r="A151" s="13"/>
      <c r="B151" s="10"/>
      <c r="C151" s="13"/>
      <c r="D151" s="13"/>
      <c r="E151" s="13"/>
    </row>
    <row r="152" spans="1:5">
      <c r="A152" s="13"/>
      <c r="B152" s="10"/>
      <c r="C152" s="13"/>
      <c r="D152" s="13"/>
      <c r="E152" s="13"/>
    </row>
    <row r="153" spans="1:5">
      <c r="A153" s="13"/>
      <c r="B153" s="10"/>
      <c r="C153" s="13"/>
      <c r="D153" s="13"/>
      <c r="E153" s="13"/>
    </row>
    <row r="154" spans="1:5">
      <c r="A154" s="13"/>
      <c r="B154" s="10"/>
      <c r="C154" s="13"/>
      <c r="D154" s="13"/>
      <c r="E154" s="13"/>
    </row>
    <row r="155" spans="1:5">
      <c r="A155" s="13"/>
      <c r="B155" s="10"/>
      <c r="C155" s="13"/>
      <c r="D155" s="13"/>
      <c r="E155" s="13"/>
    </row>
    <row r="156" spans="1:5">
      <c r="A156" s="13"/>
      <c r="B156" s="10"/>
      <c r="C156" s="13"/>
      <c r="D156" s="13"/>
      <c r="E156" s="13"/>
    </row>
    <row r="157" spans="1:5">
      <c r="A157" s="13"/>
      <c r="B157" s="10"/>
      <c r="C157" s="13"/>
      <c r="D157" s="13"/>
      <c r="E157" s="13"/>
    </row>
    <row r="158" spans="1:5">
      <c r="A158" s="13"/>
      <c r="B158" s="10"/>
      <c r="C158" s="13"/>
      <c r="D158" s="13"/>
      <c r="E158" s="13"/>
    </row>
    <row r="159" spans="1:5">
      <c r="A159" s="13"/>
      <c r="B159" s="10"/>
      <c r="C159" s="13"/>
      <c r="D159" s="13"/>
      <c r="E159" s="13"/>
    </row>
    <row r="160" spans="1:5">
      <c r="A160" s="13"/>
      <c r="B160" s="10"/>
      <c r="C160" s="13"/>
      <c r="D160" s="13"/>
      <c r="E160" s="13"/>
    </row>
    <row r="161" spans="1:5">
      <c r="A161" s="13"/>
      <c r="B161" s="10"/>
      <c r="C161" s="13"/>
      <c r="D161" s="13"/>
      <c r="E161" s="13"/>
    </row>
    <row r="162" spans="1:5">
      <c r="A162" s="13"/>
      <c r="B162" s="10"/>
      <c r="C162" s="13"/>
      <c r="D162" s="13"/>
      <c r="E162" s="13"/>
    </row>
    <row r="163" spans="1:5">
      <c r="C163" s="13"/>
      <c r="D163" s="13"/>
      <c r="E163" s="13"/>
    </row>
    <row r="164" spans="1:5">
      <c r="C164" s="13"/>
      <c r="D164" s="13"/>
      <c r="E164" s="13"/>
    </row>
    <row r="165" spans="1:5">
      <c r="C165" s="13"/>
      <c r="D165" s="13"/>
      <c r="E165" s="13"/>
    </row>
    <row r="166" spans="1:5">
      <c r="C166" s="13"/>
      <c r="D166" s="13"/>
      <c r="E166" s="13"/>
    </row>
    <row r="167" spans="1:5">
      <c r="C167" s="13"/>
      <c r="D167" s="13"/>
      <c r="E167" s="13"/>
    </row>
    <row r="168" spans="1:5">
      <c r="C168" s="13"/>
      <c r="D168" s="13"/>
      <c r="E168" s="13"/>
    </row>
    <row r="169" spans="1:5">
      <c r="C169" s="13"/>
      <c r="D169" s="13"/>
      <c r="E169" s="13"/>
    </row>
    <row r="170" spans="1:5">
      <c r="C170" s="13"/>
      <c r="D170" s="13"/>
      <c r="E170" s="13"/>
    </row>
    <row r="171" spans="1:5">
      <c r="C171" s="13"/>
      <c r="D171" s="13"/>
      <c r="E171" s="13"/>
    </row>
    <row r="172" spans="1:5">
      <c r="C172" s="13"/>
      <c r="D172" s="13"/>
      <c r="E172" s="13"/>
    </row>
    <row r="173" spans="1:5">
      <c r="C173" s="13"/>
      <c r="D173" s="13"/>
      <c r="E173" s="13"/>
    </row>
    <row r="174" spans="1:5">
      <c r="C174" s="13"/>
      <c r="D174" s="13"/>
      <c r="E174" s="13"/>
    </row>
    <row r="175" spans="1:5">
      <c r="C175" s="13"/>
      <c r="D175" s="13"/>
      <c r="E175" s="13"/>
    </row>
    <row r="176" spans="1:5">
      <c r="C176" s="13"/>
      <c r="D176" s="13"/>
      <c r="E176" s="13"/>
    </row>
  </sheetData>
  <mergeCells count="3">
    <mergeCell ref="A1:B1"/>
    <mergeCell ref="A2:E2"/>
    <mergeCell ref="C1:E1"/>
  </mergeCells>
  <pageMargins left="0.2" right="0.2" top="0.25" bottom="0.25" header="0.3" footer="0.3"/>
  <pageSetup paperSize="9" orientation="landscape"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4"/>
  <sheetViews>
    <sheetView zoomScale="85" zoomScaleNormal="85" workbookViewId="0">
      <selection activeCell="A3" sqref="A3:H3"/>
    </sheetView>
  </sheetViews>
  <sheetFormatPr defaultRowHeight="15"/>
  <cols>
    <col min="1" max="1" width="5.140625" customWidth="1"/>
    <col min="2" max="2" width="30.42578125" customWidth="1"/>
    <col min="3" max="3" width="9.28515625" customWidth="1"/>
    <col min="4" max="4" width="11.7109375" customWidth="1"/>
    <col min="5" max="5" width="12.7109375" customWidth="1"/>
    <col min="6" max="6" width="42.7109375" customWidth="1"/>
    <col min="7" max="7" width="15.42578125" customWidth="1"/>
    <col min="8" max="8" width="12.5703125" customWidth="1"/>
  </cols>
  <sheetData>
    <row r="1" spans="1:9" ht="71.25" customHeight="1">
      <c r="A1" s="207" t="s">
        <v>34</v>
      </c>
      <c r="B1" s="207"/>
      <c r="F1" s="207" t="s">
        <v>793</v>
      </c>
      <c r="G1" s="207"/>
      <c r="H1" s="207"/>
      <c r="I1" s="54"/>
    </row>
    <row r="2" spans="1:9" ht="1.5" customHeight="1">
      <c r="A2" s="209"/>
      <c r="B2" s="209"/>
      <c r="C2" s="209"/>
      <c r="D2" s="209"/>
      <c r="E2" s="55"/>
      <c r="F2" s="210"/>
      <c r="G2" s="210"/>
      <c r="H2" s="210"/>
      <c r="I2" s="56"/>
    </row>
    <row r="3" spans="1:9" ht="76.5" customHeight="1">
      <c r="A3" s="203" t="s">
        <v>795</v>
      </c>
      <c r="B3" s="211"/>
      <c r="C3" s="211"/>
      <c r="D3" s="211"/>
      <c r="E3" s="211"/>
      <c r="F3" s="211"/>
      <c r="G3" s="211"/>
      <c r="H3" s="211"/>
      <c r="I3" s="57"/>
    </row>
    <row r="4" spans="1:9">
      <c r="A4" s="47"/>
      <c r="B4" s="10"/>
      <c r="C4" s="58"/>
      <c r="D4" s="58"/>
      <c r="E4" s="59"/>
      <c r="F4" s="59"/>
      <c r="G4" s="10"/>
      <c r="H4" s="10"/>
      <c r="I4" s="59"/>
    </row>
    <row r="5" spans="1:9" ht="42.75">
      <c r="A5" s="34" t="s">
        <v>0</v>
      </c>
      <c r="B5" s="34" t="s">
        <v>121</v>
      </c>
      <c r="C5" s="60" t="s">
        <v>122</v>
      </c>
      <c r="D5" s="106" t="s">
        <v>123</v>
      </c>
      <c r="E5" s="34" t="s">
        <v>124</v>
      </c>
      <c r="F5" s="109" t="s">
        <v>125</v>
      </c>
      <c r="G5" s="34" t="s">
        <v>126</v>
      </c>
      <c r="H5" s="34" t="s">
        <v>127</v>
      </c>
      <c r="I5" s="61"/>
    </row>
    <row r="6" spans="1:9" ht="255">
      <c r="A6" s="62">
        <v>1</v>
      </c>
      <c r="B6" s="4" t="s">
        <v>128</v>
      </c>
      <c r="C6" s="63">
        <v>28.3</v>
      </c>
      <c r="D6" s="107"/>
      <c r="E6" s="64"/>
      <c r="F6" s="110" t="s">
        <v>389</v>
      </c>
      <c r="G6" s="6" t="s">
        <v>387</v>
      </c>
      <c r="H6" s="6"/>
      <c r="I6" s="59"/>
    </row>
    <row r="7" spans="1:9" ht="409.5">
      <c r="A7" s="62">
        <v>2</v>
      </c>
      <c r="B7" s="4" t="s">
        <v>331</v>
      </c>
      <c r="C7" s="63">
        <f>(171354.4+19615.18+44567.5+13941.66)/10000</f>
        <v>24.947873999999999</v>
      </c>
      <c r="D7" s="107"/>
      <c r="E7" s="64"/>
      <c r="F7" s="110" t="s">
        <v>390</v>
      </c>
      <c r="G7" s="6" t="s">
        <v>387</v>
      </c>
      <c r="H7" s="9"/>
      <c r="I7" s="59"/>
    </row>
    <row r="8" spans="1:9" ht="150">
      <c r="A8" s="62">
        <v>3</v>
      </c>
      <c r="B8" s="324" t="s">
        <v>773</v>
      </c>
      <c r="C8" s="63">
        <f>13500/10000</f>
        <v>1.35</v>
      </c>
      <c r="D8" s="107"/>
      <c r="E8" s="64"/>
      <c r="F8" s="111" t="s">
        <v>391</v>
      </c>
      <c r="G8" s="6" t="s">
        <v>387</v>
      </c>
      <c r="H8" s="9"/>
      <c r="I8" s="59"/>
    </row>
    <row r="9" spans="1:9" ht="60">
      <c r="A9" s="62">
        <v>4</v>
      </c>
      <c r="B9" s="4" t="s">
        <v>129</v>
      </c>
      <c r="C9" s="63">
        <f>32676.1/10000</f>
        <v>3.2676099999999999</v>
      </c>
      <c r="D9" s="107"/>
      <c r="E9" s="64"/>
      <c r="F9" s="111" t="s">
        <v>392</v>
      </c>
      <c r="G9" s="9" t="s">
        <v>388</v>
      </c>
      <c r="H9" s="9"/>
      <c r="I9" s="59"/>
    </row>
    <row r="10" spans="1:9" ht="90">
      <c r="A10" s="62">
        <v>5</v>
      </c>
      <c r="B10" s="4" t="s">
        <v>130</v>
      </c>
      <c r="C10" s="63">
        <f>13000/10000</f>
        <v>1.3</v>
      </c>
      <c r="D10" s="108">
        <v>1.3</v>
      </c>
      <c r="E10" s="113">
        <v>0</v>
      </c>
      <c r="F10" s="112" t="s">
        <v>386</v>
      </c>
      <c r="G10" s="67" t="s">
        <v>393</v>
      </c>
      <c r="H10" s="6"/>
      <c r="I10" s="59"/>
    </row>
    <row r="11" spans="1:9" ht="45">
      <c r="A11" s="62">
        <v>6</v>
      </c>
      <c r="B11" s="324" t="s">
        <v>772</v>
      </c>
      <c r="C11" s="63">
        <f>118697/10000</f>
        <v>11.8697</v>
      </c>
      <c r="D11" s="108">
        <v>0</v>
      </c>
      <c r="E11" s="113">
        <f>C11</f>
        <v>11.8697</v>
      </c>
      <c r="F11" s="112" t="s">
        <v>438</v>
      </c>
      <c r="G11" s="104" t="s">
        <v>385</v>
      </c>
      <c r="H11" s="9"/>
      <c r="I11" s="59"/>
    </row>
    <row r="12" spans="1:9">
      <c r="A12" s="47"/>
      <c r="B12" s="10"/>
      <c r="C12" s="58"/>
      <c r="D12" s="58"/>
      <c r="E12" s="59"/>
      <c r="F12" s="59"/>
      <c r="G12" s="10"/>
      <c r="H12" s="10"/>
      <c r="I12" s="59"/>
    </row>
    <row r="13" spans="1:9">
      <c r="A13" s="47"/>
      <c r="B13" s="10"/>
      <c r="C13" s="58"/>
      <c r="D13" s="58"/>
      <c r="E13" s="59"/>
      <c r="F13" s="59"/>
      <c r="G13" s="10"/>
      <c r="H13" s="10"/>
      <c r="I13" s="59"/>
    </row>
    <row r="14" spans="1:9">
      <c r="A14" s="47"/>
      <c r="B14" s="10"/>
      <c r="C14" s="58"/>
      <c r="D14" s="58"/>
      <c r="E14" s="59"/>
      <c r="F14" s="59"/>
      <c r="G14" s="10"/>
      <c r="H14" s="10"/>
      <c r="I14" s="59"/>
    </row>
  </sheetData>
  <mergeCells count="5">
    <mergeCell ref="A1:B1"/>
    <mergeCell ref="F1:H1"/>
    <mergeCell ref="A2:D2"/>
    <mergeCell ref="F2:H2"/>
    <mergeCell ref="A3:H3"/>
  </mergeCells>
  <pageMargins left="0.7" right="0.7" top="0.25" bottom="0.25" header="0.3" footer="0.3"/>
  <pageSetup paperSize="9" scale="93"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1"/>
  <sheetViews>
    <sheetView tabSelected="1" topLeftCell="A13" zoomScale="80" zoomScaleNormal="80" workbookViewId="0">
      <selection activeCell="H14" sqref="H14"/>
    </sheetView>
  </sheetViews>
  <sheetFormatPr defaultColWidth="8.85546875" defaultRowHeight="18.75"/>
  <cols>
    <col min="1" max="1" width="5.5703125" style="75" customWidth="1"/>
    <col min="2" max="2" width="30.85546875" style="74" customWidth="1"/>
    <col min="3" max="3" width="11.140625" style="74" customWidth="1"/>
    <col min="4" max="4" width="13.5703125" style="74" customWidth="1"/>
    <col min="5" max="5" width="17.28515625" style="74" customWidth="1"/>
    <col min="6" max="6" width="26" style="74" customWidth="1"/>
    <col min="7" max="7" width="25.5703125" style="74" customWidth="1"/>
    <col min="8" max="8" width="35.5703125" style="74" customWidth="1"/>
    <col min="9" max="16384" width="8.85546875" style="74"/>
  </cols>
  <sheetData>
    <row r="1" spans="1:8" ht="77.25" customHeight="1">
      <c r="A1" s="200" t="s">
        <v>34</v>
      </c>
      <c r="B1" s="226"/>
      <c r="C1" s="226"/>
      <c r="D1" s="82"/>
      <c r="E1" s="212" t="s">
        <v>330</v>
      </c>
      <c r="F1" s="213"/>
      <c r="G1" s="213"/>
      <c r="H1" s="213"/>
    </row>
    <row r="2" spans="1:8" ht="60" customHeight="1">
      <c r="A2" s="203" t="s">
        <v>747</v>
      </c>
      <c r="B2" s="203"/>
      <c r="C2" s="203"/>
      <c r="D2" s="203"/>
      <c r="E2" s="203"/>
      <c r="F2" s="203"/>
      <c r="G2" s="203"/>
      <c r="H2" s="203"/>
    </row>
    <row r="4" spans="1:8" s="76" customFormat="1" ht="24" customHeight="1">
      <c r="A4" s="216" t="s">
        <v>0</v>
      </c>
      <c r="B4" s="216" t="s">
        <v>150</v>
      </c>
      <c r="C4" s="219" t="s">
        <v>748</v>
      </c>
      <c r="D4" s="220"/>
      <c r="E4" s="219" t="s">
        <v>749</v>
      </c>
      <c r="F4" s="220"/>
      <c r="G4" s="216" t="s">
        <v>37</v>
      </c>
      <c r="H4" s="216" t="s">
        <v>167</v>
      </c>
    </row>
    <row r="5" spans="1:8" ht="22.5" customHeight="1">
      <c r="A5" s="217"/>
      <c r="B5" s="217"/>
      <c r="C5" s="221"/>
      <c r="D5" s="222"/>
      <c r="E5" s="221"/>
      <c r="F5" s="222"/>
      <c r="G5" s="217"/>
      <c r="H5" s="217"/>
    </row>
    <row r="6" spans="1:8" ht="64.5" customHeight="1">
      <c r="A6" s="218"/>
      <c r="B6" s="218"/>
      <c r="C6" s="83" t="s">
        <v>151</v>
      </c>
      <c r="D6" s="83" t="s">
        <v>152</v>
      </c>
      <c r="E6" s="83" t="s">
        <v>151</v>
      </c>
      <c r="F6" s="83" t="s">
        <v>152</v>
      </c>
      <c r="G6" s="218"/>
      <c r="H6" s="218"/>
    </row>
    <row r="7" spans="1:8">
      <c r="A7" s="143" t="s">
        <v>56</v>
      </c>
      <c r="B7" s="143" t="s">
        <v>57</v>
      </c>
      <c r="C7" s="143" t="s">
        <v>58</v>
      </c>
      <c r="D7" s="143" t="s">
        <v>111</v>
      </c>
      <c r="E7" s="143" t="s">
        <v>59</v>
      </c>
      <c r="F7" s="143" t="s">
        <v>60</v>
      </c>
      <c r="G7" s="143" t="s">
        <v>113</v>
      </c>
      <c r="H7" s="143" t="s">
        <v>114</v>
      </c>
    </row>
    <row r="8" spans="1:8" s="80" customFormat="1" ht="78.75">
      <c r="A8" s="77">
        <v>1</v>
      </c>
      <c r="B8" s="78" t="s">
        <v>153</v>
      </c>
      <c r="C8" s="214" t="s">
        <v>745</v>
      </c>
      <c r="D8" s="214"/>
      <c r="E8" s="141" t="s">
        <v>750</v>
      </c>
      <c r="F8" s="141" t="s">
        <v>751</v>
      </c>
      <c r="G8" s="79" t="s">
        <v>50</v>
      </c>
      <c r="H8" s="79" t="s">
        <v>746</v>
      </c>
    </row>
    <row r="9" spans="1:8" s="80" customFormat="1" ht="40.5" customHeight="1">
      <c r="A9" s="77">
        <v>2</v>
      </c>
      <c r="B9" s="78" t="s">
        <v>154</v>
      </c>
      <c r="C9" s="79"/>
      <c r="D9" s="79"/>
      <c r="E9" s="79"/>
      <c r="F9" s="79"/>
      <c r="G9" s="79"/>
      <c r="H9" s="79"/>
    </row>
    <row r="10" spans="1:8" ht="42.75" customHeight="1">
      <c r="A10" s="79">
        <v>2.1</v>
      </c>
      <c r="B10" s="81" t="s">
        <v>155</v>
      </c>
      <c r="C10" s="144">
        <v>24465</v>
      </c>
      <c r="D10" s="145">
        <v>6.8400000000000002E-2</v>
      </c>
      <c r="E10" s="144">
        <v>17234</v>
      </c>
      <c r="F10" s="145">
        <v>4.8000000000000001E-2</v>
      </c>
      <c r="G10" s="79" t="s">
        <v>120</v>
      </c>
      <c r="H10" s="79"/>
    </row>
    <row r="11" spans="1:8" ht="62.25" customHeight="1">
      <c r="A11" s="79">
        <v>2.2000000000000002</v>
      </c>
      <c r="B11" s="81" t="s">
        <v>156</v>
      </c>
      <c r="C11" s="144">
        <v>11792.177</v>
      </c>
      <c r="D11" s="145">
        <v>0.1053</v>
      </c>
      <c r="E11" s="146">
        <v>11860</v>
      </c>
      <c r="F11" s="145">
        <v>0.10589999999999999</v>
      </c>
      <c r="G11" s="79" t="s">
        <v>120</v>
      </c>
      <c r="H11" s="79"/>
    </row>
    <row r="12" spans="1:8" ht="60.75" customHeight="1">
      <c r="A12" s="79">
        <v>2.2999999999999998</v>
      </c>
      <c r="B12" s="81" t="s">
        <v>752</v>
      </c>
      <c r="C12" s="79"/>
      <c r="D12" s="79"/>
      <c r="E12" s="79"/>
      <c r="F12" s="79"/>
      <c r="G12" s="156" t="s">
        <v>173</v>
      </c>
      <c r="H12" s="79"/>
    </row>
    <row r="13" spans="1:8" ht="52.5" customHeight="1">
      <c r="A13" s="84" t="s">
        <v>48</v>
      </c>
      <c r="B13" s="7" t="s">
        <v>753</v>
      </c>
      <c r="C13" s="223">
        <v>31000</v>
      </c>
      <c r="D13" s="224"/>
      <c r="E13" s="147">
        <v>37000</v>
      </c>
      <c r="F13" s="148">
        <v>1.1935</v>
      </c>
      <c r="G13" s="156"/>
      <c r="H13" s="79"/>
    </row>
    <row r="14" spans="1:8" ht="60.75" customHeight="1">
      <c r="A14" s="84" t="s">
        <v>48</v>
      </c>
      <c r="B14" s="7" t="s">
        <v>754</v>
      </c>
      <c r="C14" s="223">
        <v>2648</v>
      </c>
      <c r="D14" s="224"/>
      <c r="E14" s="147">
        <v>2648</v>
      </c>
      <c r="F14" s="138">
        <v>1</v>
      </c>
      <c r="G14" s="156"/>
      <c r="H14" s="79"/>
    </row>
    <row r="15" spans="1:8" ht="54" customHeight="1">
      <c r="A15" s="84" t="s">
        <v>48</v>
      </c>
      <c r="B15" s="7" t="s">
        <v>755</v>
      </c>
      <c r="C15" s="223">
        <v>35000</v>
      </c>
      <c r="D15" s="224"/>
      <c r="E15" s="147">
        <v>35000</v>
      </c>
      <c r="F15" s="138">
        <v>1</v>
      </c>
      <c r="G15" s="156"/>
      <c r="H15" s="79"/>
    </row>
    <row r="16" spans="1:8" ht="54" customHeight="1">
      <c r="A16" s="84" t="s">
        <v>48</v>
      </c>
      <c r="B16" s="7" t="s">
        <v>756</v>
      </c>
      <c r="C16" s="223">
        <v>5000</v>
      </c>
      <c r="D16" s="224"/>
      <c r="E16" s="147">
        <v>5386</v>
      </c>
      <c r="F16" s="138">
        <v>1.08</v>
      </c>
      <c r="G16" s="156"/>
      <c r="H16" s="79"/>
    </row>
    <row r="17" spans="1:8" ht="45.75" customHeight="1">
      <c r="A17" s="79">
        <v>2.4</v>
      </c>
      <c r="B17" s="81" t="s">
        <v>157</v>
      </c>
      <c r="C17" s="79"/>
      <c r="D17" s="79"/>
      <c r="E17" s="79"/>
      <c r="F17" s="79"/>
      <c r="G17" s="79" t="s">
        <v>120</v>
      </c>
      <c r="H17" s="79" t="s">
        <v>158</v>
      </c>
    </row>
    <row r="18" spans="1:8" ht="45.75" customHeight="1">
      <c r="A18" s="84" t="s">
        <v>48</v>
      </c>
      <c r="B18" s="7" t="s">
        <v>155</v>
      </c>
      <c r="C18" s="144">
        <v>24465</v>
      </c>
      <c r="D18" s="145">
        <v>6.8400000000000002E-2</v>
      </c>
      <c r="E18" s="144">
        <v>17234</v>
      </c>
      <c r="F18" s="145">
        <v>4.8000000000000001E-2</v>
      </c>
      <c r="G18" s="79"/>
      <c r="H18" s="79"/>
    </row>
    <row r="19" spans="1:8" ht="45.75" customHeight="1">
      <c r="A19" s="84" t="s">
        <v>48</v>
      </c>
      <c r="B19" s="7" t="s">
        <v>156</v>
      </c>
      <c r="C19" s="144">
        <v>11792.177</v>
      </c>
      <c r="D19" s="145">
        <v>0.1053</v>
      </c>
      <c r="E19" s="146">
        <v>11860</v>
      </c>
      <c r="F19" s="145">
        <v>0.10589999999999999</v>
      </c>
      <c r="G19" s="79"/>
      <c r="H19" s="79"/>
    </row>
    <row r="20" spans="1:8" ht="45.75" customHeight="1">
      <c r="A20" s="84" t="s">
        <v>48</v>
      </c>
      <c r="B20" s="7" t="s">
        <v>753</v>
      </c>
      <c r="C20" s="225">
        <v>31000</v>
      </c>
      <c r="D20" s="224"/>
      <c r="E20" s="149">
        <v>37000</v>
      </c>
      <c r="F20" s="150">
        <v>1.1935</v>
      </c>
      <c r="G20" s="79"/>
      <c r="H20" s="79"/>
    </row>
    <row r="21" spans="1:8" s="80" customFormat="1" ht="33.75" customHeight="1">
      <c r="A21" s="77">
        <v>3</v>
      </c>
      <c r="B21" s="78" t="s">
        <v>159</v>
      </c>
      <c r="C21" s="79"/>
      <c r="D21" s="79"/>
      <c r="E21" s="79"/>
      <c r="F21" s="79"/>
      <c r="G21" s="79"/>
      <c r="H21" s="79"/>
    </row>
    <row r="22" spans="1:8" ht="63" customHeight="1">
      <c r="A22" s="79">
        <v>3.1</v>
      </c>
      <c r="B22" s="81" t="s">
        <v>160</v>
      </c>
      <c r="C22" s="79"/>
      <c r="D22" s="79"/>
      <c r="E22" s="79"/>
      <c r="F22" s="79"/>
      <c r="G22" s="79" t="s">
        <v>171</v>
      </c>
      <c r="H22" s="79"/>
    </row>
    <row r="23" spans="1:8" ht="30">
      <c r="A23" s="84" t="s">
        <v>48</v>
      </c>
      <c r="B23" s="81" t="s">
        <v>161</v>
      </c>
      <c r="C23" s="6">
        <v>1382</v>
      </c>
      <c r="D23" s="138">
        <v>1</v>
      </c>
      <c r="E23" s="6">
        <v>820</v>
      </c>
      <c r="F23" s="138">
        <v>0.6</v>
      </c>
      <c r="G23" s="6" t="s">
        <v>757</v>
      </c>
      <c r="H23" s="79"/>
    </row>
    <row r="24" spans="1:8" ht="30">
      <c r="A24" s="84" t="s">
        <v>48</v>
      </c>
      <c r="B24" s="81" t="s">
        <v>162</v>
      </c>
      <c r="C24" s="6">
        <v>1382</v>
      </c>
      <c r="D24" s="138">
        <v>1</v>
      </c>
      <c r="E24" s="6">
        <v>803</v>
      </c>
      <c r="F24" s="138">
        <v>0.57999999999999996</v>
      </c>
      <c r="G24" s="6" t="s">
        <v>758</v>
      </c>
      <c r="H24" s="79"/>
    </row>
    <row r="25" spans="1:8" ht="21" customHeight="1">
      <c r="A25" s="84" t="s">
        <v>48</v>
      </c>
      <c r="B25" s="81" t="s">
        <v>163</v>
      </c>
      <c r="C25" s="6">
        <v>0</v>
      </c>
      <c r="D25" s="6">
        <v>0</v>
      </c>
      <c r="E25" s="6">
        <v>0</v>
      </c>
      <c r="F25" s="6">
        <v>0</v>
      </c>
      <c r="G25" s="79"/>
      <c r="H25" s="79"/>
    </row>
    <row r="26" spans="1:8" ht="24.75" customHeight="1">
      <c r="A26" s="84" t="s">
        <v>48</v>
      </c>
      <c r="B26" s="81" t="s">
        <v>164</v>
      </c>
      <c r="C26" s="6">
        <v>0</v>
      </c>
      <c r="D26" s="6">
        <v>0</v>
      </c>
      <c r="E26" s="6">
        <v>0</v>
      </c>
      <c r="F26" s="6">
        <v>0</v>
      </c>
      <c r="G26" s="79"/>
      <c r="H26" s="79"/>
    </row>
    <row r="27" spans="1:8" ht="75">
      <c r="A27" s="79">
        <v>3.2</v>
      </c>
      <c r="B27" s="81" t="s">
        <v>165</v>
      </c>
      <c r="C27" s="147">
        <v>18654</v>
      </c>
      <c r="D27" s="138">
        <v>1</v>
      </c>
      <c r="E27" s="147">
        <v>18654</v>
      </c>
      <c r="F27" s="138">
        <v>1</v>
      </c>
      <c r="G27" s="79" t="s">
        <v>119</v>
      </c>
      <c r="H27" s="6" t="s">
        <v>436</v>
      </c>
    </row>
    <row r="28" spans="1:8" ht="39" customHeight="1">
      <c r="A28" s="79">
        <v>3.3</v>
      </c>
      <c r="B28" s="81" t="s">
        <v>166</v>
      </c>
      <c r="C28" s="79"/>
      <c r="D28" s="79"/>
      <c r="E28" s="79"/>
      <c r="F28" s="79"/>
      <c r="G28" s="79" t="s">
        <v>120</v>
      </c>
      <c r="H28" s="79"/>
    </row>
    <row r="29" spans="1:8" ht="94.5">
      <c r="A29" s="139" t="s">
        <v>48</v>
      </c>
      <c r="B29" s="140" t="s">
        <v>759</v>
      </c>
      <c r="C29" s="139">
        <v>1</v>
      </c>
      <c r="D29" s="151">
        <v>1</v>
      </c>
      <c r="E29" s="139">
        <v>1</v>
      </c>
      <c r="F29" s="151">
        <v>1</v>
      </c>
      <c r="G29" s="141"/>
      <c r="H29" s="7" t="s">
        <v>760</v>
      </c>
    </row>
    <row r="30" spans="1:8" ht="47.25">
      <c r="A30" s="139" t="s">
        <v>48</v>
      </c>
      <c r="B30" s="140" t="s">
        <v>761</v>
      </c>
      <c r="C30" s="139"/>
      <c r="D30" s="151"/>
      <c r="E30" s="139"/>
      <c r="F30" s="151"/>
      <c r="G30" s="141"/>
      <c r="H30" s="7"/>
    </row>
    <row r="31" spans="1:8" ht="57.75" customHeight="1">
      <c r="A31" s="139" t="s">
        <v>48</v>
      </c>
      <c r="B31" s="140" t="s">
        <v>762</v>
      </c>
      <c r="C31" s="152"/>
      <c r="D31" s="153"/>
      <c r="E31" s="152"/>
      <c r="F31" s="153"/>
      <c r="G31" s="154"/>
      <c r="H31" s="155"/>
    </row>
    <row r="32" spans="1:8" ht="78.75">
      <c r="A32" s="139" t="s">
        <v>48</v>
      </c>
      <c r="B32" s="140" t="s">
        <v>763</v>
      </c>
      <c r="C32" s="152"/>
      <c r="D32" s="153"/>
      <c r="E32" s="152"/>
      <c r="F32" s="153"/>
      <c r="G32" s="154"/>
      <c r="H32" s="155"/>
    </row>
    <row r="33" spans="1:8" ht="42.75" customHeight="1">
      <c r="A33" s="139" t="s">
        <v>48</v>
      </c>
      <c r="B33" s="140" t="s">
        <v>764</v>
      </c>
      <c r="C33" s="152"/>
      <c r="D33" s="153"/>
      <c r="E33" s="152"/>
      <c r="F33" s="153"/>
      <c r="G33" s="154"/>
      <c r="H33" s="155"/>
    </row>
    <row r="34" spans="1:8" ht="55.5" customHeight="1">
      <c r="A34" s="139" t="s">
        <v>48</v>
      </c>
      <c r="B34" s="140" t="s">
        <v>765</v>
      </c>
      <c r="C34" s="152"/>
      <c r="D34" s="153"/>
      <c r="E34" s="152"/>
      <c r="F34" s="153"/>
      <c r="G34" s="154"/>
      <c r="H34" s="155"/>
    </row>
    <row r="35" spans="1:8" ht="42.75" customHeight="1">
      <c r="A35" s="139" t="s">
        <v>48</v>
      </c>
      <c r="B35" s="140" t="s">
        <v>766</v>
      </c>
      <c r="C35" s="152"/>
      <c r="D35" s="153"/>
      <c r="E35" s="152"/>
      <c r="F35" s="153"/>
      <c r="G35" s="154"/>
      <c r="H35" s="155"/>
    </row>
    <row r="36" spans="1:8" ht="126">
      <c r="A36" s="139" t="s">
        <v>48</v>
      </c>
      <c r="B36" s="140" t="s">
        <v>767</v>
      </c>
      <c r="C36" s="152"/>
      <c r="D36" s="153"/>
      <c r="E36" s="152"/>
      <c r="F36" s="153"/>
      <c r="G36" s="154"/>
      <c r="H36" s="155"/>
    </row>
    <row r="37" spans="1:8" ht="33.75" customHeight="1">
      <c r="A37" s="139" t="s">
        <v>48</v>
      </c>
      <c r="B37" s="140" t="s">
        <v>768</v>
      </c>
      <c r="C37" s="152"/>
      <c r="D37" s="153"/>
      <c r="E37" s="152"/>
      <c r="F37" s="153"/>
      <c r="G37" s="154"/>
      <c r="H37" s="155"/>
    </row>
    <row r="38" spans="1:8" ht="63">
      <c r="A38" s="139" t="s">
        <v>48</v>
      </c>
      <c r="B38" s="140" t="s">
        <v>769</v>
      </c>
      <c r="C38" s="139">
        <v>1</v>
      </c>
      <c r="D38" s="151">
        <v>1</v>
      </c>
      <c r="E38" s="139">
        <v>1</v>
      </c>
      <c r="F38" s="151">
        <v>1</v>
      </c>
      <c r="G38" s="141"/>
      <c r="H38" s="7" t="s">
        <v>770</v>
      </c>
    </row>
    <row r="39" spans="1:8" ht="63">
      <c r="A39" s="79">
        <v>3.4</v>
      </c>
      <c r="B39" s="81" t="s">
        <v>168</v>
      </c>
      <c r="C39" s="79" t="s">
        <v>771</v>
      </c>
      <c r="D39" s="79"/>
      <c r="E39" s="79"/>
      <c r="F39" s="79"/>
      <c r="G39" s="79" t="s">
        <v>51</v>
      </c>
      <c r="H39" s="79"/>
    </row>
    <row r="40" spans="1:8" ht="48.75" customHeight="1">
      <c r="A40" s="79">
        <v>3.5</v>
      </c>
      <c r="B40" s="81" t="s">
        <v>169</v>
      </c>
      <c r="C40" s="79" t="s">
        <v>771</v>
      </c>
      <c r="D40" s="79"/>
      <c r="E40" s="79"/>
      <c r="F40" s="79"/>
      <c r="G40" s="79"/>
      <c r="H40" s="79" t="s">
        <v>172</v>
      </c>
    </row>
    <row r="41" spans="1:8" ht="153" customHeight="1">
      <c r="A41" s="215" t="s">
        <v>170</v>
      </c>
      <c r="B41" s="215"/>
      <c r="C41" s="215"/>
      <c r="D41" s="215"/>
      <c r="E41" s="215"/>
      <c r="F41" s="215"/>
      <c r="G41" s="215"/>
      <c r="H41" s="215"/>
    </row>
  </sheetData>
  <mergeCells count="16">
    <mergeCell ref="E1:H1"/>
    <mergeCell ref="A2:H2"/>
    <mergeCell ref="C8:D8"/>
    <mergeCell ref="A41:H41"/>
    <mergeCell ref="A4:A6"/>
    <mergeCell ref="B4:B6"/>
    <mergeCell ref="C4:D5"/>
    <mergeCell ref="G4:G6"/>
    <mergeCell ref="H4:H6"/>
    <mergeCell ref="E4:F5"/>
    <mergeCell ref="C13:D13"/>
    <mergeCell ref="C14:D14"/>
    <mergeCell ref="C15:D15"/>
    <mergeCell ref="C16:D16"/>
    <mergeCell ref="C20:D20"/>
    <mergeCell ref="A1:C1"/>
  </mergeCells>
  <pageMargins left="0.2" right="0.2" top="0.25" bottom="0.25" header="0.3" footer="0.3"/>
  <pageSetup paperSize="9" scale="8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1-Kết quả NV tháng 10</vt:lpstr>
      <vt:lpstr>2-Tiến độ giải ngân</vt:lpstr>
      <vt:lpstr>3-Các chỉ tiêu KT-XH</vt:lpstr>
      <vt:lpstr>4-Chi tiết thu ngân sách</vt:lpstr>
      <vt:lpstr>5-Phương hướng, nhiệm vụ T11 </vt:lpstr>
      <vt:lpstr>6-Kịch bản GPMB</vt:lpstr>
      <vt:lpstr>7- Kết quả thực hiện Quý IV</vt:lpstr>
      <vt:lpstr>'1-Kết quả NV tháng 10'!Print_Titles</vt:lpstr>
      <vt:lpstr>'2-Tiến độ giải ngân'!Print_Titles</vt:lpstr>
      <vt:lpstr>'3-Các chỉ tiêu KT-XH'!Print_Titles</vt:lpstr>
      <vt:lpstr>'4-Chi tiết thu ngân sách'!Print_Titles</vt:lpstr>
      <vt:lpstr>'5-Phương hướng, nhiệm vụ T11 '!Print_Titles</vt:lpstr>
      <vt:lpstr>'6-Kịch bản GPMB'!Print_Titles</vt:lpstr>
      <vt:lpstr>'7- Kết quả thực hiện Quý IV'!Print_Titles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2026-10-28T13:29:01Z</cp:lastPrinted>
  <dcterms:created xsi:type="dcterms:W3CDTF">2026-03-02T04:21:04Z</dcterms:created>
  <dcterms:modified xsi:type="dcterms:W3CDTF">2026-10-28T13:30:17Z</dcterms:modified>
</cp:coreProperties>
</file>