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ÀI SẢN CÔNG\NGUYỄN LƯƠNG BẰNG\2026\TÀI LIỆU PHỤC VỤ THANH TRA VỀ TS\"/>
    </mc:Choice>
  </mc:AlternateContent>
  <bookViews>
    <workbookView xWindow="-108" yWindow="-108" windowWidth="21840" windowHeight="12456" tabRatio="859"/>
  </bookViews>
  <sheets>
    <sheet name="PL 01" sheetId="42" r:id="rId1"/>
    <sheet name="PL 02" sheetId="43" r:id="rId2"/>
    <sheet name="PL 03" sheetId="45" r:id="rId3"/>
    <sheet name="PL 04" sheetId="44" r:id="rId4"/>
  </sheets>
  <externalReferences>
    <externalReference r:id="rId5"/>
  </externalReferences>
  <definedNames>
    <definedName name="Data_Year">'[1]Dữ liệu năm'!$A$2:$A$128</definedName>
    <definedName name="_xlnm.Print_Titles" localSheetId="1">'PL 02'!$4:$5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L20" i="42" l="1"/>
  <c r="J8" i="45" l="1"/>
  <c r="G128" i="43" l="1"/>
  <c r="G125" i="43" s="1"/>
  <c r="F125" i="43"/>
  <c r="E125" i="43"/>
  <c r="D125" i="43"/>
  <c r="G123" i="43"/>
  <c r="F123" i="43"/>
  <c r="D123" i="43"/>
  <c r="G119" i="43" l="1"/>
  <c r="F119" i="43"/>
  <c r="G115" i="43"/>
  <c r="F115" i="43"/>
  <c r="D115" i="43"/>
  <c r="G108" i="43" l="1"/>
  <c r="F108" i="43"/>
  <c r="D108" i="43"/>
  <c r="F107" i="43"/>
  <c r="G107" i="43" s="1"/>
  <c r="G99" i="43"/>
  <c r="F99" i="43"/>
  <c r="F98" i="43" s="1"/>
  <c r="D99" i="43"/>
  <c r="G94" i="43"/>
  <c r="F94" i="43"/>
  <c r="D94" i="43"/>
  <c r="F93" i="43"/>
  <c r="F92" i="43"/>
  <c r="F91" i="43"/>
  <c r="F87" i="43" s="1"/>
  <c r="G87" i="43"/>
  <c r="D87" i="43"/>
  <c r="G80" i="43"/>
  <c r="F80" i="43"/>
  <c r="D80" i="43"/>
  <c r="G72" i="43"/>
  <c r="F72" i="43"/>
  <c r="D72" i="43"/>
  <c r="G69" i="43"/>
  <c r="F69" i="43"/>
  <c r="D69" i="43"/>
  <c r="G64" i="43"/>
  <c r="F64" i="43"/>
  <c r="E64" i="43"/>
  <c r="D64" i="43"/>
  <c r="D63" i="43"/>
  <c r="F63" i="43" s="1"/>
  <c r="G63" i="43" s="1"/>
  <c r="D62" i="43"/>
  <c r="F62" i="43" s="1"/>
  <c r="G62" i="43" s="1"/>
  <c r="D61" i="43"/>
  <c r="F61" i="43" s="1"/>
  <c r="G61" i="43" s="1"/>
  <c r="D60" i="43"/>
  <c r="F60" i="43" s="1"/>
  <c r="G60" i="43" s="1"/>
  <c r="G53" i="43"/>
  <c r="F53" i="43"/>
  <c r="D53" i="43"/>
  <c r="F86" i="43" l="1"/>
  <c r="G98" i="43"/>
  <c r="G86" i="43"/>
  <c r="F71" i="43"/>
  <c r="G71" i="43"/>
  <c r="F52" i="43"/>
  <c r="G52" i="43"/>
  <c r="G51" i="43" s="1"/>
  <c r="F51" i="43" l="1"/>
  <c r="G48" i="43"/>
  <c r="F48" i="43"/>
  <c r="E48" i="43"/>
  <c r="D48" i="43"/>
  <c r="G46" i="43"/>
  <c r="F46" i="43"/>
  <c r="D46" i="43"/>
  <c r="G40" i="43"/>
  <c r="F40" i="43"/>
  <c r="D40" i="43"/>
  <c r="E39" i="43"/>
  <c r="G36" i="43"/>
  <c r="F36" i="43"/>
  <c r="D36" i="43"/>
  <c r="G31" i="43"/>
  <c r="F31" i="43"/>
  <c r="D31" i="43"/>
  <c r="G27" i="43"/>
  <c r="F27" i="43"/>
  <c r="D27" i="43"/>
  <c r="G24" i="43"/>
  <c r="G23" i="43" s="1"/>
  <c r="F24" i="43"/>
  <c r="D24" i="43"/>
  <c r="E23" i="43"/>
  <c r="G9" i="43"/>
  <c r="G8" i="43" s="1"/>
  <c r="F9" i="43"/>
  <c r="D9" i="43"/>
  <c r="F8" i="43"/>
  <c r="D30" i="43" l="1"/>
  <c r="F39" i="43"/>
  <c r="F23" i="43"/>
  <c r="G30" i="43"/>
  <c r="E7" i="43"/>
  <c r="F30" i="43"/>
  <c r="G39" i="43"/>
  <c r="BM20" i="42"/>
  <c r="BI41" i="42"/>
  <c r="BL8" i="42"/>
  <c r="BL9" i="42"/>
  <c r="BL10" i="42"/>
  <c r="BL11" i="42"/>
  <c r="BL12" i="42"/>
  <c r="BL13" i="42"/>
  <c r="BL14" i="42"/>
  <c r="BL15" i="42"/>
  <c r="BL17" i="42"/>
  <c r="BL19" i="42"/>
  <c r="BL22" i="42"/>
  <c r="BL23" i="42"/>
  <c r="BL24" i="42"/>
  <c r="BL25" i="42"/>
  <c r="BL26" i="42"/>
  <c r="BL27" i="42"/>
  <c r="BL28" i="42"/>
  <c r="BL29" i="42"/>
  <c r="BL30" i="42"/>
  <c r="BL31" i="42"/>
  <c r="BL32" i="42"/>
  <c r="BL33" i="42"/>
  <c r="BL34" i="42"/>
  <c r="BL35" i="42"/>
  <c r="BL36" i="42"/>
  <c r="BL37" i="42"/>
  <c r="BL38" i="42"/>
  <c r="BL39" i="42"/>
  <c r="BL40" i="42"/>
  <c r="BL42" i="42"/>
  <c r="BL43" i="42"/>
  <c r="BL44" i="42"/>
  <c r="BL45" i="42"/>
  <c r="BL46" i="42"/>
  <c r="BL47" i="42"/>
  <c r="BL48" i="42"/>
  <c r="BL49" i="42"/>
  <c r="BL50" i="42"/>
  <c r="BL51" i="42"/>
  <c r="BL52" i="42"/>
  <c r="BL53" i="42"/>
  <c r="BL54" i="42"/>
  <c r="BL55" i="42"/>
  <c r="BL56" i="42"/>
  <c r="BL57" i="42"/>
  <c r="BL58" i="42"/>
  <c r="BL59" i="42"/>
  <c r="BL60" i="42"/>
  <c r="BL61" i="42"/>
  <c r="BL62" i="42"/>
  <c r="BL63" i="42"/>
  <c r="BL64" i="42"/>
  <c r="BL65" i="42"/>
  <c r="BL66" i="42"/>
  <c r="BL67" i="42"/>
  <c r="BL68" i="42"/>
  <c r="BL69" i="42"/>
  <c r="BL7" i="42"/>
  <c r="BE8" i="42"/>
  <c r="BE9" i="42"/>
  <c r="BE10" i="42"/>
  <c r="BE11" i="42"/>
  <c r="BE12" i="42"/>
  <c r="BE13" i="42"/>
  <c r="BE14" i="42"/>
  <c r="BE15" i="42"/>
  <c r="BE16" i="42"/>
  <c r="BE17" i="42"/>
  <c r="BE18" i="42"/>
  <c r="BE19" i="42"/>
  <c r="BE20" i="42"/>
  <c r="BE21" i="42"/>
  <c r="BE22" i="42"/>
  <c r="BE23" i="42"/>
  <c r="BE24" i="42"/>
  <c r="BE25" i="42"/>
  <c r="BE26" i="42"/>
  <c r="BE27" i="42"/>
  <c r="BE28" i="42"/>
  <c r="BE29" i="42"/>
  <c r="BE30" i="42"/>
  <c r="BE31" i="42"/>
  <c r="BE32" i="42"/>
  <c r="BE33" i="42"/>
  <c r="BE34" i="42"/>
  <c r="BE35" i="42"/>
  <c r="BE36" i="42"/>
  <c r="BE37" i="42"/>
  <c r="BE38" i="42"/>
  <c r="BE39" i="42"/>
  <c r="BE40" i="42"/>
  <c r="BE41" i="42"/>
  <c r="BE42" i="42"/>
  <c r="BE43" i="42"/>
  <c r="BE44" i="42"/>
  <c r="BE45" i="42"/>
  <c r="BE46" i="42"/>
  <c r="BE47" i="42"/>
  <c r="BE48" i="42"/>
  <c r="BE49" i="42"/>
  <c r="BE50" i="42"/>
  <c r="BE51" i="42"/>
  <c r="BE52" i="42"/>
  <c r="BE53" i="42"/>
  <c r="BE54" i="42"/>
  <c r="BE55" i="42"/>
  <c r="BE56" i="42"/>
  <c r="BE57" i="42"/>
  <c r="BE58" i="42"/>
  <c r="BE59" i="42"/>
  <c r="BE60" i="42"/>
  <c r="BE61" i="42"/>
  <c r="BE62" i="42"/>
  <c r="BE63" i="42"/>
  <c r="BE64" i="42"/>
  <c r="BE65" i="42"/>
  <c r="BE66" i="42"/>
  <c r="BE67" i="42"/>
  <c r="BE68" i="42"/>
  <c r="BE7" i="42"/>
  <c r="AC8" i="42"/>
  <c r="AC9" i="42"/>
  <c r="AC10" i="42"/>
  <c r="AC11" i="42"/>
  <c r="AC12" i="42"/>
  <c r="AC13" i="42"/>
  <c r="AC14" i="42"/>
  <c r="AC15" i="42"/>
  <c r="AC16" i="42"/>
  <c r="AC17" i="42"/>
  <c r="AC18" i="42"/>
  <c r="AC19" i="42"/>
  <c r="AC20" i="42"/>
  <c r="AC21" i="42"/>
  <c r="AC22" i="42"/>
  <c r="BP22" i="42" s="1"/>
  <c r="AC23" i="42"/>
  <c r="AC24" i="42"/>
  <c r="AC25" i="42"/>
  <c r="AC26" i="42"/>
  <c r="AC27" i="42"/>
  <c r="AC28" i="42"/>
  <c r="AC29" i="42"/>
  <c r="BP29" i="42" s="1"/>
  <c r="AC30" i="42"/>
  <c r="BP30" i="42" s="1"/>
  <c r="AC31" i="42"/>
  <c r="AC32" i="42"/>
  <c r="AC33" i="42"/>
  <c r="AC34" i="42"/>
  <c r="AC35" i="42"/>
  <c r="AC36" i="42"/>
  <c r="AC37" i="42"/>
  <c r="BP37" i="42" s="1"/>
  <c r="AC38" i="42"/>
  <c r="BP38" i="42" s="1"/>
  <c r="AC39" i="42"/>
  <c r="AC40" i="42"/>
  <c r="AC41" i="42"/>
  <c r="AC42" i="42"/>
  <c r="AC43" i="42"/>
  <c r="AC44" i="42"/>
  <c r="AC45" i="42"/>
  <c r="AC46" i="42"/>
  <c r="BP46" i="42" s="1"/>
  <c r="AC47" i="42"/>
  <c r="AC48" i="42"/>
  <c r="AC49" i="42"/>
  <c r="AC50" i="42"/>
  <c r="AC51" i="42"/>
  <c r="AC52" i="42"/>
  <c r="AC53" i="42"/>
  <c r="AC54" i="42"/>
  <c r="BP54" i="42" s="1"/>
  <c r="AC55" i="42"/>
  <c r="AC56" i="42"/>
  <c r="AC57" i="42"/>
  <c r="AC58" i="42"/>
  <c r="AC59" i="42"/>
  <c r="AC60" i="42"/>
  <c r="AC61" i="42"/>
  <c r="AC62" i="42"/>
  <c r="BP62" i="42" s="1"/>
  <c r="AC63" i="42"/>
  <c r="AC64" i="42"/>
  <c r="AC65" i="42"/>
  <c r="AC66" i="42"/>
  <c r="AC67" i="42"/>
  <c r="AC68" i="42"/>
  <c r="AC7" i="42"/>
  <c r="BN7" i="42"/>
  <c r="AR69" i="42"/>
  <c r="G7" i="43" l="1"/>
  <c r="F7" i="43"/>
  <c r="BP66" i="42"/>
  <c r="BP42" i="42"/>
  <c r="BP26" i="42"/>
  <c r="BP58" i="42"/>
  <c r="BP50" i="42"/>
  <c r="BP34" i="42"/>
  <c r="BP64" i="42"/>
  <c r="BP56" i="42"/>
  <c r="BP48" i="42"/>
  <c r="BP40" i="42"/>
  <c r="BP32" i="42"/>
  <c r="BP24" i="42"/>
  <c r="BP8" i="42"/>
  <c r="BP39" i="42"/>
  <c r="BP31" i="42"/>
  <c r="BP23" i="42"/>
  <c r="BP14" i="42"/>
  <c r="BP45" i="42"/>
  <c r="BP10" i="42"/>
  <c r="BP65" i="42"/>
  <c r="BP57" i="42"/>
  <c r="BP49" i="42"/>
  <c r="BP33" i="42"/>
  <c r="BP25" i="42"/>
  <c r="BP17" i="42"/>
  <c r="BP9" i="42"/>
  <c r="BP63" i="42"/>
  <c r="BP55" i="42"/>
  <c r="BP47" i="42"/>
  <c r="BP15" i="42"/>
  <c r="BP61" i="42"/>
  <c r="BP68" i="42"/>
  <c r="BP60" i="42"/>
  <c r="BP52" i="42"/>
  <c r="BP44" i="42"/>
  <c r="BP36" i="42"/>
  <c r="BP28" i="42"/>
  <c r="BP12" i="42"/>
  <c r="BP53" i="42"/>
  <c r="BP67" i="42"/>
  <c r="BP59" i="42"/>
  <c r="BP51" i="42"/>
  <c r="BP43" i="42"/>
  <c r="BP35" i="42"/>
  <c r="BP27" i="42"/>
  <c r="BP19" i="42"/>
  <c r="BP11" i="42"/>
  <c r="BP7" i="42"/>
  <c r="BP20" i="42"/>
  <c r="BL41" i="42" l="1"/>
  <c r="BI16" i="42"/>
  <c r="BL16" i="42" s="1"/>
  <c r="BI18" i="42"/>
  <c r="BL18" i="42" s="1"/>
  <c r="BP16" i="42" l="1"/>
  <c r="BP41" i="42"/>
  <c r="BI21" i="42"/>
  <c r="BL21" i="42" s="1"/>
  <c r="BP21" i="42" l="1"/>
  <c r="AT69" i="42"/>
  <c r="AS69" i="42"/>
  <c r="AB69" i="42"/>
  <c r="W69" i="42"/>
  <c r="V69" i="42"/>
  <c r="U69" i="42"/>
  <c r="T69" i="42"/>
  <c r="R69" i="42"/>
  <c r="Q69" i="42"/>
  <c r="P69" i="42"/>
  <c r="O69" i="42"/>
  <c r="N69" i="42"/>
  <c r="M69" i="42"/>
  <c r="L69" i="42"/>
  <c r="K69" i="42"/>
  <c r="J69" i="42"/>
  <c r="I69" i="42"/>
  <c r="H69" i="42"/>
  <c r="G69" i="42"/>
  <c r="F69" i="42"/>
  <c r="E69" i="42"/>
  <c r="D69" i="42"/>
  <c r="C69" i="42"/>
  <c r="S69" i="42"/>
  <c r="A8" i="42"/>
  <c r="A9" i="42" s="1"/>
  <c r="A10" i="42" s="1"/>
  <c r="A11" i="42" s="1"/>
  <c r="A12" i="42" s="1"/>
  <c r="A13" i="42" s="1"/>
  <c r="A14" i="42" s="1"/>
  <c r="A15" i="42" s="1"/>
  <c r="A16" i="42" s="1"/>
  <c r="A17" i="42" s="1"/>
  <c r="A18" i="42" s="1"/>
  <c r="A19" i="42" s="1"/>
  <c r="A20" i="42" s="1"/>
  <c r="A21" i="42" s="1"/>
  <c r="A22" i="42" s="1"/>
  <c r="A23" i="42" s="1"/>
  <c r="A24" i="42" s="1"/>
  <c r="A25" i="42" s="1"/>
  <c r="A26" i="42" s="1"/>
  <c r="A27" i="42" s="1"/>
  <c r="A28" i="42" s="1"/>
  <c r="A29" i="42" s="1"/>
  <c r="A30" i="42" s="1"/>
  <c r="A31" i="42" s="1"/>
  <c r="A32" i="42" s="1"/>
  <c r="A33" i="42" s="1"/>
  <c r="A34" i="42" s="1"/>
  <c r="A35" i="42" s="1"/>
  <c r="A36" i="42" s="1"/>
  <c r="A37" i="42" s="1"/>
  <c r="A38" i="42" s="1"/>
  <c r="A39" i="42" s="1"/>
  <c r="A40" i="42" s="1"/>
  <c r="A41" i="42" s="1"/>
  <c r="A42" i="42" s="1"/>
  <c r="BE69" i="42" l="1"/>
  <c r="AC69" i="42"/>
  <c r="A43" i="42"/>
  <c r="A44" i="42" s="1"/>
  <c r="A45" i="42" s="1"/>
  <c r="A46" i="42" s="1"/>
  <c r="A47" i="42" s="1"/>
  <c r="BP69" i="42" l="1"/>
</calcChain>
</file>

<file path=xl/sharedStrings.xml><?xml version="1.0" encoding="utf-8"?>
<sst xmlns="http://schemas.openxmlformats.org/spreadsheetml/2006/main" count="483" uniqueCount="300">
  <si>
    <t>STT</t>
  </si>
  <si>
    <t>Máy chuyên dụng thu phát FM</t>
  </si>
  <si>
    <t>Tăng âm truyền thanh công suất 3000W</t>
  </si>
  <si>
    <t>Mixer Yamaha</t>
  </si>
  <si>
    <t>Camera trụ sở</t>
  </si>
  <si>
    <t>Loa Nanomaxx- RF-500</t>
  </si>
  <si>
    <t>Âm ly Nanomax PA 500X</t>
  </si>
  <si>
    <t>Quạt trần</t>
  </si>
  <si>
    <t xml:space="preserve">Ghế đệm Hòa Phát </t>
  </si>
  <si>
    <t>Đầu thu FM</t>
  </si>
  <si>
    <t>Máy ghi âm</t>
  </si>
  <si>
    <t>Đầu đĩa</t>
  </si>
  <si>
    <t>Bục tượng Bác</t>
  </si>
  <si>
    <t>Bục tổ chức</t>
  </si>
  <si>
    <t>Cục đẩy</t>
  </si>
  <si>
    <t>Bộ trộn âm yamaha</t>
  </si>
  <si>
    <t>Quạt hơi nước</t>
  </si>
  <si>
    <t>Tủ sắt bảo quản loa máy</t>
  </si>
  <si>
    <t>Bộ Bàn ghế tiếp khách</t>
  </si>
  <si>
    <t>Bàn gỗ hội trường</t>
  </si>
  <si>
    <t>Điều hòa các loại</t>
  </si>
  <si>
    <t xml:space="preserve">Ghế inox </t>
  </si>
  <si>
    <t>Ghế ngồi chờ 1 cửa</t>
  </si>
  <si>
    <t>Loa Thùng</t>
  </si>
  <si>
    <t>Máy scan</t>
  </si>
  <si>
    <t>Máy tính xách tay</t>
  </si>
  <si>
    <t>Ô tô Focus Escape 7 chỗ</t>
  </si>
  <si>
    <t>Bàn ghế làm việc</t>
  </si>
  <si>
    <t>Bàn trà lớn, nhỏ</t>
  </si>
  <si>
    <t>Bàn quầy họp</t>
  </si>
  <si>
    <t>Tủ đựng tài liệu các loại</t>
  </si>
  <si>
    <t>Bộ máy vi tính cây</t>
  </si>
  <si>
    <t>Máy in các loại</t>
  </si>
  <si>
    <t>Ghế gỗ</t>
  </si>
  <si>
    <t>Ghế xoay các loại</t>
  </si>
  <si>
    <t>Màn hình ti vi</t>
  </si>
  <si>
    <t>Đồng hồ đo điện</t>
  </si>
  <si>
    <t>Màn hình +Máy chiếu</t>
  </si>
  <si>
    <t>Ghế gỗ tiếp khách</t>
  </si>
  <si>
    <t>Bàn làm việc gỗ ép</t>
  </si>
  <si>
    <t>Bàn mixer</t>
  </si>
  <si>
    <t>Bộ đẩy công suất</t>
  </si>
  <si>
    <t>bàn gỗ tiếp khách</t>
  </si>
  <si>
    <t>bàn mixer ghi chương trình</t>
  </si>
  <si>
    <t>Bộ lọc + 2 mic dây</t>
  </si>
  <si>
    <t>Màn hình LED</t>
  </si>
  <si>
    <t>Máy phô tô</t>
  </si>
  <si>
    <t>ổn áp li oa loại nhỉ</t>
  </si>
  <si>
    <t>Bàn quầy tiếp dân</t>
  </si>
  <si>
    <t>Ghế sắt liền 4C</t>
  </si>
  <si>
    <t>Giường ngủ đơn</t>
  </si>
  <si>
    <t>Quạt cây</t>
  </si>
  <si>
    <t>Lioa ba pha</t>
  </si>
  <si>
    <t>Đèn pha (Bộ)</t>
  </si>
  <si>
    <t>Mix không dây</t>
  </si>
  <si>
    <t xml:space="preserve">Mit xơ </t>
  </si>
  <si>
    <t>Máy phát điện (nhỏ)</t>
  </si>
  <si>
    <t>Thang sắt chữ A</t>
  </si>
  <si>
    <t>Máy lọc nước</t>
  </si>
  <si>
    <t>đàu ghi camra</t>
  </si>
  <si>
    <t>Tài sản, CCDC</t>
  </si>
  <si>
    <t>Tổng cộng</t>
  </si>
  <si>
    <t>Phó bí Thư TT</t>
  </si>
  <si>
    <t>phó Chánh VP Đảng ( Nhật)</t>
  </si>
  <si>
    <t>phó Chánh VP Đảng ( Dưỡng</t>
  </si>
  <si>
    <t>Chuyên viên VPĐ ủy ( Ích)</t>
  </si>
  <si>
    <t>Phòng họp tầng 3</t>
  </si>
  <si>
    <t xml:space="preserve">Nhà Văn Hóa xã </t>
  </si>
  <si>
    <t>Trưởng ban XD Đảng ( Dũng)</t>
  </si>
  <si>
    <t>Phó Trưởng ban XD Đảng ( Hiền)</t>
  </si>
  <si>
    <t>Phó ban XD đảng ( Hà)</t>
  </si>
  <si>
    <t>Ban XD Đảng ( Mai, Bích</t>
  </si>
  <si>
    <t>Chủ nhiệm UBKT ( Thái</t>
  </si>
  <si>
    <t>Phó CNUBKT ( Huy</t>
  </si>
  <si>
    <t>Phó CHủ nhiệm UBKT ( tường</t>
  </si>
  <si>
    <t>UVUBKT Đảng ( Hòa, Thảo)</t>
  </si>
  <si>
    <t>P. Họp UBKT đảng ủy</t>
  </si>
  <si>
    <t>Chủ tịch UBMTTQ ( nga</t>
  </si>
  <si>
    <t>Phó CTUBMTTQ ( hán</t>
  </si>
  <si>
    <t>Phó CTUBMTTQ ( Thu</t>
  </si>
  <si>
    <t>Ban chỉ huy QS xã ( Tùng, Nguyên, Thái</t>
  </si>
  <si>
    <t>Khối Đảng - Đoàn Thể</t>
  </si>
  <si>
    <t>Trụ sở Đảng ủy - HĐND - UBND xã</t>
  </si>
  <si>
    <t>Bí thư Đảng ủy ( Nhật)</t>
  </si>
  <si>
    <t>Phó CHủ tịch UBND xã ( Cát)</t>
  </si>
  <si>
    <t>Phó chủ tịch HĐND ( Ngọc Anh</t>
  </si>
  <si>
    <t>Phó Ban Pháp chế XH ( Mạnh)</t>
  </si>
  <si>
    <t>Phó Ban KTNS ( Chính)</t>
  </si>
  <si>
    <t>CHuyên viên HĐND ( huế</t>
  </si>
  <si>
    <t>Chánh VPHĐND - UBND ( Đăng, Anh)</t>
  </si>
  <si>
    <t>Chuyên viên VPHĐND - UBND ( Đô)</t>
  </si>
  <si>
    <t>Chuyên viên VPHĐND - UBND ( Hóa, Thùy)</t>
  </si>
  <si>
    <t>Chuyên viênVPHĐND - UBND ( Huệ)</t>
  </si>
  <si>
    <t>Phòng họp trực tuyến UBND xã</t>
  </si>
  <si>
    <t>Phòng chờ họp Đảng ủy , UBND</t>
  </si>
  <si>
    <t>Trung tâm HCC</t>
  </si>
  <si>
    <t>Trưởng phòng KT ( Anh Tuấn)</t>
  </si>
  <si>
    <t>Chuyên Viên phòng KT ( Trường)</t>
  </si>
  <si>
    <t>Chuyên viên phòng KT ( Thủy</t>
  </si>
  <si>
    <t>Trưởng phong vă hóa ( Hòe)</t>
  </si>
  <si>
    <t>Chuyên viên phòng KT ( Thoan</t>
  </si>
  <si>
    <t>Phó phong vă hóa (Lan)</t>
  </si>
  <si>
    <t>Chuyên viên phong vă hóa (Châm)</t>
  </si>
  <si>
    <t>Chuyên viên phong vă hóa (Lợi)</t>
  </si>
  <si>
    <t>Quạt treo tường, Quạt cây</t>
  </si>
  <si>
    <t>Phó chánh VPHĐND - UBND ( Phương)</t>
  </si>
  <si>
    <t>Cổng điện tử</t>
  </si>
  <si>
    <t>Chuyển  lên CA Nhân Quyền</t>
  </si>
  <si>
    <t>Bác Bằng</t>
  </si>
  <si>
    <t>Chưa bố trí</t>
  </si>
  <si>
    <t>Tổng</t>
  </si>
  <si>
    <t>Hỏng; Kho; chuyển thôn; phòng Đài đang dùng 01máy tính</t>
  </si>
  <si>
    <t xml:space="preserve"> Tại xã Cũ Phạm Kha Hỏng, nhân quyền</t>
  </si>
  <si>
    <t>Phòng tiếp dân tầng 1, tầng 2</t>
  </si>
  <si>
    <t>Các khu vực khác</t>
  </si>
  <si>
    <t>HTX đoàn tùng</t>
  </si>
  <si>
    <t>Phòng họp tầng 2 + Phòng khách tầng 1</t>
  </si>
  <si>
    <t xml:space="preserve"> phòng Đài Thanh Tùng, Đoàn Tùng, Phạm Kha; BHXH mượn máy của ĐT đặt tại Đoàn Tùng đang dùng 01máy tính</t>
  </si>
  <si>
    <t>Nhà văn hóa thôn, các trường</t>
  </si>
  <si>
    <t>Phòng đài</t>
  </si>
  <si>
    <t>Còn dư</t>
  </si>
  <si>
    <t>Tổng khu vực khác</t>
  </si>
  <si>
    <t>Tổng trụ sở UB</t>
  </si>
  <si>
    <t>Tổng khối Đảng</t>
  </si>
  <si>
    <t>Phụ lục số 01</t>
  </si>
  <si>
    <t>Chánh VP Đảng ủy (Quỳnh)</t>
  </si>
  <si>
    <t>Chuyên viên VPĐ ủy (Lý)</t>
  </si>
  <si>
    <t>Ban XD Đảng
(Trượng, Thiệm</t>
  </si>
  <si>
    <t>Trung tâm VH thể thao TT
(Thanh)</t>
  </si>
  <si>
    <t>Phó CTUBMTTQ ( Hoa)</t>
  </si>
  <si>
    <t>Phó CTUBMTTQ (Hưng)</t>
  </si>
  <si>
    <t>Chủ tịch UBND xã ( Thược)</t>
  </si>
  <si>
    <t>Phó CHủ tịch UBND xã (Tuấn)</t>
  </si>
  <si>
    <t>Phó phòng KT
( Trung)</t>
  </si>
  <si>
    <t>Phụ lục 02</t>
  </si>
  <si>
    <t>PHƯƠNG ÁN BỐ TRÍ, SẮP XẾP TÀI SẢN LÀ NHÀ, ĐẤT, TÀI SẢN KẾT CẤU HẠ TẦNG</t>
  </si>
  <si>
    <t xml:space="preserve">PHƯƠNG ÁN BỐ TRÍ, SẮP XẾP TÀI SẢN LÀ MÁY MÓC, THIẾT BỊ, XE Ô TÔ, CÔNG CỤ, DỤNG CỤ </t>
  </si>
  <si>
    <t>Đơn vị tính</t>
  </si>
  <si>
    <t>Số lượng</t>
  </si>
  <si>
    <t>Danh mục tài sản (chi tiết theo từng loại tài sản)</t>
  </si>
  <si>
    <t>Năm đưa vào sử dụng</t>
  </si>
  <si>
    <t>Nguyên giá (đồng)</t>
  </si>
  <si>
    <t>Giá trị còn lại đến ngày 31/12/2024 (đồng)</t>
  </si>
  <si>
    <t>Ghi chú</t>
  </si>
  <si>
    <t>I</t>
  </si>
  <si>
    <t>Cơ sở nhà, đất 1/ Địa chỉ: xã Đoàn Tùng</t>
  </si>
  <si>
    <t>Đất Trụ sở Đảng ủy - HĐND - UBND xã Đoàn Tùng</t>
  </si>
  <si>
    <t>m2</t>
  </si>
  <si>
    <t>Nhà (chi tiết từng ngôi nhà)</t>
  </si>
  <si>
    <t>2.1</t>
  </si>
  <si>
    <t>Nhà làm việc Đảng ủy - HĐND - UBND xã Đoàn Tùng</t>
  </si>
  <si>
    <t>2.2</t>
  </si>
  <si>
    <t>Nhà làm việc công an xã Đoàn Tùng</t>
  </si>
  <si>
    <t>2023</t>
  </si>
  <si>
    <t>II</t>
  </si>
  <si>
    <t>Đường giao thông</t>
  </si>
  <si>
    <t>Đường giao thông nông thôn xã Đoàn Tùng (đoạn từ ruộng nhà ông Miên đến khu dân cư Thờ Nợ)</t>
  </si>
  <si>
    <t>Km</t>
  </si>
  <si>
    <t>Đường GTNT xã Đoàn Tùng (Đoạn từ đường tỉnh 392 vào thôn Đào Lâm)</t>
  </si>
  <si>
    <t>Đường trục xã đoạn từ đường tỉnh 392 đến chùa Lê Trung xã Đoàn Tùng</t>
  </si>
  <si>
    <t>Cải tạo, nâng cấp đường liên thôn Đào Lâm - Thúy Lâm xã Đoàn Tùng (đoạn từ ngã tư trạm y tế xã đến nhà ông Thiết thôn Thúy Lâm)</t>
  </si>
  <si>
    <t>km</t>
  </si>
  <si>
    <t>2025</t>
  </si>
  <si>
    <t>III</t>
  </si>
  <si>
    <t>Vật kiến trúc khác</t>
  </si>
  <si>
    <t>Xây dựng cầu Gừng vào khu dân cư thôn Thúy Lâm, xã Đoàn Tùng</t>
  </si>
  <si>
    <t>Cái</t>
  </si>
  <si>
    <t>Chợ</t>
  </si>
  <si>
    <t>Đất khu thương mại Chợ Thông</t>
  </si>
  <si>
    <t>Nhà văn hóa, sân vận động</t>
  </si>
  <si>
    <t>Đất sân vận động trung tâm xã</t>
  </si>
  <si>
    <t>Nhà văn hóa trung tâm xã</t>
  </si>
  <si>
    <t>Nhà văn hóa thôn Đào Lâm</t>
  </si>
  <si>
    <t>Đất nhà văn hóa thôn Phạm Lâm</t>
  </si>
  <si>
    <t>Đất nhà văn hóa thôn Thúy Lâm</t>
  </si>
  <si>
    <t>Đất sân vận động thôn Thúy Lâm</t>
  </si>
  <si>
    <t>Đất trường mầm non (phân hiệu 1)</t>
  </si>
  <si>
    <t>Nhà văn hóa thôn Phạm Lâm</t>
  </si>
  <si>
    <t>Nhà văn hóa thôn Thúy Lâm</t>
  </si>
  <si>
    <t>Giao cho phòng Kinh tế xã</t>
  </si>
  <si>
    <t>TỔNG CỘNG</t>
  </si>
  <si>
    <t>XÃ NHÂN QUYỀN CŨ</t>
  </si>
  <si>
    <t>Đường trục xã Nhân Quyền (đoạn từ TL 392 vào thôn Dương Xá và từ ngã tư TT xã vào thôn Bùi Xá)</t>
  </si>
  <si>
    <t>2021</t>
  </si>
  <si>
    <t>Đường GTNT tuyến 3 (đoạn từ Đồng Bờ đi đường gom QL5B)</t>
  </si>
  <si>
    <t>2020</t>
  </si>
  <si>
    <t>Đường GTNT tuyến 1 (Đoạn từ ngã tư đống tròn đi bãi rác Phen 1)</t>
  </si>
  <si>
    <t>Đường giao thông thôn Bùi Xá</t>
  </si>
  <si>
    <t>Đường giao thông thôn Hòa Loan</t>
  </si>
  <si>
    <t>2022</t>
  </si>
  <si>
    <t>Đường GTNT tuyến 2 (Đoạn từ Cống Khoang đường Hương đi cây si)</t>
  </si>
  <si>
    <t>Đường giao thông thôn Đan Loan</t>
  </si>
  <si>
    <t>Đường giao thông thôn Dương Xá</t>
  </si>
  <si>
    <t>Đường xã Nhân Quyền đoạn từ QL5B vào ngã tư thôn Bùi Xá</t>
  </si>
  <si>
    <t>Đường giao thông, đoạn nối giữa đường trung tâm xã với đường vào thôn Đan Loan</t>
  </si>
  <si>
    <t>Đường GTNT tuyến 4 (Đoạn từ ông Nhắt đi Vùng)</t>
  </si>
  <si>
    <t>Đất chợ Đọc</t>
  </si>
  <si>
    <t>XÃ PHẠM KHA CŨ</t>
  </si>
  <si>
    <t>Hạ tầng đường giao thông</t>
  </si>
  <si>
    <t>Đường GTNT xã Phạm Kha  (Đoạn từ cầu Phạm Kha đến giáp xã Thanh Tùng) huyện Thanh Miện</t>
  </si>
  <si>
    <t>Đường GTNT xã Phạm Kha  (Đoạn từ Đình Đỗ Thượng đi ông Dân xã Phạm Kha , xã Phạm Kha), huyện Thanh Miện</t>
  </si>
  <si>
    <t xml:space="preserve">Hạ tầng chợ </t>
  </si>
  <si>
    <t>Đất chợ Đọ</t>
  </si>
  <si>
    <t>Nhà</t>
  </si>
  <si>
    <t>XÃ THANH TÙNG CŨ</t>
  </si>
  <si>
    <t>Đường liên thôn Đoàn Phú- La Xá đoạn từ đường 392 đến khu dân cư La Xá</t>
  </si>
  <si>
    <t>Đoạn từ Nhà tưởng niệm Phó CT nước Nguyễn Lương Bằng đến khu Di tích lịch sử quốc gia Đình Đông</t>
  </si>
  <si>
    <t>2018</t>
  </si>
  <si>
    <t>Đoạn từ đường tỉnh 392 vào Nhà tưởng niệm Bác Nguyễn Lương Bằng</t>
  </si>
  <si>
    <t>Đoạn từ đường 392 đến điểm dân cư mới thôn La Xá</t>
  </si>
  <si>
    <t>Đất Chợ Chùa</t>
  </si>
  <si>
    <t>Chợ Chùa</t>
  </si>
  <si>
    <t>XÃ ĐOÀN TÙNG CŨ</t>
  </si>
  <si>
    <t xml:space="preserve">Cơ sở nhà, đất 1/ Địa chỉ: </t>
  </si>
  <si>
    <t>Đất trung tâm văn hóa thể thao trung tâm xã Nhân Quyền</t>
  </si>
  <si>
    <t>Đất nhà văn hóa thôn Hòa Loan</t>
  </si>
  <si>
    <t>Đất nhà văn hóa thôn Bùi Xá 1</t>
  </si>
  <si>
    <t>Đất nhà văn hóa thôn Đan Loan</t>
  </si>
  <si>
    <t>Đất nhà văn hóa thôn Bùi Xá 2</t>
  </si>
  <si>
    <t>Đất nhà văn hóa thôn Dương Xá</t>
  </si>
  <si>
    <t>Đất nhà trẻ thôn Đan Loan</t>
  </si>
  <si>
    <t>Đất sân vận động Đan Loan</t>
  </si>
  <si>
    <t>Đất Hội trường cũ thôn Hòa Loan</t>
  </si>
  <si>
    <t>Đất nhà trẻ thôn Dương Xá</t>
  </si>
  <si>
    <t>Nhà văn hóa thôn Đan Loan</t>
  </si>
  <si>
    <t>2004</t>
  </si>
  <si>
    <t>Nhà văn hóa thôn Bùi Xá</t>
  </si>
  <si>
    <t>2005</t>
  </si>
  <si>
    <t>Nhà văn hóa thôn Dương Xá</t>
  </si>
  <si>
    <t>Nhà văn hóa thôn Hòa Loan</t>
  </si>
  <si>
    <t>2006</t>
  </si>
  <si>
    <t>Hạng mục khác</t>
  </si>
  <si>
    <t>Hạng mục phụ trợ Trung tâm văn hóa thể thao trung tâm xã Nhân Quyền</t>
  </si>
  <si>
    <t>2019</t>
  </si>
  <si>
    <t>Đất Nhà văn hóa, sân vận động</t>
  </si>
  <si>
    <t>Đất nhà văn hóa thôn Đỗ Thượng</t>
  </si>
  <si>
    <t>Đất nhà văn hóa thôn Đỗ hạ</t>
  </si>
  <si>
    <t>Đất nhà văn hóa Làng Hàn Lâm</t>
  </si>
  <si>
    <t>Đất nhà văn hóa Làng Đạo Phái</t>
  </si>
  <si>
    <t>Đất sân vận động Làng Hàn Lâm</t>
  </si>
  <si>
    <t>Đất trường MN thôn Đỗ Thượng (Cũ)</t>
  </si>
  <si>
    <t>Nhà văn hóa thôn Đỗ Thượng</t>
  </si>
  <si>
    <t>Nhà văn hóa thôn Đỗ hạ</t>
  </si>
  <si>
    <t>Nhà văn hóa Làng Hàn Lâm</t>
  </si>
  <si>
    <t>Nhà văn hóa Làng Đạo Phái</t>
  </si>
  <si>
    <t>Nhà trường MN thôn Đỗ Thượng (cũ)</t>
  </si>
  <si>
    <t>Đất nhà văn hóa thôn Đông</t>
  </si>
  <si>
    <t>Đất nhà văn hóa thôn Đoàn Phú</t>
  </si>
  <si>
    <t>Đất Nhà văn hóa thôn La Xá</t>
  </si>
  <si>
    <t>Đất Sân vận động khu vực Phú Cốc, thôn Đoàn Phú</t>
  </si>
  <si>
    <t xml:space="preserve">Đất Sân vận động Thôn La Xá </t>
  </si>
  <si>
    <t xml:space="preserve">Đất Sân vận động thôn Đông </t>
  </si>
  <si>
    <t>Nhà văn hóa thôn La Xá</t>
  </si>
  <si>
    <t>Nhà văn hóa thôn Đông</t>
  </si>
  <si>
    <t>Nhà văn hóa thôn Đoàn Phú</t>
  </si>
  <si>
    <t>Đất nhà văn hóa thôn Tùng Lâm</t>
  </si>
  <si>
    <t>Đất sân vận động thôn Tùng Lâm</t>
  </si>
  <si>
    <t>Đất nhà văn hóa thôn Đào Lâm</t>
  </si>
  <si>
    <t>Nhà văn hóa Thôn Tùng Lâm</t>
  </si>
  <si>
    <t>A</t>
  </si>
  <si>
    <t>B</t>
  </si>
  <si>
    <t>C</t>
  </si>
  <si>
    <t>Đất trụ sở UBND xã diện tích: 9.230m2 và Giấy chứng nhận quyền sử dụng đất số 2774/4-2</t>
  </si>
  <si>
    <t>Trụ sở làm việc UBND xã (3 tầng, tổng diện tích sàn 950m2)</t>
  </si>
  <si>
    <t>Nhà làm việc công an xã (2 tầng, tổng diện tích sàn 494m2)</t>
  </si>
  <si>
    <t>2.3</t>
  </si>
  <si>
    <t>Vật kiến trúc và TS khác</t>
  </si>
  <si>
    <t>Sân, bể nước mưa UBND xã</t>
  </si>
  <si>
    <t>D</t>
  </si>
  <si>
    <t>Giao cho Văn phòng Đảng ủy xã và Mặt trận Tổ quốc Việt Nam xã</t>
  </si>
  <si>
    <t>Giao cho phòng Văn hóa - Xã hội xã</t>
  </si>
  <si>
    <t>Giao cho Văn phòng HĐND và UBND xã</t>
  </si>
  <si>
    <t>Thiết bị tích hợp tự
 động IPFM</t>
  </si>
  <si>
    <t>Phụ lục số 03</t>
  </si>
  <si>
    <t>PHƯƠNG ÁN XỬ LÝ TRỤ SỞ DÔI DƯ</t>
  </si>
  <si>
    <t>Số 
lượng</t>
  </si>
  <si>
    <t xml:space="preserve">Giá trị còn lại của tài sản </t>
  </si>
  <si>
    <t>Đất trụ sở làm việc xã Nhân Quyền (Giấy chứng nhận quyền sử dụng đất số 085965)</t>
  </si>
  <si>
    <t>Nhà làm việc Đảng ủy - HĐND - UBND xã Nhân Quyền</t>
  </si>
  <si>
    <t>Hội trường xã Nhân Quyền</t>
  </si>
  <si>
    <t>Nhà làm việc công an xã Nhân Quyền</t>
  </si>
  <si>
    <t>Trụ sở UBND xã Nhân Quyền cũ</t>
  </si>
  <si>
    <t>Phương án xử lý</t>
  </si>
  <si>
    <t>Trụ sở UBND xã Phạm Kha cũ</t>
  </si>
  <si>
    <t>Đề nghị giao cho Công an xã Nguyễn Lương Bằng quản lý, sử dụng</t>
  </si>
  <si>
    <t>Đất Trụ sở Đảng ủy - HĐND - UBND xã Phạm Kha</t>
  </si>
  <si>
    <t>Trụ sở làm việc Đảng ủy - HĐND - UBND xã Phạm Kha (Nhà A)</t>
  </si>
  <si>
    <t>Trụ sở làm việc Đảng ủy - HĐND - UBND xã Phạm Kha (Nhà B)</t>
  </si>
  <si>
    <t>Trụ sở làm việc Đảng ủy - HĐND - UBND xã Phạm Kha (Nhà C)</t>
  </si>
  <si>
    <t>Cổng UBND xã xếp chạy tự động</t>
  </si>
  <si>
    <t xml:space="preserve">Biển led ma trận ngoài cổng UBND </t>
  </si>
  <si>
    <t>cái</t>
  </si>
  <si>
    <t>Đề nghị giao cho trường Tiểu học Phạm Kha quản lý, sử dung</t>
  </si>
  <si>
    <t>Loại, nhóm công cụ, dụng cụ
(chi tiết theo từng loại)</t>
  </si>
  <si>
    <t>Phụ lục 04</t>
  </si>
  <si>
    <t>PHƯƠNG ÁN XỬ LÝ TÀI SẢN, CÔNG CỤ, DỤNG CỤ DÔI DƯ</t>
  </si>
  <si>
    <t>TT</t>
  </si>
  <si>
    <t>Tên tài sản</t>
  </si>
  <si>
    <t xml:space="preserve">Phương án xử lý </t>
  </si>
  <si>
    <t>Giữ lại tiếp tục sử dụng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</si>
</sst>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#,##0\ &quot; &quot;;\(&quot; &quot;#,##0\)"/>
    <numFmt numFmtId="167" formatCode="_(* #,##0_);_(* \(#,##0\);_(* &quot;-&quot;??_);_(@_)"/>
    <numFmt numFmtId="168" formatCode="_(* #,##0.0_);_(* \(#,##0.0\);_(* &quot;-&quot;??_);_(@_)"/>
    <numFmt numFmtId="169" formatCode="00"/>
    <numFmt numFmtId="170" formatCode="#,##0.0"/>
  </numFmts>
  <fonts count="29" x14ac:knownFonts="1">
    <font>
      <sz val="12"/>
      <color theme="1"/>
      <name val="Times New Roman"/>
      <family val="2"/>
    </font>
    <font>
      <sz val="12"/>
      <name val="Times New Roman"/>
      <family val="1"/>
    </font>
    <font>
      <sz val="10"/>
      <name val="Arial"/>
      <family val="2"/>
      <charset val="163"/>
    </font>
    <font>
      <sz val="10"/>
      <name val="Arial"/>
      <family val="2"/>
    </font>
    <font>
      <sz val="10"/>
      <name val="VNI-Times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2"/>
    </font>
    <font>
      <sz val="8"/>
      <name val="Times New Roman"/>
      <family val="1"/>
    </font>
    <font>
      <b/>
      <sz val="8"/>
      <name val="Times New Roman"/>
      <family val="1"/>
    </font>
    <font>
      <i/>
      <u/>
      <sz val="8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2"/>
    </font>
    <font>
      <b/>
      <sz val="11"/>
      <name val="Times New Roman"/>
      <family val="2"/>
    </font>
    <font>
      <sz val="11"/>
      <name val="Times New Roman"/>
      <family val="2"/>
    </font>
    <font>
      <b/>
      <sz val="12"/>
      <name val="Times New Roman"/>
      <family val="2"/>
    </font>
    <font>
      <i/>
      <sz val="11"/>
      <name val="Times New Roman"/>
      <family val="2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sz val="10"/>
      <name val="Times New Roman"/>
      <family val="1"/>
    </font>
    <font>
      <i/>
      <sz val="12"/>
      <color theme="1"/>
      <name val="Times New Roman"/>
      <family val="1"/>
    </font>
    <font>
      <i/>
      <sz val="11"/>
      <name val="Times New Roman"/>
      <family val="1"/>
    </font>
    <font>
      <sz val="12"/>
      <color theme="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5" fillId="0" borderId="0"/>
    <xf numFmtId="164" fontId="6" fillId="0" borderId="0" applyFont="0" applyFill="0" applyBorder="0" applyAlignment="0" applyProtection="0"/>
  </cellStyleXfs>
  <cellXfs count="205">
    <xf numFmtId="0" fontId="0" fillId="0" borderId="0" xfId="0"/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/>
    <xf numFmtId="0" fontId="7" fillId="2" borderId="6" xfId="0" applyFont="1" applyFill="1" applyBorder="1" applyAlignment="1"/>
    <xf numFmtId="0" fontId="7" fillId="2" borderId="7" xfId="0" applyFont="1" applyFill="1" applyBorder="1" applyAlignment="1"/>
    <xf numFmtId="0" fontId="7" fillId="2" borderId="8" xfId="0" applyFont="1" applyFill="1" applyBorder="1" applyAlignment="1"/>
    <xf numFmtId="0" fontId="7" fillId="2" borderId="6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/>
    <xf numFmtId="49" fontId="7" fillId="2" borderId="3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vertical="top"/>
    </xf>
    <xf numFmtId="0" fontId="7" fillId="2" borderId="2" xfId="0" applyFont="1" applyFill="1" applyBorder="1" applyAlignment="1">
      <alignment vertical="top"/>
    </xf>
    <xf numFmtId="165" fontId="7" fillId="2" borderId="1" xfId="7" applyNumberFormat="1" applyFont="1" applyFill="1" applyBorder="1" applyAlignment="1">
      <alignment horizontal="center" vertical="center"/>
    </xf>
    <xf numFmtId="165" fontId="7" fillId="2" borderId="1" xfId="7" applyNumberFormat="1" applyFont="1" applyFill="1" applyBorder="1" applyAlignment="1">
      <alignment vertical="center"/>
    </xf>
    <xf numFmtId="165" fontId="7" fillId="2" borderId="1" xfId="7" applyNumberFormat="1" applyFont="1" applyFill="1" applyBorder="1"/>
    <xf numFmtId="165" fontId="7" fillId="2" borderId="1" xfId="0" applyNumberFormat="1" applyFont="1" applyFill="1" applyBorder="1"/>
    <xf numFmtId="165" fontId="7" fillId="2" borderId="0" xfId="7" applyNumberFormat="1" applyFont="1" applyFill="1"/>
    <xf numFmtId="0" fontId="7" fillId="2" borderId="0" xfId="0" applyFont="1" applyFill="1" applyAlignment="1">
      <alignment horizontal="center"/>
    </xf>
    <xf numFmtId="0" fontId="9" fillId="2" borderId="0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/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3" fontId="13" fillId="2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3" fontId="14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165" fontId="13" fillId="2" borderId="1" xfId="7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0" xfId="0" applyFont="1" applyFill="1"/>
    <xf numFmtId="0" fontId="17" fillId="2" borderId="0" xfId="0" applyFont="1" applyFill="1" applyAlignment="1">
      <alignment horizontal="center"/>
    </xf>
    <xf numFmtId="0" fontId="17" fillId="2" borderId="0" xfId="0" applyFont="1" applyFill="1" applyAlignment="1">
      <alignment horizontal="right"/>
    </xf>
    <xf numFmtId="166" fontId="19" fillId="2" borderId="0" xfId="0" applyNumberFormat="1" applyFont="1" applyFill="1"/>
    <xf numFmtId="0" fontId="19" fillId="2" borderId="0" xfId="0" applyFont="1" applyFill="1"/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 wrapText="1"/>
    </xf>
    <xf numFmtId="165" fontId="18" fillId="2" borderId="1" xfId="0" applyNumberFormat="1" applyFont="1" applyFill="1" applyBorder="1" applyAlignment="1">
      <alignment horizontal="right" vertical="center" wrapText="1"/>
    </xf>
    <xf numFmtId="168" fontId="18" fillId="2" borderId="1" xfId="7" applyNumberFormat="1" applyFont="1" applyFill="1" applyBorder="1" applyAlignment="1">
      <alignment horizontal="right" vertical="center" wrapText="1"/>
    </xf>
    <xf numFmtId="3" fontId="19" fillId="2" borderId="0" xfId="0" applyNumberFormat="1" applyFont="1" applyFill="1"/>
    <xf numFmtId="0" fontId="18" fillId="2" borderId="1" xfId="0" applyFont="1" applyFill="1" applyBorder="1" applyAlignment="1">
      <alignment vertical="center" wrapText="1"/>
    </xf>
    <xf numFmtId="43" fontId="18" fillId="2" borderId="1" xfId="0" applyNumberFormat="1" applyFont="1" applyFill="1" applyBorder="1" applyAlignment="1">
      <alignment horizontal="center" vertical="center" wrapText="1"/>
    </xf>
    <xf numFmtId="168" fontId="18" fillId="2" borderId="1" xfId="7" applyNumberFormat="1" applyFont="1" applyFill="1" applyBorder="1" applyAlignment="1">
      <alignment horizontal="center" vertical="center" wrapText="1"/>
    </xf>
    <xf numFmtId="49" fontId="19" fillId="2" borderId="1" xfId="0" applyNumberFormat="1" applyFont="1" applyFill="1" applyBorder="1" applyAlignment="1">
      <alignment horizontal="left" vertical="center" wrapText="1"/>
    </xf>
    <xf numFmtId="168" fontId="19" fillId="2" borderId="1" xfId="7" applyNumberFormat="1" applyFont="1" applyFill="1" applyBorder="1" applyAlignment="1">
      <alignment horizontal="right" vertical="center" wrapText="1"/>
    </xf>
    <xf numFmtId="49" fontId="19" fillId="2" borderId="1" xfId="0" applyNumberFormat="1" applyFont="1" applyFill="1" applyBorder="1" applyAlignment="1">
      <alignment horizontal="center" vertical="center"/>
    </xf>
    <xf numFmtId="3" fontId="19" fillId="2" borderId="1" xfId="0" applyNumberFormat="1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/>
    </xf>
    <xf numFmtId="166" fontId="18" fillId="2" borderId="0" xfId="0" applyNumberFormat="1" applyFont="1" applyFill="1"/>
    <xf numFmtId="0" fontId="18" fillId="2" borderId="0" xfId="0" applyFont="1" applyFill="1"/>
    <xf numFmtId="0" fontId="17" fillId="2" borderId="1" xfId="0" applyFont="1" applyFill="1" applyBorder="1" applyAlignment="1">
      <alignment horizontal="center" vertical="center" wrapText="1"/>
    </xf>
    <xf numFmtId="0" fontId="17" fillId="2" borderId="1" xfId="4" applyFont="1" applyFill="1" applyBorder="1" applyAlignment="1">
      <alignment horizontal="left" vertical="center" wrapText="1"/>
    </xf>
    <xf numFmtId="167" fontId="17" fillId="2" borderId="1" xfId="7" applyNumberFormat="1" applyFont="1" applyFill="1" applyBorder="1" applyAlignment="1">
      <alignment horizontal="center" vertical="center" wrapText="1"/>
    </xf>
    <xf numFmtId="3" fontId="17" fillId="2" borderId="1" xfId="0" applyNumberFormat="1" applyFont="1" applyFill="1" applyBorder="1" applyAlignment="1">
      <alignment horizontal="right" vertical="center" wrapText="1"/>
    </xf>
    <xf numFmtId="0" fontId="18" fillId="2" borderId="1" xfId="0" applyFont="1" applyFill="1" applyBorder="1" applyAlignment="1">
      <alignment horizontal="center" vertical="center"/>
    </xf>
    <xf numFmtId="168" fontId="18" fillId="2" borderId="1" xfId="7" applyNumberFormat="1" applyFont="1" applyFill="1" applyBorder="1" applyAlignment="1">
      <alignment horizontal="right" vertical="center"/>
    </xf>
    <xf numFmtId="0" fontId="18" fillId="2" borderId="1" xfId="0" applyFont="1" applyFill="1" applyBorder="1" applyAlignment="1">
      <alignment vertical="center"/>
    </xf>
    <xf numFmtId="168" fontId="18" fillId="2" borderId="1" xfId="7" applyNumberFormat="1" applyFont="1" applyFill="1" applyBorder="1" applyAlignment="1">
      <alignment vertical="center"/>
    </xf>
    <xf numFmtId="0" fontId="19" fillId="2" borderId="1" xfId="0" applyFont="1" applyFill="1" applyBorder="1" applyAlignment="1" applyProtection="1">
      <alignment horizontal="left" vertical="center" wrapText="1"/>
      <protection locked="0"/>
    </xf>
    <xf numFmtId="168" fontId="19" fillId="2" borderId="1" xfId="7" applyNumberFormat="1" applyFont="1" applyFill="1" applyBorder="1" applyAlignment="1" applyProtection="1">
      <alignment horizontal="right" vertical="center" wrapText="1"/>
      <protection locked="0"/>
    </xf>
    <xf numFmtId="0" fontId="19" fillId="2" borderId="1" xfId="0" applyFont="1" applyFill="1" applyBorder="1" applyAlignment="1" applyProtection="1">
      <alignment horizontal="center" vertical="center" wrapText="1"/>
      <protection locked="0"/>
    </xf>
    <xf numFmtId="169" fontId="18" fillId="2" borderId="1" xfId="0" applyNumberFormat="1" applyFont="1" applyFill="1" applyBorder="1" applyAlignment="1">
      <alignment horizontal="right" vertical="center"/>
    </xf>
    <xf numFmtId="0" fontId="18" fillId="2" borderId="1" xfId="0" applyNumberFormat="1" applyFont="1" applyFill="1" applyBorder="1" applyAlignment="1">
      <alignment horizontal="center" vertical="center" wrapText="1"/>
    </xf>
    <xf numFmtId="167" fontId="19" fillId="2" borderId="0" xfId="7" applyNumberFormat="1" applyFont="1" applyFill="1"/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164" fontId="18" fillId="2" borderId="1" xfId="7" applyFont="1" applyFill="1" applyBorder="1" applyAlignment="1">
      <alignment horizontal="center" vertical="center" wrapText="1"/>
    </xf>
    <xf numFmtId="3" fontId="19" fillId="2" borderId="1" xfId="0" applyNumberFormat="1" applyFont="1" applyFill="1" applyBorder="1" applyAlignment="1">
      <alignment horizontal="right" vertical="center" wrapText="1"/>
    </xf>
    <xf numFmtId="49" fontId="18" fillId="2" borderId="1" xfId="0" applyNumberFormat="1" applyFont="1" applyFill="1" applyBorder="1" applyAlignment="1">
      <alignment horizontal="left" vertical="center" wrapText="1"/>
    </xf>
    <xf numFmtId="167" fontId="18" fillId="2" borderId="1" xfId="7" applyNumberFormat="1" applyFont="1" applyFill="1" applyBorder="1" applyAlignment="1">
      <alignment horizontal="center" vertical="center" wrapText="1"/>
    </xf>
    <xf numFmtId="165" fontId="18" fillId="2" borderId="1" xfId="7" applyNumberFormat="1" applyFont="1" applyFill="1" applyBorder="1" applyAlignment="1">
      <alignment horizontal="center" vertical="center" wrapText="1"/>
    </xf>
    <xf numFmtId="0" fontId="20" fillId="2" borderId="0" xfId="0" applyFont="1" applyFill="1"/>
    <xf numFmtId="167" fontId="21" fillId="2" borderId="1" xfId="7" applyNumberFormat="1" applyFont="1" applyFill="1" applyBorder="1" applyAlignment="1">
      <alignment horizontal="center" vertical="center" wrapText="1"/>
    </xf>
    <xf numFmtId="167" fontId="18" fillId="2" borderId="1" xfId="7" applyNumberFormat="1" applyFont="1" applyFill="1" applyBorder="1" applyAlignment="1">
      <alignment horizontal="right" vertical="center" wrapText="1"/>
    </xf>
    <xf numFmtId="167" fontId="18" fillId="2" borderId="1" xfId="7" applyNumberFormat="1" applyFont="1" applyFill="1" applyBorder="1" applyAlignment="1">
      <alignment vertical="center" wrapText="1"/>
    </xf>
    <xf numFmtId="167" fontId="19" fillId="2" borderId="1" xfId="7" applyNumberFormat="1" applyFont="1" applyFill="1" applyBorder="1" applyAlignment="1">
      <alignment horizontal="center" vertical="center" wrapText="1"/>
    </xf>
    <xf numFmtId="167" fontId="19" fillId="2" borderId="1" xfId="7" applyNumberFormat="1" applyFont="1" applyFill="1" applyBorder="1" applyAlignment="1">
      <alignment horizontal="left" vertical="center" wrapText="1"/>
    </xf>
    <xf numFmtId="49" fontId="19" fillId="2" borderId="1" xfId="7" applyNumberFormat="1" applyFont="1" applyFill="1" applyBorder="1" applyAlignment="1">
      <alignment horizontal="right" vertical="center"/>
    </xf>
    <xf numFmtId="167" fontId="19" fillId="2" borderId="1" xfId="7" applyNumberFormat="1" applyFont="1" applyFill="1" applyBorder="1" applyAlignment="1">
      <alignment horizontal="right" vertical="center" wrapText="1"/>
    </xf>
    <xf numFmtId="49" fontId="18" fillId="2" borderId="1" xfId="7" applyNumberFormat="1" applyFont="1" applyFill="1" applyBorder="1" applyAlignment="1">
      <alignment horizontal="right" vertical="center" wrapText="1"/>
    </xf>
    <xf numFmtId="167" fontId="18" fillId="2" borderId="1" xfId="7" applyNumberFormat="1" applyFont="1" applyFill="1" applyBorder="1" applyAlignment="1">
      <alignment horizontal="left" vertical="center" wrapText="1"/>
    </xf>
    <xf numFmtId="167" fontId="19" fillId="2" borderId="1" xfId="7" applyNumberFormat="1" applyFont="1" applyFill="1" applyBorder="1" applyAlignment="1">
      <alignment vertical="center" wrapText="1"/>
    </xf>
    <xf numFmtId="167" fontId="19" fillId="2" borderId="1" xfId="7" applyNumberFormat="1" applyFont="1" applyFill="1" applyBorder="1" applyAlignment="1">
      <alignment horizontal="center" vertical="center"/>
    </xf>
    <xf numFmtId="167" fontId="18" fillId="2" borderId="1" xfId="7" applyNumberFormat="1" applyFont="1" applyFill="1" applyBorder="1" applyAlignment="1">
      <alignment horizontal="center" vertical="center"/>
    </xf>
    <xf numFmtId="49" fontId="18" fillId="2" borderId="1" xfId="7" applyNumberFormat="1" applyFont="1" applyFill="1" applyBorder="1" applyAlignment="1">
      <alignment horizontal="right" vertical="center"/>
    </xf>
    <xf numFmtId="167" fontId="18" fillId="2" borderId="1" xfId="7" applyNumberFormat="1" applyFont="1" applyFill="1" applyBorder="1" applyAlignment="1">
      <alignment horizontal="right" vertical="center"/>
    </xf>
    <xf numFmtId="167" fontId="19" fillId="2" borderId="1" xfId="7" applyNumberFormat="1" applyFont="1" applyFill="1" applyBorder="1" applyAlignment="1" applyProtection="1">
      <alignment horizontal="left" vertical="center" wrapText="1"/>
      <protection locked="0"/>
    </xf>
    <xf numFmtId="167" fontId="19" fillId="2" borderId="1" xfId="7" applyNumberFormat="1" applyFont="1" applyFill="1" applyBorder="1" applyAlignment="1" applyProtection="1">
      <alignment horizontal="center" vertical="center" wrapText="1"/>
      <protection locked="0"/>
    </xf>
    <xf numFmtId="49" fontId="19" fillId="2" borderId="1" xfId="7" applyNumberFormat="1" applyFont="1" applyFill="1" applyBorder="1" applyAlignment="1" applyProtection="1">
      <alignment horizontal="right" vertical="center" wrapText="1"/>
      <protection locked="0"/>
    </xf>
    <xf numFmtId="167" fontId="19" fillId="2" borderId="1" xfId="7" applyNumberFormat="1" applyFont="1" applyFill="1" applyBorder="1" applyAlignment="1" applyProtection="1">
      <alignment horizontal="right" vertical="center" wrapText="1"/>
      <protection locked="0"/>
    </xf>
    <xf numFmtId="167" fontId="19" fillId="2" borderId="1" xfId="7" applyNumberFormat="1" applyFont="1" applyFill="1" applyBorder="1" applyAlignment="1">
      <alignment horizontal="justify" vertical="center" wrapText="1"/>
    </xf>
    <xf numFmtId="167" fontId="18" fillId="2" borderId="1" xfId="7" applyNumberFormat="1" applyFont="1" applyFill="1" applyBorder="1" applyAlignment="1" applyProtection="1">
      <alignment horizontal="center" vertical="center" wrapText="1"/>
      <protection locked="0"/>
    </xf>
    <xf numFmtId="49" fontId="18" fillId="2" borderId="1" xfId="7" applyNumberFormat="1" applyFont="1" applyFill="1" applyBorder="1" applyAlignment="1" applyProtection="1">
      <alignment horizontal="right" vertical="center" wrapText="1"/>
      <protection locked="0"/>
    </xf>
    <xf numFmtId="167" fontId="18" fillId="2" borderId="1" xfId="7" applyNumberFormat="1" applyFont="1" applyFill="1" applyBorder="1" applyAlignment="1" applyProtection="1">
      <alignment horizontal="right" vertical="center" wrapText="1"/>
      <protection locked="0"/>
    </xf>
    <xf numFmtId="49" fontId="19" fillId="2" borderId="1" xfId="7" applyNumberFormat="1" applyFont="1" applyFill="1" applyBorder="1" applyAlignment="1">
      <alignment horizontal="right" vertical="center" wrapText="1"/>
    </xf>
    <xf numFmtId="0" fontId="17" fillId="2" borderId="0" xfId="0" applyFont="1" applyFill="1" applyAlignment="1"/>
    <xf numFmtId="167" fontId="19" fillId="2" borderId="1" xfId="7" applyNumberFormat="1" applyFont="1" applyFill="1" applyBorder="1" applyAlignment="1">
      <alignment vertical="center"/>
    </xf>
    <xf numFmtId="0" fontId="19" fillId="2" borderId="1" xfId="0" applyFont="1" applyFill="1" applyBorder="1" applyAlignment="1">
      <alignment horizontal="right" vertical="center"/>
    </xf>
    <xf numFmtId="0" fontId="17" fillId="2" borderId="1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12" fillId="2" borderId="1" xfId="4" applyFont="1" applyFill="1" applyBorder="1" applyAlignment="1">
      <alignment horizontal="left" vertical="center" wrapText="1"/>
    </xf>
    <xf numFmtId="0" fontId="22" fillId="2" borderId="1" xfId="0" applyFont="1" applyFill="1" applyBorder="1" applyAlignment="1">
      <alignment vertical="center" wrapText="1"/>
    </xf>
    <xf numFmtId="0" fontId="22" fillId="2" borderId="1" xfId="0" applyNumberFormat="1" applyFont="1" applyFill="1" applyBorder="1" applyAlignment="1">
      <alignment horizontal="center" vertical="center" wrapText="1"/>
    </xf>
    <xf numFmtId="3" fontId="22" fillId="2" borderId="1" xfId="0" applyNumberFormat="1" applyFont="1" applyFill="1" applyBorder="1" applyAlignment="1">
      <alignment horizontal="right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4" fillId="2" borderId="1" xfId="4" applyFont="1" applyFill="1" applyBorder="1" applyAlignment="1">
      <alignment horizontal="left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3" fontId="23" fillId="2" borderId="1" xfId="0" applyNumberFormat="1" applyFont="1" applyFill="1" applyBorder="1" applyAlignment="1">
      <alignment horizontal="right" vertical="center" wrapText="1"/>
    </xf>
    <xf numFmtId="0" fontId="23" fillId="0" borderId="1" xfId="4" applyFont="1" applyFill="1" applyBorder="1" applyAlignment="1">
      <alignment horizontal="left" vertical="center" wrapText="1"/>
    </xf>
    <xf numFmtId="0" fontId="23" fillId="2" borderId="1" xfId="0" applyFont="1" applyFill="1" applyBorder="1" applyAlignment="1">
      <alignment vertical="center" wrapText="1"/>
    </xf>
    <xf numFmtId="0" fontId="11" fillId="2" borderId="0" xfId="0" applyFont="1" applyFill="1"/>
    <xf numFmtId="0" fontId="2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169" fontId="25" fillId="0" borderId="1" xfId="0" applyNumberFormat="1" applyFont="1" applyFill="1" applyBorder="1" applyAlignment="1">
      <alignment horizontal="center" vertical="center" wrapText="1"/>
    </xf>
    <xf numFmtId="3" fontId="25" fillId="0" borderId="1" xfId="7" applyNumberFormat="1" applyFont="1" applyFill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right" vertical="center" wrapText="1"/>
    </xf>
    <xf numFmtId="3" fontId="15" fillId="0" borderId="1" xfId="0" applyNumberFormat="1" applyFont="1" applyBorder="1" applyAlignment="1">
      <alignment horizontal="right" vertical="center" wrapText="1"/>
    </xf>
    <xf numFmtId="167" fontId="26" fillId="0" borderId="1" xfId="7" applyNumberFormat="1" applyFont="1" applyBorder="1" applyAlignment="1">
      <alignment horizontal="left" vertical="center" wrapText="1"/>
    </xf>
    <xf numFmtId="167" fontId="26" fillId="2" borderId="1" xfId="7" applyNumberFormat="1" applyFont="1" applyFill="1" applyBorder="1" applyAlignment="1">
      <alignment horizontal="center" vertical="center" wrapText="1"/>
    </xf>
    <xf numFmtId="167" fontId="26" fillId="0" borderId="1" xfId="7" applyNumberFormat="1" applyFont="1" applyBorder="1" applyAlignment="1">
      <alignment horizontal="center" vertical="center" wrapText="1"/>
    </xf>
    <xf numFmtId="49" fontId="26" fillId="2" borderId="1" xfId="7" applyNumberFormat="1" applyFont="1" applyFill="1" applyBorder="1" applyAlignment="1">
      <alignment horizontal="center" vertical="center" wrapText="1"/>
    </xf>
    <xf numFmtId="167" fontId="26" fillId="0" borderId="1" xfId="7" applyNumberFormat="1" applyFont="1" applyBorder="1" applyAlignment="1">
      <alignment horizontal="righ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horizontal="right" vertical="center"/>
    </xf>
    <xf numFmtId="3" fontId="22" fillId="0" borderId="1" xfId="0" applyNumberFormat="1" applyFont="1" applyBorder="1" applyAlignment="1">
      <alignment horizontal="right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vertical="center" wrapText="1"/>
    </xf>
    <xf numFmtId="0" fontId="27" fillId="0" borderId="1" xfId="0" applyFont="1" applyFill="1" applyBorder="1" applyAlignment="1">
      <alignment horizontal="center" vertical="center" wrapText="1"/>
    </xf>
    <xf numFmtId="169" fontId="16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0" fontId="27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27" fillId="2" borderId="1" xfId="0" applyFont="1" applyFill="1" applyBorder="1" applyAlignment="1">
      <alignment horizontal="center" vertical="center" wrapText="1"/>
    </xf>
    <xf numFmtId="0" fontId="1" fillId="2" borderId="1" xfId="4" applyFont="1" applyFill="1" applyBorder="1" applyAlignment="1">
      <alignment horizontal="left" vertical="center" wrapText="1"/>
    </xf>
    <xf numFmtId="3" fontId="27" fillId="0" borderId="1" xfId="0" applyNumberFormat="1" applyFont="1" applyBorder="1" applyAlignment="1">
      <alignment horizontal="right" vertical="center" wrapText="1"/>
    </xf>
    <xf numFmtId="3" fontId="27" fillId="2" borderId="1" xfId="0" applyNumberFormat="1" applyFont="1" applyFill="1" applyBorder="1" applyAlignment="1">
      <alignment horizontal="right" vertical="center" wrapText="1"/>
    </xf>
    <xf numFmtId="0" fontId="27" fillId="2" borderId="1" xfId="0" applyFont="1" applyFill="1" applyBorder="1" applyAlignment="1">
      <alignment vertical="center"/>
    </xf>
    <xf numFmtId="0" fontId="28" fillId="3" borderId="1" xfId="0" applyFont="1" applyFill="1" applyBorder="1" applyAlignment="1">
      <alignment horizontal="center" vertical="center" wrapText="1"/>
    </xf>
    <xf numFmtId="0" fontId="22" fillId="0" borderId="1" xfId="0" applyFont="1" applyBorder="1" applyAlignment="1" applyProtection="1">
      <alignment horizontal="left" vertical="center" wrapText="1"/>
      <protection locked="0"/>
    </xf>
    <xf numFmtId="170" fontId="22" fillId="0" borderId="1" xfId="0" applyNumberFormat="1" applyFont="1" applyBorder="1" applyAlignment="1" applyProtection="1">
      <alignment horizontal="right" vertical="center" wrapText="1"/>
      <protection locked="0"/>
    </xf>
    <xf numFmtId="0" fontId="22" fillId="0" borderId="1" xfId="0" applyFont="1" applyBorder="1" applyAlignment="1" applyProtection="1">
      <alignment horizontal="right" vertical="center" wrapText="1"/>
      <protection locked="0"/>
    </xf>
    <xf numFmtId="3" fontId="22" fillId="0" borderId="1" xfId="0" applyNumberFormat="1" applyFont="1" applyBorder="1" applyAlignment="1" applyProtection="1">
      <alignment horizontal="right" vertical="center" wrapText="1"/>
      <protection locked="0"/>
    </xf>
    <xf numFmtId="4" fontId="12" fillId="0" borderId="1" xfId="0" applyNumberFormat="1" applyFont="1" applyBorder="1" applyAlignment="1" applyProtection="1">
      <alignment horizontal="right" vertical="center" wrapText="1"/>
      <protection locked="0"/>
    </xf>
    <xf numFmtId="3" fontId="12" fillId="0" borderId="1" xfId="0" applyNumberFormat="1" applyFont="1" applyBorder="1" applyAlignment="1" applyProtection="1">
      <alignment horizontal="right" vertical="center" wrapText="1"/>
      <protection locked="0"/>
    </xf>
    <xf numFmtId="0" fontId="14" fillId="0" borderId="1" xfId="0" applyFont="1" applyBorder="1" applyAlignment="1" applyProtection="1">
      <alignment horizontal="left" vertical="center" wrapText="1"/>
      <protection locked="0"/>
    </xf>
    <xf numFmtId="0" fontId="22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vertical="center"/>
    </xf>
    <xf numFmtId="3" fontId="14" fillId="0" borderId="1" xfId="0" applyNumberFormat="1" applyFont="1" applyBorder="1" applyAlignment="1" applyProtection="1">
      <alignment horizontal="right" vertical="center" wrapText="1"/>
      <protection locked="0"/>
    </xf>
    <xf numFmtId="0" fontId="16" fillId="0" borderId="0" xfId="0" applyFont="1"/>
    <xf numFmtId="0" fontId="16" fillId="0" borderId="1" xfId="0" applyFont="1" applyBorder="1" applyAlignment="1">
      <alignment horizontal="center" vertical="center"/>
    </xf>
    <xf numFmtId="3" fontId="0" fillId="0" borderId="0" xfId="0" applyNumberFormat="1"/>
    <xf numFmtId="0" fontId="16" fillId="0" borderId="0" xfId="0" applyFont="1" applyAlignment="1">
      <alignment horizontal="center"/>
    </xf>
    <xf numFmtId="0" fontId="27" fillId="0" borderId="0" xfId="0" applyFon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vertical="center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  <xf numFmtId="0" fontId="1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0" xfId="0" applyFont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67" fontId="16" fillId="0" borderId="1" xfId="7" applyNumberFormat="1" applyFont="1" applyFill="1" applyBorder="1" applyAlignment="1">
      <alignment horizontal="center" vertical="center" wrapText="1"/>
    </xf>
    <xf numFmtId="167" fontId="27" fillId="0" borderId="1" xfId="7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69" fontId="16" fillId="0" borderId="1" xfId="0" applyNumberFormat="1" applyFont="1" applyFill="1" applyBorder="1" applyAlignment="1">
      <alignment horizontal="center" vertical="center" wrapText="1"/>
    </xf>
    <xf numFmtId="169" fontId="27" fillId="0" borderId="1" xfId="0" applyNumberFormat="1" applyFont="1" applyFill="1" applyBorder="1" applyAlignment="1">
      <alignment horizontal="center" vertical="center" wrapText="1"/>
    </xf>
    <xf numFmtId="3" fontId="16" fillId="0" borderId="1" xfId="7" applyNumberFormat="1" applyFont="1" applyFill="1" applyBorder="1" applyAlignment="1">
      <alignment horizontal="center" vertical="center" wrapText="1"/>
    </xf>
    <xf numFmtId="3" fontId="27" fillId="0" borderId="1" xfId="7" applyNumberFormat="1" applyFont="1" applyFill="1" applyBorder="1" applyAlignment="1">
      <alignment horizontal="center" vertical="center" wrapText="1"/>
    </xf>
  </cellXfs>
  <cellStyles count="8">
    <cellStyle name="Comma" xfId="7" builtinId="3"/>
    <cellStyle name="Comma 2" xfId="2"/>
    <cellStyle name="Normal" xfId="0" builtinId="0"/>
    <cellStyle name="Normal 2" xfId="1"/>
    <cellStyle name="Normal 2 3" xfId="4"/>
    <cellStyle name="Normal 3" xfId="3"/>
    <cellStyle name="Normal 4" xfId="6"/>
    <cellStyle name="Normal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I&#202;N%202024%20-%20USB/T&#192;I%20S&#7842;N%202024/TS%20T&#7914;%20PH&#7846;M%20M&#7872;M/TKKTS_T28509010_2025_02_11_14_32_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nh sách tài sản cố định"/>
      <sheetName val="Hướng dẫn"/>
      <sheetName val="Loại tài sản"/>
      <sheetName val="Dữ liệu năm"/>
      <sheetName val="Evaluation Warning"/>
    </sheetNames>
    <sheetDataSet>
      <sheetData sheetId="0" refreshError="1"/>
      <sheetData sheetId="1" refreshError="1"/>
      <sheetData sheetId="2">
        <row r="2">
          <cell r="A2" t="str">
            <v>Đất trụ sở làm việc</v>
          </cell>
        </row>
      </sheetData>
      <sheetData sheetId="3">
        <row r="2">
          <cell r="A2" t="str">
            <v>N/A</v>
          </cell>
        </row>
        <row r="3">
          <cell r="A3">
            <v>2026</v>
          </cell>
        </row>
        <row r="4">
          <cell r="A4">
            <v>2025</v>
          </cell>
        </row>
        <row r="5">
          <cell r="A5">
            <v>2024</v>
          </cell>
        </row>
        <row r="6">
          <cell r="A6">
            <v>2023</v>
          </cell>
        </row>
        <row r="7">
          <cell r="A7">
            <v>2022</v>
          </cell>
        </row>
        <row r="8">
          <cell r="A8">
            <v>2021</v>
          </cell>
        </row>
        <row r="9">
          <cell r="A9">
            <v>2020</v>
          </cell>
        </row>
        <row r="10">
          <cell r="A10">
            <v>2019</v>
          </cell>
        </row>
        <row r="11">
          <cell r="A11">
            <v>2018</v>
          </cell>
        </row>
        <row r="12">
          <cell r="A12">
            <v>2017</v>
          </cell>
        </row>
        <row r="13">
          <cell r="A13">
            <v>2016</v>
          </cell>
        </row>
        <row r="14">
          <cell r="A14">
            <v>2015</v>
          </cell>
        </row>
        <row r="15">
          <cell r="A15">
            <v>2014</v>
          </cell>
        </row>
        <row r="16">
          <cell r="A16">
            <v>2013</v>
          </cell>
        </row>
        <row r="17">
          <cell r="A17">
            <v>2012</v>
          </cell>
        </row>
        <row r="18">
          <cell r="A18">
            <v>2011</v>
          </cell>
        </row>
        <row r="19">
          <cell r="A19">
            <v>2010</v>
          </cell>
        </row>
        <row r="20">
          <cell r="A20">
            <v>2009</v>
          </cell>
        </row>
        <row r="21">
          <cell r="A21">
            <v>2008</v>
          </cell>
        </row>
        <row r="22">
          <cell r="A22">
            <v>2007</v>
          </cell>
        </row>
        <row r="23">
          <cell r="A23">
            <v>2006</v>
          </cell>
        </row>
        <row r="24">
          <cell r="A24">
            <v>2005</v>
          </cell>
        </row>
        <row r="25">
          <cell r="A25">
            <v>2004</v>
          </cell>
        </row>
        <row r="26">
          <cell r="A26">
            <v>2003</v>
          </cell>
        </row>
        <row r="27">
          <cell r="A27">
            <v>2002</v>
          </cell>
        </row>
        <row r="28">
          <cell r="A28">
            <v>2001</v>
          </cell>
        </row>
        <row r="29">
          <cell r="A29">
            <v>2000</v>
          </cell>
        </row>
        <row r="30">
          <cell r="A30">
            <v>1999</v>
          </cell>
        </row>
        <row r="31">
          <cell r="A31">
            <v>1998</v>
          </cell>
        </row>
        <row r="32">
          <cell r="A32">
            <v>1997</v>
          </cell>
        </row>
        <row r="33">
          <cell r="A33">
            <v>1996</v>
          </cell>
        </row>
        <row r="34">
          <cell r="A34">
            <v>1995</v>
          </cell>
        </row>
        <row r="35">
          <cell r="A35">
            <v>1994</v>
          </cell>
        </row>
        <row r="36">
          <cell r="A36">
            <v>1993</v>
          </cell>
        </row>
        <row r="37">
          <cell r="A37">
            <v>1992</v>
          </cell>
        </row>
        <row r="38">
          <cell r="A38">
            <v>1991</v>
          </cell>
        </row>
        <row r="39">
          <cell r="A39">
            <v>1990</v>
          </cell>
        </row>
        <row r="40">
          <cell r="A40">
            <v>1989</v>
          </cell>
        </row>
        <row r="41">
          <cell r="A41">
            <v>1988</v>
          </cell>
        </row>
        <row r="42">
          <cell r="A42">
            <v>1987</v>
          </cell>
        </row>
        <row r="43">
          <cell r="A43">
            <v>1986</v>
          </cell>
        </row>
        <row r="44">
          <cell r="A44">
            <v>1985</v>
          </cell>
        </row>
        <row r="45">
          <cell r="A45">
            <v>1984</v>
          </cell>
        </row>
        <row r="46">
          <cell r="A46">
            <v>1983</v>
          </cell>
        </row>
        <row r="47">
          <cell r="A47">
            <v>1982</v>
          </cell>
        </row>
        <row r="48">
          <cell r="A48">
            <v>1981</v>
          </cell>
        </row>
        <row r="49">
          <cell r="A49">
            <v>1980</v>
          </cell>
        </row>
        <row r="50">
          <cell r="A50">
            <v>1979</v>
          </cell>
        </row>
        <row r="51">
          <cell r="A51">
            <v>1978</v>
          </cell>
        </row>
        <row r="52">
          <cell r="A52">
            <v>1977</v>
          </cell>
        </row>
        <row r="53">
          <cell r="A53">
            <v>1976</v>
          </cell>
        </row>
        <row r="54">
          <cell r="A54">
            <v>1975</v>
          </cell>
        </row>
        <row r="55">
          <cell r="A55">
            <v>1974</v>
          </cell>
        </row>
        <row r="56">
          <cell r="A56">
            <v>1973</v>
          </cell>
        </row>
        <row r="57">
          <cell r="A57">
            <v>1972</v>
          </cell>
        </row>
        <row r="58">
          <cell r="A58">
            <v>1971</v>
          </cell>
        </row>
        <row r="59">
          <cell r="A59">
            <v>1970</v>
          </cell>
        </row>
        <row r="60">
          <cell r="A60">
            <v>1969</v>
          </cell>
        </row>
        <row r="61">
          <cell r="A61">
            <v>1968</v>
          </cell>
        </row>
        <row r="62">
          <cell r="A62">
            <v>1967</v>
          </cell>
        </row>
        <row r="63">
          <cell r="A63">
            <v>1966</v>
          </cell>
        </row>
        <row r="64">
          <cell r="A64">
            <v>1965</v>
          </cell>
        </row>
        <row r="65">
          <cell r="A65">
            <v>1964</v>
          </cell>
        </row>
        <row r="66">
          <cell r="A66">
            <v>1963</v>
          </cell>
        </row>
        <row r="67">
          <cell r="A67">
            <v>1962</v>
          </cell>
        </row>
        <row r="68">
          <cell r="A68">
            <v>1961</v>
          </cell>
        </row>
        <row r="69">
          <cell r="A69">
            <v>1960</v>
          </cell>
        </row>
        <row r="70">
          <cell r="A70">
            <v>1959</v>
          </cell>
        </row>
        <row r="71">
          <cell r="A71">
            <v>1958</v>
          </cell>
        </row>
        <row r="72">
          <cell r="A72">
            <v>1957</v>
          </cell>
        </row>
        <row r="73">
          <cell r="A73">
            <v>1956</v>
          </cell>
        </row>
        <row r="74">
          <cell r="A74">
            <v>1955</v>
          </cell>
        </row>
        <row r="75">
          <cell r="A75">
            <v>1954</v>
          </cell>
        </row>
        <row r="76">
          <cell r="A76">
            <v>1953</v>
          </cell>
        </row>
        <row r="77">
          <cell r="A77">
            <v>1952</v>
          </cell>
        </row>
        <row r="78">
          <cell r="A78">
            <v>1951</v>
          </cell>
        </row>
        <row r="79">
          <cell r="A79">
            <v>1950</v>
          </cell>
        </row>
        <row r="80">
          <cell r="A80">
            <v>1949</v>
          </cell>
        </row>
        <row r="81">
          <cell r="A81">
            <v>1948</v>
          </cell>
        </row>
        <row r="82">
          <cell r="A82">
            <v>1947</v>
          </cell>
        </row>
        <row r="83">
          <cell r="A83">
            <v>1946</v>
          </cell>
        </row>
        <row r="84">
          <cell r="A84">
            <v>1945</v>
          </cell>
        </row>
        <row r="85">
          <cell r="A85">
            <v>1944</v>
          </cell>
        </row>
        <row r="86">
          <cell r="A86">
            <v>1943</v>
          </cell>
        </row>
        <row r="87">
          <cell r="A87">
            <v>1942</v>
          </cell>
        </row>
        <row r="88">
          <cell r="A88">
            <v>1941</v>
          </cell>
        </row>
        <row r="89">
          <cell r="A89">
            <v>1940</v>
          </cell>
        </row>
        <row r="90">
          <cell r="A90">
            <v>1939</v>
          </cell>
        </row>
        <row r="91">
          <cell r="A91">
            <v>1938</v>
          </cell>
        </row>
        <row r="92">
          <cell r="A92">
            <v>1937</v>
          </cell>
        </row>
        <row r="93">
          <cell r="A93">
            <v>1936</v>
          </cell>
        </row>
        <row r="94">
          <cell r="A94">
            <v>1935</v>
          </cell>
        </row>
        <row r="95">
          <cell r="A95">
            <v>1934</v>
          </cell>
        </row>
        <row r="96">
          <cell r="A96">
            <v>1933</v>
          </cell>
        </row>
        <row r="97">
          <cell r="A97">
            <v>1932</v>
          </cell>
        </row>
        <row r="98">
          <cell r="A98">
            <v>1931</v>
          </cell>
        </row>
        <row r="99">
          <cell r="A99">
            <v>1930</v>
          </cell>
        </row>
        <row r="100">
          <cell r="A100">
            <v>1929</v>
          </cell>
        </row>
        <row r="101">
          <cell r="A101">
            <v>1928</v>
          </cell>
        </row>
        <row r="102">
          <cell r="A102">
            <v>1927</v>
          </cell>
        </row>
        <row r="103">
          <cell r="A103">
            <v>1926</v>
          </cell>
        </row>
        <row r="104">
          <cell r="A104">
            <v>1925</v>
          </cell>
        </row>
        <row r="105">
          <cell r="A105">
            <v>1924</v>
          </cell>
        </row>
        <row r="106">
          <cell r="A106">
            <v>1923</v>
          </cell>
        </row>
        <row r="107">
          <cell r="A107">
            <v>1922</v>
          </cell>
        </row>
        <row r="108">
          <cell r="A108">
            <v>1921</v>
          </cell>
        </row>
        <row r="109">
          <cell r="A109">
            <v>1920</v>
          </cell>
        </row>
        <row r="110">
          <cell r="A110">
            <v>1919</v>
          </cell>
        </row>
        <row r="111">
          <cell r="A111">
            <v>1918</v>
          </cell>
        </row>
        <row r="112">
          <cell r="A112">
            <v>1917</v>
          </cell>
        </row>
        <row r="113">
          <cell r="A113">
            <v>1916</v>
          </cell>
        </row>
        <row r="114">
          <cell r="A114">
            <v>1915</v>
          </cell>
        </row>
        <row r="115">
          <cell r="A115">
            <v>1914</v>
          </cell>
        </row>
        <row r="116">
          <cell r="A116">
            <v>1913</v>
          </cell>
        </row>
        <row r="117">
          <cell r="A117">
            <v>1912</v>
          </cell>
        </row>
        <row r="118">
          <cell r="A118">
            <v>1911</v>
          </cell>
        </row>
        <row r="119">
          <cell r="A119">
            <v>1910</v>
          </cell>
        </row>
        <row r="120">
          <cell r="A120">
            <v>1909</v>
          </cell>
        </row>
        <row r="121">
          <cell r="A121">
            <v>1908</v>
          </cell>
        </row>
        <row r="122">
          <cell r="A122">
            <v>1907</v>
          </cell>
        </row>
        <row r="123">
          <cell r="A123">
            <v>1906</v>
          </cell>
        </row>
        <row r="124">
          <cell r="A124">
            <v>1905</v>
          </cell>
        </row>
        <row r="125">
          <cell r="A125">
            <v>1904</v>
          </cell>
        </row>
        <row r="126">
          <cell r="A126">
            <v>1903</v>
          </cell>
        </row>
        <row r="127">
          <cell r="A127">
            <v>1902</v>
          </cell>
        </row>
        <row r="128">
          <cell r="A128">
            <v>1901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BP73"/>
  <sheetViews>
    <sheetView tabSelected="1" workbookViewId="0">
      <pane ySplit="6" topLeftCell="A22" activePane="bottomLeft" state="frozen"/>
      <selection pane="bottomLeft" activeCell="D25" sqref="D25"/>
    </sheetView>
  </sheetViews>
  <sheetFormatPr defaultRowHeight="10.199999999999999" x14ac:dyDescent="0.2"/>
  <cols>
    <col min="1" max="1" width="3.5" style="25" customWidth="1"/>
    <col min="2" max="2" width="14.296875" style="2" customWidth="1"/>
    <col min="3" max="3" width="4.5" style="2" customWidth="1"/>
    <col min="4" max="4" width="5.09765625" style="2" customWidth="1"/>
    <col min="5" max="5" width="4.796875" style="2" customWidth="1"/>
    <col min="6" max="6" width="4.3984375" style="2" customWidth="1"/>
    <col min="7" max="7" width="4" style="2" customWidth="1"/>
    <col min="8" max="8" width="4.8984375" style="2" customWidth="1"/>
    <col min="9" max="9" width="4" style="2" customWidth="1"/>
    <col min="10" max="10" width="5" style="2" customWidth="1"/>
    <col min="11" max="11" width="5.5" style="2" customWidth="1"/>
    <col min="12" max="12" width="4.69921875" style="2" customWidth="1"/>
    <col min="13" max="13" width="5" style="2" customWidth="1"/>
    <col min="14" max="14" width="3.69921875" style="2" customWidth="1"/>
    <col min="15" max="15" width="4.59765625" style="2" customWidth="1"/>
    <col min="16" max="16" width="5.59765625" style="2" customWidth="1"/>
    <col min="17" max="17" width="4.5" style="2" customWidth="1"/>
    <col min="18" max="18" width="5" style="2" customWidth="1"/>
    <col min="19" max="19" width="4.59765625" style="2" customWidth="1"/>
    <col min="20" max="20" width="5" style="2" customWidth="1"/>
    <col min="21" max="21" width="4.09765625" style="2" customWidth="1"/>
    <col min="22" max="22" width="4.3984375" style="2" customWidth="1"/>
    <col min="23" max="24" width="4.09765625" style="2" customWidth="1"/>
    <col min="25" max="25" width="4.69921875" style="2" customWidth="1"/>
    <col min="26" max="26" width="4.5" style="2" customWidth="1"/>
    <col min="27" max="27" width="5.5" style="2" customWidth="1"/>
    <col min="28" max="28" width="4.796875" style="2" customWidth="1"/>
    <col min="29" max="29" width="4.296875" style="2" customWidth="1"/>
    <col min="30" max="30" width="5.3984375" style="2" customWidth="1"/>
    <col min="31" max="31" width="5.5" style="2" customWidth="1"/>
    <col min="32" max="32" width="5.09765625" style="2" customWidth="1"/>
    <col min="33" max="33" width="5" style="2" customWidth="1"/>
    <col min="34" max="34" width="4.8984375" style="2" customWidth="1"/>
    <col min="35" max="35" width="4.19921875" style="2" customWidth="1"/>
    <col min="36" max="36" width="4.09765625" style="2" customWidth="1"/>
    <col min="37" max="37" width="4.19921875" style="2" customWidth="1"/>
    <col min="38" max="38" width="5.8984375" style="2" customWidth="1"/>
    <col min="39" max="39" width="5.3984375" style="2" customWidth="1"/>
    <col min="40" max="40" width="4.796875" style="2" customWidth="1"/>
    <col min="41" max="41" width="5" style="2" customWidth="1"/>
    <col min="42" max="42" width="4.796875" style="2" customWidth="1"/>
    <col min="43" max="43" width="4.69921875" style="2" customWidth="1"/>
    <col min="44" max="45" width="4.3984375" style="2" customWidth="1"/>
    <col min="46" max="46" width="3.8984375" style="2" customWidth="1"/>
    <col min="47" max="57" width="5.5" style="2" customWidth="1"/>
    <col min="58" max="59" width="4" style="2" customWidth="1"/>
    <col min="60" max="60" width="3.59765625" style="2" customWidth="1"/>
    <col min="61" max="61" width="5.3984375" style="2" customWidth="1"/>
    <col min="62" max="62" width="6.5" style="2" customWidth="1"/>
    <col min="63" max="64" width="4.19921875" style="2" customWidth="1"/>
    <col min="65" max="65" width="5.3984375" style="2" customWidth="1"/>
    <col min="66" max="66" width="6" style="2" customWidth="1"/>
    <col min="67" max="67" width="4.19921875" style="2" customWidth="1"/>
    <col min="68" max="68" width="5.19921875" style="2" customWidth="1"/>
    <col min="69" max="270" width="9" style="2"/>
    <col min="271" max="271" width="4.5" style="2" customWidth="1"/>
    <col min="272" max="272" width="31" style="2" customWidth="1"/>
    <col min="273" max="273" width="6.5" style="2" customWidth="1"/>
    <col min="274" max="274" width="5.59765625" style="2" customWidth="1"/>
    <col min="275" max="275" width="4.59765625" style="2" customWidth="1"/>
    <col min="276" max="276" width="5.3984375" style="2" customWidth="1"/>
    <col min="277" max="277" width="5.5" style="2" customWidth="1"/>
    <col min="278" max="278" width="4.8984375" style="2" customWidth="1"/>
    <col min="279" max="279" width="4" style="2" customWidth="1"/>
    <col min="280" max="280" width="5" style="2" customWidth="1"/>
    <col min="281" max="282" width="4.69921875" style="2" customWidth="1"/>
    <col min="283" max="283" width="6.09765625" style="2" customWidth="1"/>
    <col min="284" max="284" width="5.09765625" style="2" customWidth="1"/>
    <col min="285" max="285" width="5.8984375" style="2" customWidth="1"/>
    <col min="286" max="286" width="5.59765625" style="2" customWidth="1"/>
    <col min="287" max="287" width="6.5" style="2" customWidth="1"/>
    <col min="288" max="288" width="6.19921875" style="2" customWidth="1"/>
    <col min="289" max="289" width="4.59765625" style="2" customWidth="1"/>
    <col min="290" max="290" width="5" style="2" customWidth="1"/>
    <col min="291" max="291" width="5.19921875" style="2" customWidth="1"/>
    <col min="292" max="292" width="4.3984375" style="2" customWidth="1"/>
    <col min="293" max="293" width="5.5" style="2" customWidth="1"/>
    <col min="294" max="294" width="6.5" style="2" customWidth="1"/>
    <col min="295" max="296" width="4.5" style="2" customWidth="1"/>
    <col min="297" max="297" width="5.5" style="2" customWidth="1"/>
    <col min="298" max="298" width="7" style="2" customWidth="1"/>
    <col min="299" max="526" width="9" style="2"/>
    <col min="527" max="527" width="4.5" style="2" customWidth="1"/>
    <col min="528" max="528" width="31" style="2" customWidth="1"/>
    <col min="529" max="529" width="6.5" style="2" customWidth="1"/>
    <col min="530" max="530" width="5.59765625" style="2" customWidth="1"/>
    <col min="531" max="531" width="4.59765625" style="2" customWidth="1"/>
    <col min="532" max="532" width="5.3984375" style="2" customWidth="1"/>
    <col min="533" max="533" width="5.5" style="2" customWidth="1"/>
    <col min="534" max="534" width="4.8984375" style="2" customWidth="1"/>
    <col min="535" max="535" width="4" style="2" customWidth="1"/>
    <col min="536" max="536" width="5" style="2" customWidth="1"/>
    <col min="537" max="538" width="4.69921875" style="2" customWidth="1"/>
    <col min="539" max="539" width="6.09765625" style="2" customWidth="1"/>
    <col min="540" max="540" width="5.09765625" style="2" customWidth="1"/>
    <col min="541" max="541" width="5.8984375" style="2" customWidth="1"/>
    <col min="542" max="542" width="5.59765625" style="2" customWidth="1"/>
    <col min="543" max="543" width="6.5" style="2" customWidth="1"/>
    <col min="544" max="544" width="6.19921875" style="2" customWidth="1"/>
    <col min="545" max="545" width="4.59765625" style="2" customWidth="1"/>
    <col min="546" max="546" width="5" style="2" customWidth="1"/>
    <col min="547" max="547" width="5.19921875" style="2" customWidth="1"/>
    <col min="548" max="548" width="4.3984375" style="2" customWidth="1"/>
    <col min="549" max="549" width="5.5" style="2" customWidth="1"/>
    <col min="550" max="550" width="6.5" style="2" customWidth="1"/>
    <col min="551" max="552" width="4.5" style="2" customWidth="1"/>
    <col min="553" max="553" width="5.5" style="2" customWidth="1"/>
    <col min="554" max="554" width="7" style="2" customWidth="1"/>
    <col min="555" max="782" width="9" style="2"/>
    <col min="783" max="783" width="4.5" style="2" customWidth="1"/>
    <col min="784" max="784" width="31" style="2" customWidth="1"/>
    <col min="785" max="785" width="6.5" style="2" customWidth="1"/>
    <col min="786" max="786" width="5.59765625" style="2" customWidth="1"/>
    <col min="787" max="787" width="4.59765625" style="2" customWidth="1"/>
    <col min="788" max="788" width="5.3984375" style="2" customWidth="1"/>
    <col min="789" max="789" width="5.5" style="2" customWidth="1"/>
    <col min="790" max="790" width="4.8984375" style="2" customWidth="1"/>
    <col min="791" max="791" width="4" style="2" customWidth="1"/>
    <col min="792" max="792" width="5" style="2" customWidth="1"/>
    <col min="793" max="794" width="4.69921875" style="2" customWidth="1"/>
    <col min="795" max="795" width="6.09765625" style="2" customWidth="1"/>
    <col min="796" max="796" width="5.09765625" style="2" customWidth="1"/>
    <col min="797" max="797" width="5.8984375" style="2" customWidth="1"/>
    <col min="798" max="798" width="5.59765625" style="2" customWidth="1"/>
    <col min="799" max="799" width="6.5" style="2" customWidth="1"/>
    <col min="800" max="800" width="6.19921875" style="2" customWidth="1"/>
    <col min="801" max="801" width="4.59765625" style="2" customWidth="1"/>
    <col min="802" max="802" width="5" style="2" customWidth="1"/>
    <col min="803" max="803" width="5.19921875" style="2" customWidth="1"/>
    <col min="804" max="804" width="4.3984375" style="2" customWidth="1"/>
    <col min="805" max="805" width="5.5" style="2" customWidth="1"/>
    <col min="806" max="806" width="6.5" style="2" customWidth="1"/>
    <col min="807" max="808" width="4.5" style="2" customWidth="1"/>
    <col min="809" max="809" width="5.5" style="2" customWidth="1"/>
    <col min="810" max="810" width="7" style="2" customWidth="1"/>
    <col min="811" max="1038" width="9" style="2"/>
    <col min="1039" max="1039" width="4.5" style="2" customWidth="1"/>
    <col min="1040" max="1040" width="31" style="2" customWidth="1"/>
    <col min="1041" max="1041" width="6.5" style="2" customWidth="1"/>
    <col min="1042" max="1042" width="5.59765625" style="2" customWidth="1"/>
    <col min="1043" max="1043" width="4.59765625" style="2" customWidth="1"/>
    <col min="1044" max="1044" width="5.3984375" style="2" customWidth="1"/>
    <col min="1045" max="1045" width="5.5" style="2" customWidth="1"/>
    <col min="1046" max="1046" width="4.8984375" style="2" customWidth="1"/>
    <col min="1047" max="1047" width="4" style="2" customWidth="1"/>
    <col min="1048" max="1048" width="5" style="2" customWidth="1"/>
    <col min="1049" max="1050" width="4.69921875" style="2" customWidth="1"/>
    <col min="1051" max="1051" width="6.09765625" style="2" customWidth="1"/>
    <col min="1052" max="1052" width="5.09765625" style="2" customWidth="1"/>
    <col min="1053" max="1053" width="5.8984375" style="2" customWidth="1"/>
    <col min="1054" max="1054" width="5.59765625" style="2" customWidth="1"/>
    <col min="1055" max="1055" width="6.5" style="2" customWidth="1"/>
    <col min="1056" max="1056" width="6.19921875" style="2" customWidth="1"/>
    <col min="1057" max="1057" width="4.59765625" style="2" customWidth="1"/>
    <col min="1058" max="1058" width="5" style="2" customWidth="1"/>
    <col min="1059" max="1059" width="5.19921875" style="2" customWidth="1"/>
    <col min="1060" max="1060" width="4.3984375" style="2" customWidth="1"/>
    <col min="1061" max="1061" width="5.5" style="2" customWidth="1"/>
    <col min="1062" max="1062" width="6.5" style="2" customWidth="1"/>
    <col min="1063" max="1064" width="4.5" style="2" customWidth="1"/>
    <col min="1065" max="1065" width="5.5" style="2" customWidth="1"/>
    <col min="1066" max="1066" width="7" style="2" customWidth="1"/>
    <col min="1067" max="1294" width="9" style="2"/>
    <col min="1295" max="1295" width="4.5" style="2" customWidth="1"/>
    <col min="1296" max="1296" width="31" style="2" customWidth="1"/>
    <col min="1297" max="1297" width="6.5" style="2" customWidth="1"/>
    <col min="1298" max="1298" width="5.59765625" style="2" customWidth="1"/>
    <col min="1299" max="1299" width="4.59765625" style="2" customWidth="1"/>
    <col min="1300" max="1300" width="5.3984375" style="2" customWidth="1"/>
    <col min="1301" max="1301" width="5.5" style="2" customWidth="1"/>
    <col min="1302" max="1302" width="4.8984375" style="2" customWidth="1"/>
    <col min="1303" max="1303" width="4" style="2" customWidth="1"/>
    <col min="1304" max="1304" width="5" style="2" customWidth="1"/>
    <col min="1305" max="1306" width="4.69921875" style="2" customWidth="1"/>
    <col min="1307" max="1307" width="6.09765625" style="2" customWidth="1"/>
    <col min="1308" max="1308" width="5.09765625" style="2" customWidth="1"/>
    <col min="1309" max="1309" width="5.8984375" style="2" customWidth="1"/>
    <col min="1310" max="1310" width="5.59765625" style="2" customWidth="1"/>
    <col min="1311" max="1311" width="6.5" style="2" customWidth="1"/>
    <col min="1312" max="1312" width="6.19921875" style="2" customWidth="1"/>
    <col min="1313" max="1313" width="4.59765625" style="2" customWidth="1"/>
    <col min="1314" max="1314" width="5" style="2" customWidth="1"/>
    <col min="1315" max="1315" width="5.19921875" style="2" customWidth="1"/>
    <col min="1316" max="1316" width="4.3984375" style="2" customWidth="1"/>
    <col min="1317" max="1317" width="5.5" style="2" customWidth="1"/>
    <col min="1318" max="1318" width="6.5" style="2" customWidth="1"/>
    <col min="1319" max="1320" width="4.5" style="2" customWidth="1"/>
    <col min="1321" max="1321" width="5.5" style="2" customWidth="1"/>
    <col min="1322" max="1322" width="7" style="2" customWidth="1"/>
    <col min="1323" max="1550" width="9" style="2"/>
    <col min="1551" max="1551" width="4.5" style="2" customWidth="1"/>
    <col min="1552" max="1552" width="31" style="2" customWidth="1"/>
    <col min="1553" max="1553" width="6.5" style="2" customWidth="1"/>
    <col min="1554" max="1554" width="5.59765625" style="2" customWidth="1"/>
    <col min="1555" max="1555" width="4.59765625" style="2" customWidth="1"/>
    <col min="1556" max="1556" width="5.3984375" style="2" customWidth="1"/>
    <col min="1557" max="1557" width="5.5" style="2" customWidth="1"/>
    <col min="1558" max="1558" width="4.8984375" style="2" customWidth="1"/>
    <col min="1559" max="1559" width="4" style="2" customWidth="1"/>
    <col min="1560" max="1560" width="5" style="2" customWidth="1"/>
    <col min="1561" max="1562" width="4.69921875" style="2" customWidth="1"/>
    <col min="1563" max="1563" width="6.09765625" style="2" customWidth="1"/>
    <col min="1564" max="1564" width="5.09765625" style="2" customWidth="1"/>
    <col min="1565" max="1565" width="5.8984375" style="2" customWidth="1"/>
    <col min="1566" max="1566" width="5.59765625" style="2" customWidth="1"/>
    <col min="1567" max="1567" width="6.5" style="2" customWidth="1"/>
    <col min="1568" max="1568" width="6.19921875" style="2" customWidth="1"/>
    <col min="1569" max="1569" width="4.59765625" style="2" customWidth="1"/>
    <col min="1570" max="1570" width="5" style="2" customWidth="1"/>
    <col min="1571" max="1571" width="5.19921875" style="2" customWidth="1"/>
    <col min="1572" max="1572" width="4.3984375" style="2" customWidth="1"/>
    <col min="1573" max="1573" width="5.5" style="2" customWidth="1"/>
    <col min="1574" max="1574" width="6.5" style="2" customWidth="1"/>
    <col min="1575" max="1576" width="4.5" style="2" customWidth="1"/>
    <col min="1577" max="1577" width="5.5" style="2" customWidth="1"/>
    <col min="1578" max="1578" width="7" style="2" customWidth="1"/>
    <col min="1579" max="1806" width="9" style="2"/>
    <col min="1807" max="1807" width="4.5" style="2" customWidth="1"/>
    <col min="1808" max="1808" width="31" style="2" customWidth="1"/>
    <col min="1809" max="1809" width="6.5" style="2" customWidth="1"/>
    <col min="1810" max="1810" width="5.59765625" style="2" customWidth="1"/>
    <col min="1811" max="1811" width="4.59765625" style="2" customWidth="1"/>
    <col min="1812" max="1812" width="5.3984375" style="2" customWidth="1"/>
    <col min="1813" max="1813" width="5.5" style="2" customWidth="1"/>
    <col min="1814" max="1814" width="4.8984375" style="2" customWidth="1"/>
    <col min="1815" max="1815" width="4" style="2" customWidth="1"/>
    <col min="1816" max="1816" width="5" style="2" customWidth="1"/>
    <col min="1817" max="1818" width="4.69921875" style="2" customWidth="1"/>
    <col min="1819" max="1819" width="6.09765625" style="2" customWidth="1"/>
    <col min="1820" max="1820" width="5.09765625" style="2" customWidth="1"/>
    <col min="1821" max="1821" width="5.8984375" style="2" customWidth="1"/>
    <col min="1822" max="1822" width="5.59765625" style="2" customWidth="1"/>
    <col min="1823" max="1823" width="6.5" style="2" customWidth="1"/>
    <col min="1824" max="1824" width="6.19921875" style="2" customWidth="1"/>
    <col min="1825" max="1825" width="4.59765625" style="2" customWidth="1"/>
    <col min="1826" max="1826" width="5" style="2" customWidth="1"/>
    <col min="1827" max="1827" width="5.19921875" style="2" customWidth="1"/>
    <col min="1828" max="1828" width="4.3984375" style="2" customWidth="1"/>
    <col min="1829" max="1829" width="5.5" style="2" customWidth="1"/>
    <col min="1830" max="1830" width="6.5" style="2" customWidth="1"/>
    <col min="1831" max="1832" width="4.5" style="2" customWidth="1"/>
    <col min="1833" max="1833" width="5.5" style="2" customWidth="1"/>
    <col min="1834" max="1834" width="7" style="2" customWidth="1"/>
    <col min="1835" max="2062" width="9" style="2"/>
    <col min="2063" max="2063" width="4.5" style="2" customWidth="1"/>
    <col min="2064" max="2064" width="31" style="2" customWidth="1"/>
    <col min="2065" max="2065" width="6.5" style="2" customWidth="1"/>
    <col min="2066" max="2066" width="5.59765625" style="2" customWidth="1"/>
    <col min="2067" max="2067" width="4.59765625" style="2" customWidth="1"/>
    <col min="2068" max="2068" width="5.3984375" style="2" customWidth="1"/>
    <col min="2069" max="2069" width="5.5" style="2" customWidth="1"/>
    <col min="2070" max="2070" width="4.8984375" style="2" customWidth="1"/>
    <col min="2071" max="2071" width="4" style="2" customWidth="1"/>
    <col min="2072" max="2072" width="5" style="2" customWidth="1"/>
    <col min="2073" max="2074" width="4.69921875" style="2" customWidth="1"/>
    <col min="2075" max="2075" width="6.09765625" style="2" customWidth="1"/>
    <col min="2076" max="2076" width="5.09765625" style="2" customWidth="1"/>
    <col min="2077" max="2077" width="5.8984375" style="2" customWidth="1"/>
    <col min="2078" max="2078" width="5.59765625" style="2" customWidth="1"/>
    <col min="2079" max="2079" width="6.5" style="2" customWidth="1"/>
    <col min="2080" max="2080" width="6.19921875" style="2" customWidth="1"/>
    <col min="2081" max="2081" width="4.59765625" style="2" customWidth="1"/>
    <col min="2082" max="2082" width="5" style="2" customWidth="1"/>
    <col min="2083" max="2083" width="5.19921875" style="2" customWidth="1"/>
    <col min="2084" max="2084" width="4.3984375" style="2" customWidth="1"/>
    <col min="2085" max="2085" width="5.5" style="2" customWidth="1"/>
    <col min="2086" max="2086" width="6.5" style="2" customWidth="1"/>
    <col min="2087" max="2088" width="4.5" style="2" customWidth="1"/>
    <col min="2089" max="2089" width="5.5" style="2" customWidth="1"/>
    <col min="2090" max="2090" width="7" style="2" customWidth="1"/>
    <col min="2091" max="2318" width="9" style="2"/>
    <col min="2319" max="2319" width="4.5" style="2" customWidth="1"/>
    <col min="2320" max="2320" width="31" style="2" customWidth="1"/>
    <col min="2321" max="2321" width="6.5" style="2" customWidth="1"/>
    <col min="2322" max="2322" width="5.59765625" style="2" customWidth="1"/>
    <col min="2323" max="2323" width="4.59765625" style="2" customWidth="1"/>
    <col min="2324" max="2324" width="5.3984375" style="2" customWidth="1"/>
    <col min="2325" max="2325" width="5.5" style="2" customWidth="1"/>
    <col min="2326" max="2326" width="4.8984375" style="2" customWidth="1"/>
    <col min="2327" max="2327" width="4" style="2" customWidth="1"/>
    <col min="2328" max="2328" width="5" style="2" customWidth="1"/>
    <col min="2329" max="2330" width="4.69921875" style="2" customWidth="1"/>
    <col min="2331" max="2331" width="6.09765625" style="2" customWidth="1"/>
    <col min="2332" max="2332" width="5.09765625" style="2" customWidth="1"/>
    <col min="2333" max="2333" width="5.8984375" style="2" customWidth="1"/>
    <col min="2334" max="2334" width="5.59765625" style="2" customWidth="1"/>
    <col min="2335" max="2335" width="6.5" style="2" customWidth="1"/>
    <col min="2336" max="2336" width="6.19921875" style="2" customWidth="1"/>
    <col min="2337" max="2337" width="4.59765625" style="2" customWidth="1"/>
    <col min="2338" max="2338" width="5" style="2" customWidth="1"/>
    <col min="2339" max="2339" width="5.19921875" style="2" customWidth="1"/>
    <col min="2340" max="2340" width="4.3984375" style="2" customWidth="1"/>
    <col min="2341" max="2341" width="5.5" style="2" customWidth="1"/>
    <col min="2342" max="2342" width="6.5" style="2" customWidth="1"/>
    <col min="2343" max="2344" width="4.5" style="2" customWidth="1"/>
    <col min="2345" max="2345" width="5.5" style="2" customWidth="1"/>
    <col min="2346" max="2346" width="7" style="2" customWidth="1"/>
    <col min="2347" max="2574" width="9" style="2"/>
    <col min="2575" max="2575" width="4.5" style="2" customWidth="1"/>
    <col min="2576" max="2576" width="31" style="2" customWidth="1"/>
    <col min="2577" max="2577" width="6.5" style="2" customWidth="1"/>
    <col min="2578" max="2578" width="5.59765625" style="2" customWidth="1"/>
    <col min="2579" max="2579" width="4.59765625" style="2" customWidth="1"/>
    <col min="2580" max="2580" width="5.3984375" style="2" customWidth="1"/>
    <col min="2581" max="2581" width="5.5" style="2" customWidth="1"/>
    <col min="2582" max="2582" width="4.8984375" style="2" customWidth="1"/>
    <col min="2583" max="2583" width="4" style="2" customWidth="1"/>
    <col min="2584" max="2584" width="5" style="2" customWidth="1"/>
    <col min="2585" max="2586" width="4.69921875" style="2" customWidth="1"/>
    <col min="2587" max="2587" width="6.09765625" style="2" customWidth="1"/>
    <col min="2588" max="2588" width="5.09765625" style="2" customWidth="1"/>
    <col min="2589" max="2589" width="5.8984375" style="2" customWidth="1"/>
    <col min="2590" max="2590" width="5.59765625" style="2" customWidth="1"/>
    <col min="2591" max="2591" width="6.5" style="2" customWidth="1"/>
    <col min="2592" max="2592" width="6.19921875" style="2" customWidth="1"/>
    <col min="2593" max="2593" width="4.59765625" style="2" customWidth="1"/>
    <col min="2594" max="2594" width="5" style="2" customWidth="1"/>
    <col min="2595" max="2595" width="5.19921875" style="2" customWidth="1"/>
    <col min="2596" max="2596" width="4.3984375" style="2" customWidth="1"/>
    <col min="2597" max="2597" width="5.5" style="2" customWidth="1"/>
    <col min="2598" max="2598" width="6.5" style="2" customWidth="1"/>
    <col min="2599" max="2600" width="4.5" style="2" customWidth="1"/>
    <col min="2601" max="2601" width="5.5" style="2" customWidth="1"/>
    <col min="2602" max="2602" width="7" style="2" customWidth="1"/>
    <col min="2603" max="2830" width="9" style="2"/>
    <col min="2831" max="2831" width="4.5" style="2" customWidth="1"/>
    <col min="2832" max="2832" width="31" style="2" customWidth="1"/>
    <col min="2833" max="2833" width="6.5" style="2" customWidth="1"/>
    <col min="2834" max="2834" width="5.59765625" style="2" customWidth="1"/>
    <col min="2835" max="2835" width="4.59765625" style="2" customWidth="1"/>
    <col min="2836" max="2836" width="5.3984375" style="2" customWidth="1"/>
    <col min="2837" max="2837" width="5.5" style="2" customWidth="1"/>
    <col min="2838" max="2838" width="4.8984375" style="2" customWidth="1"/>
    <col min="2839" max="2839" width="4" style="2" customWidth="1"/>
    <col min="2840" max="2840" width="5" style="2" customWidth="1"/>
    <col min="2841" max="2842" width="4.69921875" style="2" customWidth="1"/>
    <col min="2843" max="2843" width="6.09765625" style="2" customWidth="1"/>
    <col min="2844" max="2844" width="5.09765625" style="2" customWidth="1"/>
    <col min="2845" max="2845" width="5.8984375" style="2" customWidth="1"/>
    <col min="2846" max="2846" width="5.59765625" style="2" customWidth="1"/>
    <col min="2847" max="2847" width="6.5" style="2" customWidth="1"/>
    <col min="2848" max="2848" width="6.19921875" style="2" customWidth="1"/>
    <col min="2849" max="2849" width="4.59765625" style="2" customWidth="1"/>
    <col min="2850" max="2850" width="5" style="2" customWidth="1"/>
    <col min="2851" max="2851" width="5.19921875" style="2" customWidth="1"/>
    <col min="2852" max="2852" width="4.3984375" style="2" customWidth="1"/>
    <col min="2853" max="2853" width="5.5" style="2" customWidth="1"/>
    <col min="2854" max="2854" width="6.5" style="2" customWidth="1"/>
    <col min="2855" max="2856" width="4.5" style="2" customWidth="1"/>
    <col min="2857" max="2857" width="5.5" style="2" customWidth="1"/>
    <col min="2858" max="2858" width="7" style="2" customWidth="1"/>
    <col min="2859" max="3086" width="9" style="2"/>
    <col min="3087" max="3087" width="4.5" style="2" customWidth="1"/>
    <col min="3088" max="3088" width="31" style="2" customWidth="1"/>
    <col min="3089" max="3089" width="6.5" style="2" customWidth="1"/>
    <col min="3090" max="3090" width="5.59765625" style="2" customWidth="1"/>
    <col min="3091" max="3091" width="4.59765625" style="2" customWidth="1"/>
    <col min="3092" max="3092" width="5.3984375" style="2" customWidth="1"/>
    <col min="3093" max="3093" width="5.5" style="2" customWidth="1"/>
    <col min="3094" max="3094" width="4.8984375" style="2" customWidth="1"/>
    <col min="3095" max="3095" width="4" style="2" customWidth="1"/>
    <col min="3096" max="3096" width="5" style="2" customWidth="1"/>
    <col min="3097" max="3098" width="4.69921875" style="2" customWidth="1"/>
    <col min="3099" max="3099" width="6.09765625" style="2" customWidth="1"/>
    <col min="3100" max="3100" width="5.09765625" style="2" customWidth="1"/>
    <col min="3101" max="3101" width="5.8984375" style="2" customWidth="1"/>
    <col min="3102" max="3102" width="5.59765625" style="2" customWidth="1"/>
    <col min="3103" max="3103" width="6.5" style="2" customWidth="1"/>
    <col min="3104" max="3104" width="6.19921875" style="2" customWidth="1"/>
    <col min="3105" max="3105" width="4.59765625" style="2" customWidth="1"/>
    <col min="3106" max="3106" width="5" style="2" customWidth="1"/>
    <col min="3107" max="3107" width="5.19921875" style="2" customWidth="1"/>
    <col min="3108" max="3108" width="4.3984375" style="2" customWidth="1"/>
    <col min="3109" max="3109" width="5.5" style="2" customWidth="1"/>
    <col min="3110" max="3110" width="6.5" style="2" customWidth="1"/>
    <col min="3111" max="3112" width="4.5" style="2" customWidth="1"/>
    <col min="3113" max="3113" width="5.5" style="2" customWidth="1"/>
    <col min="3114" max="3114" width="7" style="2" customWidth="1"/>
    <col min="3115" max="3342" width="9" style="2"/>
    <col min="3343" max="3343" width="4.5" style="2" customWidth="1"/>
    <col min="3344" max="3344" width="31" style="2" customWidth="1"/>
    <col min="3345" max="3345" width="6.5" style="2" customWidth="1"/>
    <col min="3346" max="3346" width="5.59765625" style="2" customWidth="1"/>
    <col min="3347" max="3347" width="4.59765625" style="2" customWidth="1"/>
    <col min="3348" max="3348" width="5.3984375" style="2" customWidth="1"/>
    <col min="3349" max="3349" width="5.5" style="2" customWidth="1"/>
    <col min="3350" max="3350" width="4.8984375" style="2" customWidth="1"/>
    <col min="3351" max="3351" width="4" style="2" customWidth="1"/>
    <col min="3352" max="3352" width="5" style="2" customWidth="1"/>
    <col min="3353" max="3354" width="4.69921875" style="2" customWidth="1"/>
    <col min="3355" max="3355" width="6.09765625" style="2" customWidth="1"/>
    <col min="3356" max="3356" width="5.09765625" style="2" customWidth="1"/>
    <col min="3357" max="3357" width="5.8984375" style="2" customWidth="1"/>
    <col min="3358" max="3358" width="5.59765625" style="2" customWidth="1"/>
    <col min="3359" max="3359" width="6.5" style="2" customWidth="1"/>
    <col min="3360" max="3360" width="6.19921875" style="2" customWidth="1"/>
    <col min="3361" max="3361" width="4.59765625" style="2" customWidth="1"/>
    <col min="3362" max="3362" width="5" style="2" customWidth="1"/>
    <col min="3363" max="3363" width="5.19921875" style="2" customWidth="1"/>
    <col min="3364" max="3364" width="4.3984375" style="2" customWidth="1"/>
    <col min="3365" max="3365" width="5.5" style="2" customWidth="1"/>
    <col min="3366" max="3366" width="6.5" style="2" customWidth="1"/>
    <col min="3367" max="3368" width="4.5" style="2" customWidth="1"/>
    <col min="3369" max="3369" width="5.5" style="2" customWidth="1"/>
    <col min="3370" max="3370" width="7" style="2" customWidth="1"/>
    <col min="3371" max="3598" width="9" style="2"/>
    <col min="3599" max="3599" width="4.5" style="2" customWidth="1"/>
    <col min="3600" max="3600" width="31" style="2" customWidth="1"/>
    <col min="3601" max="3601" width="6.5" style="2" customWidth="1"/>
    <col min="3602" max="3602" width="5.59765625" style="2" customWidth="1"/>
    <col min="3603" max="3603" width="4.59765625" style="2" customWidth="1"/>
    <col min="3604" max="3604" width="5.3984375" style="2" customWidth="1"/>
    <col min="3605" max="3605" width="5.5" style="2" customWidth="1"/>
    <col min="3606" max="3606" width="4.8984375" style="2" customWidth="1"/>
    <col min="3607" max="3607" width="4" style="2" customWidth="1"/>
    <col min="3608" max="3608" width="5" style="2" customWidth="1"/>
    <col min="3609" max="3610" width="4.69921875" style="2" customWidth="1"/>
    <col min="3611" max="3611" width="6.09765625" style="2" customWidth="1"/>
    <col min="3612" max="3612" width="5.09765625" style="2" customWidth="1"/>
    <col min="3613" max="3613" width="5.8984375" style="2" customWidth="1"/>
    <col min="3614" max="3614" width="5.59765625" style="2" customWidth="1"/>
    <col min="3615" max="3615" width="6.5" style="2" customWidth="1"/>
    <col min="3616" max="3616" width="6.19921875" style="2" customWidth="1"/>
    <col min="3617" max="3617" width="4.59765625" style="2" customWidth="1"/>
    <col min="3618" max="3618" width="5" style="2" customWidth="1"/>
    <col min="3619" max="3619" width="5.19921875" style="2" customWidth="1"/>
    <col min="3620" max="3620" width="4.3984375" style="2" customWidth="1"/>
    <col min="3621" max="3621" width="5.5" style="2" customWidth="1"/>
    <col min="3622" max="3622" width="6.5" style="2" customWidth="1"/>
    <col min="3623" max="3624" width="4.5" style="2" customWidth="1"/>
    <col min="3625" max="3625" width="5.5" style="2" customWidth="1"/>
    <col min="3626" max="3626" width="7" style="2" customWidth="1"/>
    <col min="3627" max="3854" width="9" style="2"/>
    <col min="3855" max="3855" width="4.5" style="2" customWidth="1"/>
    <col min="3856" max="3856" width="31" style="2" customWidth="1"/>
    <col min="3857" max="3857" width="6.5" style="2" customWidth="1"/>
    <col min="3858" max="3858" width="5.59765625" style="2" customWidth="1"/>
    <col min="3859" max="3859" width="4.59765625" style="2" customWidth="1"/>
    <col min="3860" max="3860" width="5.3984375" style="2" customWidth="1"/>
    <col min="3861" max="3861" width="5.5" style="2" customWidth="1"/>
    <col min="3862" max="3862" width="4.8984375" style="2" customWidth="1"/>
    <col min="3863" max="3863" width="4" style="2" customWidth="1"/>
    <col min="3864" max="3864" width="5" style="2" customWidth="1"/>
    <col min="3865" max="3866" width="4.69921875" style="2" customWidth="1"/>
    <col min="3867" max="3867" width="6.09765625" style="2" customWidth="1"/>
    <col min="3868" max="3868" width="5.09765625" style="2" customWidth="1"/>
    <col min="3869" max="3869" width="5.8984375" style="2" customWidth="1"/>
    <col min="3870" max="3870" width="5.59765625" style="2" customWidth="1"/>
    <col min="3871" max="3871" width="6.5" style="2" customWidth="1"/>
    <col min="3872" max="3872" width="6.19921875" style="2" customWidth="1"/>
    <col min="3873" max="3873" width="4.59765625" style="2" customWidth="1"/>
    <col min="3874" max="3874" width="5" style="2" customWidth="1"/>
    <col min="3875" max="3875" width="5.19921875" style="2" customWidth="1"/>
    <col min="3876" max="3876" width="4.3984375" style="2" customWidth="1"/>
    <col min="3877" max="3877" width="5.5" style="2" customWidth="1"/>
    <col min="3878" max="3878" width="6.5" style="2" customWidth="1"/>
    <col min="3879" max="3880" width="4.5" style="2" customWidth="1"/>
    <col min="3881" max="3881" width="5.5" style="2" customWidth="1"/>
    <col min="3882" max="3882" width="7" style="2" customWidth="1"/>
    <col min="3883" max="4110" width="9" style="2"/>
    <col min="4111" max="4111" width="4.5" style="2" customWidth="1"/>
    <col min="4112" max="4112" width="31" style="2" customWidth="1"/>
    <col min="4113" max="4113" width="6.5" style="2" customWidth="1"/>
    <col min="4114" max="4114" width="5.59765625" style="2" customWidth="1"/>
    <col min="4115" max="4115" width="4.59765625" style="2" customWidth="1"/>
    <col min="4116" max="4116" width="5.3984375" style="2" customWidth="1"/>
    <col min="4117" max="4117" width="5.5" style="2" customWidth="1"/>
    <col min="4118" max="4118" width="4.8984375" style="2" customWidth="1"/>
    <col min="4119" max="4119" width="4" style="2" customWidth="1"/>
    <col min="4120" max="4120" width="5" style="2" customWidth="1"/>
    <col min="4121" max="4122" width="4.69921875" style="2" customWidth="1"/>
    <col min="4123" max="4123" width="6.09765625" style="2" customWidth="1"/>
    <col min="4124" max="4124" width="5.09765625" style="2" customWidth="1"/>
    <col min="4125" max="4125" width="5.8984375" style="2" customWidth="1"/>
    <col min="4126" max="4126" width="5.59765625" style="2" customWidth="1"/>
    <col min="4127" max="4127" width="6.5" style="2" customWidth="1"/>
    <col min="4128" max="4128" width="6.19921875" style="2" customWidth="1"/>
    <col min="4129" max="4129" width="4.59765625" style="2" customWidth="1"/>
    <col min="4130" max="4130" width="5" style="2" customWidth="1"/>
    <col min="4131" max="4131" width="5.19921875" style="2" customWidth="1"/>
    <col min="4132" max="4132" width="4.3984375" style="2" customWidth="1"/>
    <col min="4133" max="4133" width="5.5" style="2" customWidth="1"/>
    <col min="4134" max="4134" width="6.5" style="2" customWidth="1"/>
    <col min="4135" max="4136" width="4.5" style="2" customWidth="1"/>
    <col min="4137" max="4137" width="5.5" style="2" customWidth="1"/>
    <col min="4138" max="4138" width="7" style="2" customWidth="1"/>
    <col min="4139" max="4366" width="9" style="2"/>
    <col min="4367" max="4367" width="4.5" style="2" customWidth="1"/>
    <col min="4368" max="4368" width="31" style="2" customWidth="1"/>
    <col min="4369" max="4369" width="6.5" style="2" customWidth="1"/>
    <col min="4370" max="4370" width="5.59765625" style="2" customWidth="1"/>
    <col min="4371" max="4371" width="4.59765625" style="2" customWidth="1"/>
    <col min="4372" max="4372" width="5.3984375" style="2" customWidth="1"/>
    <col min="4373" max="4373" width="5.5" style="2" customWidth="1"/>
    <col min="4374" max="4374" width="4.8984375" style="2" customWidth="1"/>
    <col min="4375" max="4375" width="4" style="2" customWidth="1"/>
    <col min="4376" max="4376" width="5" style="2" customWidth="1"/>
    <col min="4377" max="4378" width="4.69921875" style="2" customWidth="1"/>
    <col min="4379" max="4379" width="6.09765625" style="2" customWidth="1"/>
    <col min="4380" max="4380" width="5.09765625" style="2" customWidth="1"/>
    <col min="4381" max="4381" width="5.8984375" style="2" customWidth="1"/>
    <col min="4382" max="4382" width="5.59765625" style="2" customWidth="1"/>
    <col min="4383" max="4383" width="6.5" style="2" customWidth="1"/>
    <col min="4384" max="4384" width="6.19921875" style="2" customWidth="1"/>
    <col min="4385" max="4385" width="4.59765625" style="2" customWidth="1"/>
    <col min="4386" max="4386" width="5" style="2" customWidth="1"/>
    <col min="4387" max="4387" width="5.19921875" style="2" customWidth="1"/>
    <col min="4388" max="4388" width="4.3984375" style="2" customWidth="1"/>
    <col min="4389" max="4389" width="5.5" style="2" customWidth="1"/>
    <col min="4390" max="4390" width="6.5" style="2" customWidth="1"/>
    <col min="4391" max="4392" width="4.5" style="2" customWidth="1"/>
    <col min="4393" max="4393" width="5.5" style="2" customWidth="1"/>
    <col min="4394" max="4394" width="7" style="2" customWidth="1"/>
    <col min="4395" max="4622" width="9" style="2"/>
    <col min="4623" max="4623" width="4.5" style="2" customWidth="1"/>
    <col min="4624" max="4624" width="31" style="2" customWidth="1"/>
    <col min="4625" max="4625" width="6.5" style="2" customWidth="1"/>
    <col min="4626" max="4626" width="5.59765625" style="2" customWidth="1"/>
    <col min="4627" max="4627" width="4.59765625" style="2" customWidth="1"/>
    <col min="4628" max="4628" width="5.3984375" style="2" customWidth="1"/>
    <col min="4629" max="4629" width="5.5" style="2" customWidth="1"/>
    <col min="4630" max="4630" width="4.8984375" style="2" customWidth="1"/>
    <col min="4631" max="4631" width="4" style="2" customWidth="1"/>
    <col min="4632" max="4632" width="5" style="2" customWidth="1"/>
    <col min="4633" max="4634" width="4.69921875" style="2" customWidth="1"/>
    <col min="4635" max="4635" width="6.09765625" style="2" customWidth="1"/>
    <col min="4636" max="4636" width="5.09765625" style="2" customWidth="1"/>
    <col min="4637" max="4637" width="5.8984375" style="2" customWidth="1"/>
    <col min="4638" max="4638" width="5.59765625" style="2" customWidth="1"/>
    <col min="4639" max="4639" width="6.5" style="2" customWidth="1"/>
    <col min="4640" max="4640" width="6.19921875" style="2" customWidth="1"/>
    <col min="4641" max="4641" width="4.59765625" style="2" customWidth="1"/>
    <col min="4642" max="4642" width="5" style="2" customWidth="1"/>
    <col min="4643" max="4643" width="5.19921875" style="2" customWidth="1"/>
    <col min="4644" max="4644" width="4.3984375" style="2" customWidth="1"/>
    <col min="4645" max="4645" width="5.5" style="2" customWidth="1"/>
    <col min="4646" max="4646" width="6.5" style="2" customWidth="1"/>
    <col min="4647" max="4648" width="4.5" style="2" customWidth="1"/>
    <col min="4649" max="4649" width="5.5" style="2" customWidth="1"/>
    <col min="4650" max="4650" width="7" style="2" customWidth="1"/>
    <col min="4651" max="4878" width="9" style="2"/>
    <col min="4879" max="4879" width="4.5" style="2" customWidth="1"/>
    <col min="4880" max="4880" width="31" style="2" customWidth="1"/>
    <col min="4881" max="4881" width="6.5" style="2" customWidth="1"/>
    <col min="4882" max="4882" width="5.59765625" style="2" customWidth="1"/>
    <col min="4883" max="4883" width="4.59765625" style="2" customWidth="1"/>
    <col min="4884" max="4884" width="5.3984375" style="2" customWidth="1"/>
    <col min="4885" max="4885" width="5.5" style="2" customWidth="1"/>
    <col min="4886" max="4886" width="4.8984375" style="2" customWidth="1"/>
    <col min="4887" max="4887" width="4" style="2" customWidth="1"/>
    <col min="4888" max="4888" width="5" style="2" customWidth="1"/>
    <col min="4889" max="4890" width="4.69921875" style="2" customWidth="1"/>
    <col min="4891" max="4891" width="6.09765625" style="2" customWidth="1"/>
    <col min="4892" max="4892" width="5.09765625" style="2" customWidth="1"/>
    <col min="4893" max="4893" width="5.8984375" style="2" customWidth="1"/>
    <col min="4894" max="4894" width="5.59765625" style="2" customWidth="1"/>
    <col min="4895" max="4895" width="6.5" style="2" customWidth="1"/>
    <col min="4896" max="4896" width="6.19921875" style="2" customWidth="1"/>
    <col min="4897" max="4897" width="4.59765625" style="2" customWidth="1"/>
    <col min="4898" max="4898" width="5" style="2" customWidth="1"/>
    <col min="4899" max="4899" width="5.19921875" style="2" customWidth="1"/>
    <col min="4900" max="4900" width="4.3984375" style="2" customWidth="1"/>
    <col min="4901" max="4901" width="5.5" style="2" customWidth="1"/>
    <col min="4902" max="4902" width="6.5" style="2" customWidth="1"/>
    <col min="4903" max="4904" width="4.5" style="2" customWidth="1"/>
    <col min="4905" max="4905" width="5.5" style="2" customWidth="1"/>
    <col min="4906" max="4906" width="7" style="2" customWidth="1"/>
    <col min="4907" max="5134" width="9" style="2"/>
    <col min="5135" max="5135" width="4.5" style="2" customWidth="1"/>
    <col min="5136" max="5136" width="31" style="2" customWidth="1"/>
    <col min="5137" max="5137" width="6.5" style="2" customWidth="1"/>
    <col min="5138" max="5138" width="5.59765625" style="2" customWidth="1"/>
    <col min="5139" max="5139" width="4.59765625" style="2" customWidth="1"/>
    <col min="5140" max="5140" width="5.3984375" style="2" customWidth="1"/>
    <col min="5141" max="5141" width="5.5" style="2" customWidth="1"/>
    <col min="5142" max="5142" width="4.8984375" style="2" customWidth="1"/>
    <col min="5143" max="5143" width="4" style="2" customWidth="1"/>
    <col min="5144" max="5144" width="5" style="2" customWidth="1"/>
    <col min="5145" max="5146" width="4.69921875" style="2" customWidth="1"/>
    <col min="5147" max="5147" width="6.09765625" style="2" customWidth="1"/>
    <col min="5148" max="5148" width="5.09765625" style="2" customWidth="1"/>
    <col min="5149" max="5149" width="5.8984375" style="2" customWidth="1"/>
    <col min="5150" max="5150" width="5.59765625" style="2" customWidth="1"/>
    <col min="5151" max="5151" width="6.5" style="2" customWidth="1"/>
    <col min="5152" max="5152" width="6.19921875" style="2" customWidth="1"/>
    <col min="5153" max="5153" width="4.59765625" style="2" customWidth="1"/>
    <col min="5154" max="5154" width="5" style="2" customWidth="1"/>
    <col min="5155" max="5155" width="5.19921875" style="2" customWidth="1"/>
    <col min="5156" max="5156" width="4.3984375" style="2" customWidth="1"/>
    <col min="5157" max="5157" width="5.5" style="2" customWidth="1"/>
    <col min="5158" max="5158" width="6.5" style="2" customWidth="1"/>
    <col min="5159" max="5160" width="4.5" style="2" customWidth="1"/>
    <col min="5161" max="5161" width="5.5" style="2" customWidth="1"/>
    <col min="5162" max="5162" width="7" style="2" customWidth="1"/>
    <col min="5163" max="5390" width="9" style="2"/>
    <col min="5391" max="5391" width="4.5" style="2" customWidth="1"/>
    <col min="5392" max="5392" width="31" style="2" customWidth="1"/>
    <col min="5393" max="5393" width="6.5" style="2" customWidth="1"/>
    <col min="5394" max="5394" width="5.59765625" style="2" customWidth="1"/>
    <col min="5395" max="5395" width="4.59765625" style="2" customWidth="1"/>
    <col min="5396" max="5396" width="5.3984375" style="2" customWidth="1"/>
    <col min="5397" max="5397" width="5.5" style="2" customWidth="1"/>
    <col min="5398" max="5398" width="4.8984375" style="2" customWidth="1"/>
    <col min="5399" max="5399" width="4" style="2" customWidth="1"/>
    <col min="5400" max="5400" width="5" style="2" customWidth="1"/>
    <col min="5401" max="5402" width="4.69921875" style="2" customWidth="1"/>
    <col min="5403" max="5403" width="6.09765625" style="2" customWidth="1"/>
    <col min="5404" max="5404" width="5.09765625" style="2" customWidth="1"/>
    <col min="5405" max="5405" width="5.8984375" style="2" customWidth="1"/>
    <col min="5406" max="5406" width="5.59765625" style="2" customWidth="1"/>
    <col min="5407" max="5407" width="6.5" style="2" customWidth="1"/>
    <col min="5408" max="5408" width="6.19921875" style="2" customWidth="1"/>
    <col min="5409" max="5409" width="4.59765625" style="2" customWidth="1"/>
    <col min="5410" max="5410" width="5" style="2" customWidth="1"/>
    <col min="5411" max="5411" width="5.19921875" style="2" customWidth="1"/>
    <col min="5412" max="5412" width="4.3984375" style="2" customWidth="1"/>
    <col min="5413" max="5413" width="5.5" style="2" customWidth="1"/>
    <col min="5414" max="5414" width="6.5" style="2" customWidth="1"/>
    <col min="5415" max="5416" width="4.5" style="2" customWidth="1"/>
    <col min="5417" max="5417" width="5.5" style="2" customWidth="1"/>
    <col min="5418" max="5418" width="7" style="2" customWidth="1"/>
    <col min="5419" max="5646" width="9" style="2"/>
    <col min="5647" max="5647" width="4.5" style="2" customWidth="1"/>
    <col min="5648" max="5648" width="31" style="2" customWidth="1"/>
    <col min="5649" max="5649" width="6.5" style="2" customWidth="1"/>
    <col min="5650" max="5650" width="5.59765625" style="2" customWidth="1"/>
    <col min="5651" max="5651" width="4.59765625" style="2" customWidth="1"/>
    <col min="5652" max="5652" width="5.3984375" style="2" customWidth="1"/>
    <col min="5653" max="5653" width="5.5" style="2" customWidth="1"/>
    <col min="5654" max="5654" width="4.8984375" style="2" customWidth="1"/>
    <col min="5655" max="5655" width="4" style="2" customWidth="1"/>
    <col min="5656" max="5656" width="5" style="2" customWidth="1"/>
    <col min="5657" max="5658" width="4.69921875" style="2" customWidth="1"/>
    <col min="5659" max="5659" width="6.09765625" style="2" customWidth="1"/>
    <col min="5660" max="5660" width="5.09765625" style="2" customWidth="1"/>
    <col min="5661" max="5661" width="5.8984375" style="2" customWidth="1"/>
    <col min="5662" max="5662" width="5.59765625" style="2" customWidth="1"/>
    <col min="5663" max="5663" width="6.5" style="2" customWidth="1"/>
    <col min="5664" max="5664" width="6.19921875" style="2" customWidth="1"/>
    <col min="5665" max="5665" width="4.59765625" style="2" customWidth="1"/>
    <col min="5666" max="5666" width="5" style="2" customWidth="1"/>
    <col min="5667" max="5667" width="5.19921875" style="2" customWidth="1"/>
    <col min="5668" max="5668" width="4.3984375" style="2" customWidth="1"/>
    <col min="5669" max="5669" width="5.5" style="2" customWidth="1"/>
    <col min="5670" max="5670" width="6.5" style="2" customWidth="1"/>
    <col min="5671" max="5672" width="4.5" style="2" customWidth="1"/>
    <col min="5673" max="5673" width="5.5" style="2" customWidth="1"/>
    <col min="5674" max="5674" width="7" style="2" customWidth="1"/>
    <col min="5675" max="5902" width="9" style="2"/>
    <col min="5903" max="5903" width="4.5" style="2" customWidth="1"/>
    <col min="5904" max="5904" width="31" style="2" customWidth="1"/>
    <col min="5905" max="5905" width="6.5" style="2" customWidth="1"/>
    <col min="5906" max="5906" width="5.59765625" style="2" customWidth="1"/>
    <col min="5907" max="5907" width="4.59765625" style="2" customWidth="1"/>
    <col min="5908" max="5908" width="5.3984375" style="2" customWidth="1"/>
    <col min="5909" max="5909" width="5.5" style="2" customWidth="1"/>
    <col min="5910" max="5910" width="4.8984375" style="2" customWidth="1"/>
    <col min="5911" max="5911" width="4" style="2" customWidth="1"/>
    <col min="5912" max="5912" width="5" style="2" customWidth="1"/>
    <col min="5913" max="5914" width="4.69921875" style="2" customWidth="1"/>
    <col min="5915" max="5915" width="6.09765625" style="2" customWidth="1"/>
    <col min="5916" max="5916" width="5.09765625" style="2" customWidth="1"/>
    <col min="5917" max="5917" width="5.8984375" style="2" customWidth="1"/>
    <col min="5918" max="5918" width="5.59765625" style="2" customWidth="1"/>
    <col min="5919" max="5919" width="6.5" style="2" customWidth="1"/>
    <col min="5920" max="5920" width="6.19921875" style="2" customWidth="1"/>
    <col min="5921" max="5921" width="4.59765625" style="2" customWidth="1"/>
    <col min="5922" max="5922" width="5" style="2" customWidth="1"/>
    <col min="5923" max="5923" width="5.19921875" style="2" customWidth="1"/>
    <col min="5924" max="5924" width="4.3984375" style="2" customWidth="1"/>
    <col min="5925" max="5925" width="5.5" style="2" customWidth="1"/>
    <col min="5926" max="5926" width="6.5" style="2" customWidth="1"/>
    <col min="5927" max="5928" width="4.5" style="2" customWidth="1"/>
    <col min="5929" max="5929" width="5.5" style="2" customWidth="1"/>
    <col min="5930" max="5930" width="7" style="2" customWidth="1"/>
    <col min="5931" max="6158" width="9" style="2"/>
    <col min="6159" max="6159" width="4.5" style="2" customWidth="1"/>
    <col min="6160" max="6160" width="31" style="2" customWidth="1"/>
    <col min="6161" max="6161" width="6.5" style="2" customWidth="1"/>
    <col min="6162" max="6162" width="5.59765625" style="2" customWidth="1"/>
    <col min="6163" max="6163" width="4.59765625" style="2" customWidth="1"/>
    <col min="6164" max="6164" width="5.3984375" style="2" customWidth="1"/>
    <col min="6165" max="6165" width="5.5" style="2" customWidth="1"/>
    <col min="6166" max="6166" width="4.8984375" style="2" customWidth="1"/>
    <col min="6167" max="6167" width="4" style="2" customWidth="1"/>
    <col min="6168" max="6168" width="5" style="2" customWidth="1"/>
    <col min="6169" max="6170" width="4.69921875" style="2" customWidth="1"/>
    <col min="6171" max="6171" width="6.09765625" style="2" customWidth="1"/>
    <col min="6172" max="6172" width="5.09765625" style="2" customWidth="1"/>
    <col min="6173" max="6173" width="5.8984375" style="2" customWidth="1"/>
    <col min="6174" max="6174" width="5.59765625" style="2" customWidth="1"/>
    <col min="6175" max="6175" width="6.5" style="2" customWidth="1"/>
    <col min="6176" max="6176" width="6.19921875" style="2" customWidth="1"/>
    <col min="6177" max="6177" width="4.59765625" style="2" customWidth="1"/>
    <col min="6178" max="6178" width="5" style="2" customWidth="1"/>
    <col min="6179" max="6179" width="5.19921875" style="2" customWidth="1"/>
    <col min="6180" max="6180" width="4.3984375" style="2" customWidth="1"/>
    <col min="6181" max="6181" width="5.5" style="2" customWidth="1"/>
    <col min="6182" max="6182" width="6.5" style="2" customWidth="1"/>
    <col min="6183" max="6184" width="4.5" style="2" customWidth="1"/>
    <col min="6185" max="6185" width="5.5" style="2" customWidth="1"/>
    <col min="6186" max="6186" width="7" style="2" customWidth="1"/>
    <col min="6187" max="6414" width="9" style="2"/>
    <col min="6415" max="6415" width="4.5" style="2" customWidth="1"/>
    <col min="6416" max="6416" width="31" style="2" customWidth="1"/>
    <col min="6417" max="6417" width="6.5" style="2" customWidth="1"/>
    <col min="6418" max="6418" width="5.59765625" style="2" customWidth="1"/>
    <col min="6419" max="6419" width="4.59765625" style="2" customWidth="1"/>
    <col min="6420" max="6420" width="5.3984375" style="2" customWidth="1"/>
    <col min="6421" max="6421" width="5.5" style="2" customWidth="1"/>
    <col min="6422" max="6422" width="4.8984375" style="2" customWidth="1"/>
    <col min="6423" max="6423" width="4" style="2" customWidth="1"/>
    <col min="6424" max="6424" width="5" style="2" customWidth="1"/>
    <col min="6425" max="6426" width="4.69921875" style="2" customWidth="1"/>
    <col min="6427" max="6427" width="6.09765625" style="2" customWidth="1"/>
    <col min="6428" max="6428" width="5.09765625" style="2" customWidth="1"/>
    <col min="6429" max="6429" width="5.8984375" style="2" customWidth="1"/>
    <col min="6430" max="6430" width="5.59765625" style="2" customWidth="1"/>
    <col min="6431" max="6431" width="6.5" style="2" customWidth="1"/>
    <col min="6432" max="6432" width="6.19921875" style="2" customWidth="1"/>
    <col min="6433" max="6433" width="4.59765625" style="2" customWidth="1"/>
    <col min="6434" max="6434" width="5" style="2" customWidth="1"/>
    <col min="6435" max="6435" width="5.19921875" style="2" customWidth="1"/>
    <col min="6436" max="6436" width="4.3984375" style="2" customWidth="1"/>
    <col min="6437" max="6437" width="5.5" style="2" customWidth="1"/>
    <col min="6438" max="6438" width="6.5" style="2" customWidth="1"/>
    <col min="6439" max="6440" width="4.5" style="2" customWidth="1"/>
    <col min="6441" max="6441" width="5.5" style="2" customWidth="1"/>
    <col min="6442" max="6442" width="7" style="2" customWidth="1"/>
    <col min="6443" max="6670" width="9" style="2"/>
    <col min="6671" max="6671" width="4.5" style="2" customWidth="1"/>
    <col min="6672" max="6672" width="31" style="2" customWidth="1"/>
    <col min="6673" max="6673" width="6.5" style="2" customWidth="1"/>
    <col min="6674" max="6674" width="5.59765625" style="2" customWidth="1"/>
    <col min="6675" max="6675" width="4.59765625" style="2" customWidth="1"/>
    <col min="6676" max="6676" width="5.3984375" style="2" customWidth="1"/>
    <col min="6677" max="6677" width="5.5" style="2" customWidth="1"/>
    <col min="6678" max="6678" width="4.8984375" style="2" customWidth="1"/>
    <col min="6679" max="6679" width="4" style="2" customWidth="1"/>
    <col min="6680" max="6680" width="5" style="2" customWidth="1"/>
    <col min="6681" max="6682" width="4.69921875" style="2" customWidth="1"/>
    <col min="6683" max="6683" width="6.09765625" style="2" customWidth="1"/>
    <col min="6684" max="6684" width="5.09765625" style="2" customWidth="1"/>
    <col min="6685" max="6685" width="5.8984375" style="2" customWidth="1"/>
    <col min="6686" max="6686" width="5.59765625" style="2" customWidth="1"/>
    <col min="6687" max="6687" width="6.5" style="2" customWidth="1"/>
    <col min="6688" max="6688" width="6.19921875" style="2" customWidth="1"/>
    <col min="6689" max="6689" width="4.59765625" style="2" customWidth="1"/>
    <col min="6690" max="6690" width="5" style="2" customWidth="1"/>
    <col min="6691" max="6691" width="5.19921875" style="2" customWidth="1"/>
    <col min="6692" max="6692" width="4.3984375" style="2" customWidth="1"/>
    <col min="6693" max="6693" width="5.5" style="2" customWidth="1"/>
    <col min="6694" max="6694" width="6.5" style="2" customWidth="1"/>
    <col min="6695" max="6696" width="4.5" style="2" customWidth="1"/>
    <col min="6697" max="6697" width="5.5" style="2" customWidth="1"/>
    <col min="6698" max="6698" width="7" style="2" customWidth="1"/>
    <col min="6699" max="6926" width="9" style="2"/>
    <col min="6927" max="6927" width="4.5" style="2" customWidth="1"/>
    <col min="6928" max="6928" width="31" style="2" customWidth="1"/>
    <col min="6929" max="6929" width="6.5" style="2" customWidth="1"/>
    <col min="6930" max="6930" width="5.59765625" style="2" customWidth="1"/>
    <col min="6931" max="6931" width="4.59765625" style="2" customWidth="1"/>
    <col min="6932" max="6932" width="5.3984375" style="2" customWidth="1"/>
    <col min="6933" max="6933" width="5.5" style="2" customWidth="1"/>
    <col min="6934" max="6934" width="4.8984375" style="2" customWidth="1"/>
    <col min="6935" max="6935" width="4" style="2" customWidth="1"/>
    <col min="6936" max="6936" width="5" style="2" customWidth="1"/>
    <col min="6937" max="6938" width="4.69921875" style="2" customWidth="1"/>
    <col min="6939" max="6939" width="6.09765625" style="2" customWidth="1"/>
    <col min="6940" max="6940" width="5.09765625" style="2" customWidth="1"/>
    <col min="6941" max="6941" width="5.8984375" style="2" customWidth="1"/>
    <col min="6942" max="6942" width="5.59765625" style="2" customWidth="1"/>
    <col min="6943" max="6943" width="6.5" style="2" customWidth="1"/>
    <col min="6944" max="6944" width="6.19921875" style="2" customWidth="1"/>
    <col min="6945" max="6945" width="4.59765625" style="2" customWidth="1"/>
    <col min="6946" max="6946" width="5" style="2" customWidth="1"/>
    <col min="6947" max="6947" width="5.19921875" style="2" customWidth="1"/>
    <col min="6948" max="6948" width="4.3984375" style="2" customWidth="1"/>
    <col min="6949" max="6949" width="5.5" style="2" customWidth="1"/>
    <col min="6950" max="6950" width="6.5" style="2" customWidth="1"/>
    <col min="6951" max="6952" width="4.5" style="2" customWidth="1"/>
    <col min="6953" max="6953" width="5.5" style="2" customWidth="1"/>
    <col min="6954" max="6954" width="7" style="2" customWidth="1"/>
    <col min="6955" max="7182" width="9" style="2"/>
    <col min="7183" max="7183" width="4.5" style="2" customWidth="1"/>
    <col min="7184" max="7184" width="31" style="2" customWidth="1"/>
    <col min="7185" max="7185" width="6.5" style="2" customWidth="1"/>
    <col min="7186" max="7186" width="5.59765625" style="2" customWidth="1"/>
    <col min="7187" max="7187" width="4.59765625" style="2" customWidth="1"/>
    <col min="7188" max="7188" width="5.3984375" style="2" customWidth="1"/>
    <col min="7189" max="7189" width="5.5" style="2" customWidth="1"/>
    <col min="7190" max="7190" width="4.8984375" style="2" customWidth="1"/>
    <col min="7191" max="7191" width="4" style="2" customWidth="1"/>
    <col min="7192" max="7192" width="5" style="2" customWidth="1"/>
    <col min="7193" max="7194" width="4.69921875" style="2" customWidth="1"/>
    <col min="7195" max="7195" width="6.09765625" style="2" customWidth="1"/>
    <col min="7196" max="7196" width="5.09765625" style="2" customWidth="1"/>
    <col min="7197" max="7197" width="5.8984375" style="2" customWidth="1"/>
    <col min="7198" max="7198" width="5.59765625" style="2" customWidth="1"/>
    <col min="7199" max="7199" width="6.5" style="2" customWidth="1"/>
    <col min="7200" max="7200" width="6.19921875" style="2" customWidth="1"/>
    <col min="7201" max="7201" width="4.59765625" style="2" customWidth="1"/>
    <col min="7202" max="7202" width="5" style="2" customWidth="1"/>
    <col min="7203" max="7203" width="5.19921875" style="2" customWidth="1"/>
    <col min="7204" max="7204" width="4.3984375" style="2" customWidth="1"/>
    <col min="7205" max="7205" width="5.5" style="2" customWidth="1"/>
    <col min="7206" max="7206" width="6.5" style="2" customWidth="1"/>
    <col min="7207" max="7208" width="4.5" style="2" customWidth="1"/>
    <col min="7209" max="7209" width="5.5" style="2" customWidth="1"/>
    <col min="7210" max="7210" width="7" style="2" customWidth="1"/>
    <col min="7211" max="7438" width="9" style="2"/>
    <col min="7439" max="7439" width="4.5" style="2" customWidth="1"/>
    <col min="7440" max="7440" width="31" style="2" customWidth="1"/>
    <col min="7441" max="7441" width="6.5" style="2" customWidth="1"/>
    <col min="7442" max="7442" width="5.59765625" style="2" customWidth="1"/>
    <col min="7443" max="7443" width="4.59765625" style="2" customWidth="1"/>
    <col min="7444" max="7444" width="5.3984375" style="2" customWidth="1"/>
    <col min="7445" max="7445" width="5.5" style="2" customWidth="1"/>
    <col min="7446" max="7446" width="4.8984375" style="2" customWidth="1"/>
    <col min="7447" max="7447" width="4" style="2" customWidth="1"/>
    <col min="7448" max="7448" width="5" style="2" customWidth="1"/>
    <col min="7449" max="7450" width="4.69921875" style="2" customWidth="1"/>
    <col min="7451" max="7451" width="6.09765625" style="2" customWidth="1"/>
    <col min="7452" max="7452" width="5.09765625" style="2" customWidth="1"/>
    <col min="7453" max="7453" width="5.8984375" style="2" customWidth="1"/>
    <col min="7454" max="7454" width="5.59765625" style="2" customWidth="1"/>
    <col min="7455" max="7455" width="6.5" style="2" customWidth="1"/>
    <col min="7456" max="7456" width="6.19921875" style="2" customWidth="1"/>
    <col min="7457" max="7457" width="4.59765625" style="2" customWidth="1"/>
    <col min="7458" max="7458" width="5" style="2" customWidth="1"/>
    <col min="7459" max="7459" width="5.19921875" style="2" customWidth="1"/>
    <col min="7460" max="7460" width="4.3984375" style="2" customWidth="1"/>
    <col min="7461" max="7461" width="5.5" style="2" customWidth="1"/>
    <col min="7462" max="7462" width="6.5" style="2" customWidth="1"/>
    <col min="7463" max="7464" width="4.5" style="2" customWidth="1"/>
    <col min="7465" max="7465" width="5.5" style="2" customWidth="1"/>
    <col min="7466" max="7466" width="7" style="2" customWidth="1"/>
    <col min="7467" max="7694" width="9" style="2"/>
    <col min="7695" max="7695" width="4.5" style="2" customWidth="1"/>
    <col min="7696" max="7696" width="31" style="2" customWidth="1"/>
    <col min="7697" max="7697" width="6.5" style="2" customWidth="1"/>
    <col min="7698" max="7698" width="5.59765625" style="2" customWidth="1"/>
    <col min="7699" max="7699" width="4.59765625" style="2" customWidth="1"/>
    <col min="7700" max="7700" width="5.3984375" style="2" customWidth="1"/>
    <col min="7701" max="7701" width="5.5" style="2" customWidth="1"/>
    <col min="7702" max="7702" width="4.8984375" style="2" customWidth="1"/>
    <col min="7703" max="7703" width="4" style="2" customWidth="1"/>
    <col min="7704" max="7704" width="5" style="2" customWidth="1"/>
    <col min="7705" max="7706" width="4.69921875" style="2" customWidth="1"/>
    <col min="7707" max="7707" width="6.09765625" style="2" customWidth="1"/>
    <col min="7708" max="7708" width="5.09765625" style="2" customWidth="1"/>
    <col min="7709" max="7709" width="5.8984375" style="2" customWidth="1"/>
    <col min="7710" max="7710" width="5.59765625" style="2" customWidth="1"/>
    <col min="7711" max="7711" width="6.5" style="2" customWidth="1"/>
    <col min="7712" max="7712" width="6.19921875" style="2" customWidth="1"/>
    <col min="7713" max="7713" width="4.59765625" style="2" customWidth="1"/>
    <col min="7714" max="7714" width="5" style="2" customWidth="1"/>
    <col min="7715" max="7715" width="5.19921875" style="2" customWidth="1"/>
    <col min="7716" max="7716" width="4.3984375" style="2" customWidth="1"/>
    <col min="7717" max="7717" width="5.5" style="2" customWidth="1"/>
    <col min="7718" max="7718" width="6.5" style="2" customWidth="1"/>
    <col min="7719" max="7720" width="4.5" style="2" customWidth="1"/>
    <col min="7721" max="7721" width="5.5" style="2" customWidth="1"/>
    <col min="7722" max="7722" width="7" style="2" customWidth="1"/>
    <col min="7723" max="7950" width="9" style="2"/>
    <col min="7951" max="7951" width="4.5" style="2" customWidth="1"/>
    <col min="7952" max="7952" width="31" style="2" customWidth="1"/>
    <col min="7953" max="7953" width="6.5" style="2" customWidth="1"/>
    <col min="7954" max="7954" width="5.59765625" style="2" customWidth="1"/>
    <col min="7955" max="7955" width="4.59765625" style="2" customWidth="1"/>
    <col min="7956" max="7956" width="5.3984375" style="2" customWidth="1"/>
    <col min="7957" max="7957" width="5.5" style="2" customWidth="1"/>
    <col min="7958" max="7958" width="4.8984375" style="2" customWidth="1"/>
    <col min="7959" max="7959" width="4" style="2" customWidth="1"/>
    <col min="7960" max="7960" width="5" style="2" customWidth="1"/>
    <col min="7961" max="7962" width="4.69921875" style="2" customWidth="1"/>
    <col min="7963" max="7963" width="6.09765625" style="2" customWidth="1"/>
    <col min="7964" max="7964" width="5.09765625" style="2" customWidth="1"/>
    <col min="7965" max="7965" width="5.8984375" style="2" customWidth="1"/>
    <col min="7966" max="7966" width="5.59765625" style="2" customWidth="1"/>
    <col min="7967" max="7967" width="6.5" style="2" customWidth="1"/>
    <col min="7968" max="7968" width="6.19921875" style="2" customWidth="1"/>
    <col min="7969" max="7969" width="4.59765625" style="2" customWidth="1"/>
    <col min="7970" max="7970" width="5" style="2" customWidth="1"/>
    <col min="7971" max="7971" width="5.19921875" style="2" customWidth="1"/>
    <col min="7972" max="7972" width="4.3984375" style="2" customWidth="1"/>
    <col min="7973" max="7973" width="5.5" style="2" customWidth="1"/>
    <col min="7974" max="7974" width="6.5" style="2" customWidth="1"/>
    <col min="7975" max="7976" width="4.5" style="2" customWidth="1"/>
    <col min="7977" max="7977" width="5.5" style="2" customWidth="1"/>
    <col min="7978" max="7978" width="7" style="2" customWidth="1"/>
    <col min="7979" max="8206" width="9" style="2"/>
    <col min="8207" max="8207" width="4.5" style="2" customWidth="1"/>
    <col min="8208" max="8208" width="31" style="2" customWidth="1"/>
    <col min="8209" max="8209" width="6.5" style="2" customWidth="1"/>
    <col min="8210" max="8210" width="5.59765625" style="2" customWidth="1"/>
    <col min="8211" max="8211" width="4.59765625" style="2" customWidth="1"/>
    <col min="8212" max="8212" width="5.3984375" style="2" customWidth="1"/>
    <col min="8213" max="8213" width="5.5" style="2" customWidth="1"/>
    <col min="8214" max="8214" width="4.8984375" style="2" customWidth="1"/>
    <col min="8215" max="8215" width="4" style="2" customWidth="1"/>
    <col min="8216" max="8216" width="5" style="2" customWidth="1"/>
    <col min="8217" max="8218" width="4.69921875" style="2" customWidth="1"/>
    <col min="8219" max="8219" width="6.09765625" style="2" customWidth="1"/>
    <col min="8220" max="8220" width="5.09765625" style="2" customWidth="1"/>
    <col min="8221" max="8221" width="5.8984375" style="2" customWidth="1"/>
    <col min="8222" max="8222" width="5.59765625" style="2" customWidth="1"/>
    <col min="8223" max="8223" width="6.5" style="2" customWidth="1"/>
    <col min="8224" max="8224" width="6.19921875" style="2" customWidth="1"/>
    <col min="8225" max="8225" width="4.59765625" style="2" customWidth="1"/>
    <col min="8226" max="8226" width="5" style="2" customWidth="1"/>
    <col min="8227" max="8227" width="5.19921875" style="2" customWidth="1"/>
    <col min="8228" max="8228" width="4.3984375" style="2" customWidth="1"/>
    <col min="8229" max="8229" width="5.5" style="2" customWidth="1"/>
    <col min="8230" max="8230" width="6.5" style="2" customWidth="1"/>
    <col min="8231" max="8232" width="4.5" style="2" customWidth="1"/>
    <col min="8233" max="8233" width="5.5" style="2" customWidth="1"/>
    <col min="8234" max="8234" width="7" style="2" customWidth="1"/>
    <col min="8235" max="8462" width="9" style="2"/>
    <col min="8463" max="8463" width="4.5" style="2" customWidth="1"/>
    <col min="8464" max="8464" width="31" style="2" customWidth="1"/>
    <col min="8465" max="8465" width="6.5" style="2" customWidth="1"/>
    <col min="8466" max="8466" width="5.59765625" style="2" customWidth="1"/>
    <col min="8467" max="8467" width="4.59765625" style="2" customWidth="1"/>
    <col min="8468" max="8468" width="5.3984375" style="2" customWidth="1"/>
    <col min="8469" max="8469" width="5.5" style="2" customWidth="1"/>
    <col min="8470" max="8470" width="4.8984375" style="2" customWidth="1"/>
    <col min="8471" max="8471" width="4" style="2" customWidth="1"/>
    <col min="8472" max="8472" width="5" style="2" customWidth="1"/>
    <col min="8473" max="8474" width="4.69921875" style="2" customWidth="1"/>
    <col min="8475" max="8475" width="6.09765625" style="2" customWidth="1"/>
    <col min="8476" max="8476" width="5.09765625" style="2" customWidth="1"/>
    <col min="8477" max="8477" width="5.8984375" style="2" customWidth="1"/>
    <col min="8478" max="8478" width="5.59765625" style="2" customWidth="1"/>
    <col min="8479" max="8479" width="6.5" style="2" customWidth="1"/>
    <col min="8480" max="8480" width="6.19921875" style="2" customWidth="1"/>
    <col min="8481" max="8481" width="4.59765625" style="2" customWidth="1"/>
    <col min="8482" max="8482" width="5" style="2" customWidth="1"/>
    <col min="8483" max="8483" width="5.19921875" style="2" customWidth="1"/>
    <col min="8484" max="8484" width="4.3984375" style="2" customWidth="1"/>
    <col min="8485" max="8485" width="5.5" style="2" customWidth="1"/>
    <col min="8486" max="8486" width="6.5" style="2" customWidth="1"/>
    <col min="8487" max="8488" width="4.5" style="2" customWidth="1"/>
    <col min="8489" max="8489" width="5.5" style="2" customWidth="1"/>
    <col min="8490" max="8490" width="7" style="2" customWidth="1"/>
    <col min="8491" max="8718" width="9" style="2"/>
    <col min="8719" max="8719" width="4.5" style="2" customWidth="1"/>
    <col min="8720" max="8720" width="31" style="2" customWidth="1"/>
    <col min="8721" max="8721" width="6.5" style="2" customWidth="1"/>
    <col min="8722" max="8722" width="5.59765625" style="2" customWidth="1"/>
    <col min="8723" max="8723" width="4.59765625" style="2" customWidth="1"/>
    <col min="8724" max="8724" width="5.3984375" style="2" customWidth="1"/>
    <col min="8725" max="8725" width="5.5" style="2" customWidth="1"/>
    <col min="8726" max="8726" width="4.8984375" style="2" customWidth="1"/>
    <col min="8727" max="8727" width="4" style="2" customWidth="1"/>
    <col min="8728" max="8728" width="5" style="2" customWidth="1"/>
    <col min="8729" max="8730" width="4.69921875" style="2" customWidth="1"/>
    <col min="8731" max="8731" width="6.09765625" style="2" customWidth="1"/>
    <col min="8732" max="8732" width="5.09765625" style="2" customWidth="1"/>
    <col min="8733" max="8733" width="5.8984375" style="2" customWidth="1"/>
    <col min="8734" max="8734" width="5.59765625" style="2" customWidth="1"/>
    <col min="8735" max="8735" width="6.5" style="2" customWidth="1"/>
    <col min="8736" max="8736" width="6.19921875" style="2" customWidth="1"/>
    <col min="8737" max="8737" width="4.59765625" style="2" customWidth="1"/>
    <col min="8738" max="8738" width="5" style="2" customWidth="1"/>
    <col min="8739" max="8739" width="5.19921875" style="2" customWidth="1"/>
    <col min="8740" max="8740" width="4.3984375" style="2" customWidth="1"/>
    <col min="8741" max="8741" width="5.5" style="2" customWidth="1"/>
    <col min="8742" max="8742" width="6.5" style="2" customWidth="1"/>
    <col min="8743" max="8744" width="4.5" style="2" customWidth="1"/>
    <col min="8745" max="8745" width="5.5" style="2" customWidth="1"/>
    <col min="8746" max="8746" width="7" style="2" customWidth="1"/>
    <col min="8747" max="8974" width="9" style="2"/>
    <col min="8975" max="8975" width="4.5" style="2" customWidth="1"/>
    <col min="8976" max="8976" width="31" style="2" customWidth="1"/>
    <col min="8977" max="8977" width="6.5" style="2" customWidth="1"/>
    <col min="8978" max="8978" width="5.59765625" style="2" customWidth="1"/>
    <col min="8979" max="8979" width="4.59765625" style="2" customWidth="1"/>
    <col min="8980" max="8980" width="5.3984375" style="2" customWidth="1"/>
    <col min="8981" max="8981" width="5.5" style="2" customWidth="1"/>
    <col min="8982" max="8982" width="4.8984375" style="2" customWidth="1"/>
    <col min="8983" max="8983" width="4" style="2" customWidth="1"/>
    <col min="8984" max="8984" width="5" style="2" customWidth="1"/>
    <col min="8985" max="8986" width="4.69921875" style="2" customWidth="1"/>
    <col min="8987" max="8987" width="6.09765625" style="2" customWidth="1"/>
    <col min="8988" max="8988" width="5.09765625" style="2" customWidth="1"/>
    <col min="8989" max="8989" width="5.8984375" style="2" customWidth="1"/>
    <col min="8990" max="8990" width="5.59765625" style="2" customWidth="1"/>
    <col min="8991" max="8991" width="6.5" style="2" customWidth="1"/>
    <col min="8992" max="8992" width="6.19921875" style="2" customWidth="1"/>
    <col min="8993" max="8993" width="4.59765625" style="2" customWidth="1"/>
    <col min="8994" max="8994" width="5" style="2" customWidth="1"/>
    <col min="8995" max="8995" width="5.19921875" style="2" customWidth="1"/>
    <col min="8996" max="8996" width="4.3984375" style="2" customWidth="1"/>
    <col min="8997" max="8997" width="5.5" style="2" customWidth="1"/>
    <col min="8998" max="8998" width="6.5" style="2" customWidth="1"/>
    <col min="8999" max="9000" width="4.5" style="2" customWidth="1"/>
    <col min="9001" max="9001" width="5.5" style="2" customWidth="1"/>
    <col min="9002" max="9002" width="7" style="2" customWidth="1"/>
    <col min="9003" max="9230" width="9" style="2"/>
    <col min="9231" max="9231" width="4.5" style="2" customWidth="1"/>
    <col min="9232" max="9232" width="31" style="2" customWidth="1"/>
    <col min="9233" max="9233" width="6.5" style="2" customWidth="1"/>
    <col min="9234" max="9234" width="5.59765625" style="2" customWidth="1"/>
    <col min="9235" max="9235" width="4.59765625" style="2" customWidth="1"/>
    <col min="9236" max="9236" width="5.3984375" style="2" customWidth="1"/>
    <col min="9237" max="9237" width="5.5" style="2" customWidth="1"/>
    <col min="9238" max="9238" width="4.8984375" style="2" customWidth="1"/>
    <col min="9239" max="9239" width="4" style="2" customWidth="1"/>
    <col min="9240" max="9240" width="5" style="2" customWidth="1"/>
    <col min="9241" max="9242" width="4.69921875" style="2" customWidth="1"/>
    <col min="9243" max="9243" width="6.09765625" style="2" customWidth="1"/>
    <col min="9244" max="9244" width="5.09765625" style="2" customWidth="1"/>
    <col min="9245" max="9245" width="5.8984375" style="2" customWidth="1"/>
    <col min="9246" max="9246" width="5.59765625" style="2" customWidth="1"/>
    <col min="9247" max="9247" width="6.5" style="2" customWidth="1"/>
    <col min="9248" max="9248" width="6.19921875" style="2" customWidth="1"/>
    <col min="9249" max="9249" width="4.59765625" style="2" customWidth="1"/>
    <col min="9250" max="9250" width="5" style="2" customWidth="1"/>
    <col min="9251" max="9251" width="5.19921875" style="2" customWidth="1"/>
    <col min="9252" max="9252" width="4.3984375" style="2" customWidth="1"/>
    <col min="9253" max="9253" width="5.5" style="2" customWidth="1"/>
    <col min="9254" max="9254" width="6.5" style="2" customWidth="1"/>
    <col min="9255" max="9256" width="4.5" style="2" customWidth="1"/>
    <col min="9257" max="9257" width="5.5" style="2" customWidth="1"/>
    <col min="9258" max="9258" width="7" style="2" customWidth="1"/>
    <col min="9259" max="9486" width="9" style="2"/>
    <col min="9487" max="9487" width="4.5" style="2" customWidth="1"/>
    <col min="9488" max="9488" width="31" style="2" customWidth="1"/>
    <col min="9489" max="9489" width="6.5" style="2" customWidth="1"/>
    <col min="9490" max="9490" width="5.59765625" style="2" customWidth="1"/>
    <col min="9491" max="9491" width="4.59765625" style="2" customWidth="1"/>
    <col min="9492" max="9492" width="5.3984375" style="2" customWidth="1"/>
    <col min="9493" max="9493" width="5.5" style="2" customWidth="1"/>
    <col min="9494" max="9494" width="4.8984375" style="2" customWidth="1"/>
    <col min="9495" max="9495" width="4" style="2" customWidth="1"/>
    <col min="9496" max="9496" width="5" style="2" customWidth="1"/>
    <col min="9497" max="9498" width="4.69921875" style="2" customWidth="1"/>
    <col min="9499" max="9499" width="6.09765625" style="2" customWidth="1"/>
    <col min="9500" max="9500" width="5.09765625" style="2" customWidth="1"/>
    <col min="9501" max="9501" width="5.8984375" style="2" customWidth="1"/>
    <col min="9502" max="9502" width="5.59765625" style="2" customWidth="1"/>
    <col min="9503" max="9503" width="6.5" style="2" customWidth="1"/>
    <col min="9504" max="9504" width="6.19921875" style="2" customWidth="1"/>
    <col min="9505" max="9505" width="4.59765625" style="2" customWidth="1"/>
    <col min="9506" max="9506" width="5" style="2" customWidth="1"/>
    <col min="9507" max="9507" width="5.19921875" style="2" customWidth="1"/>
    <col min="9508" max="9508" width="4.3984375" style="2" customWidth="1"/>
    <col min="9509" max="9509" width="5.5" style="2" customWidth="1"/>
    <col min="9510" max="9510" width="6.5" style="2" customWidth="1"/>
    <col min="9511" max="9512" width="4.5" style="2" customWidth="1"/>
    <col min="9513" max="9513" width="5.5" style="2" customWidth="1"/>
    <col min="9514" max="9514" width="7" style="2" customWidth="1"/>
    <col min="9515" max="9742" width="9" style="2"/>
    <col min="9743" max="9743" width="4.5" style="2" customWidth="1"/>
    <col min="9744" max="9744" width="31" style="2" customWidth="1"/>
    <col min="9745" max="9745" width="6.5" style="2" customWidth="1"/>
    <col min="9746" max="9746" width="5.59765625" style="2" customWidth="1"/>
    <col min="9747" max="9747" width="4.59765625" style="2" customWidth="1"/>
    <col min="9748" max="9748" width="5.3984375" style="2" customWidth="1"/>
    <col min="9749" max="9749" width="5.5" style="2" customWidth="1"/>
    <col min="9750" max="9750" width="4.8984375" style="2" customWidth="1"/>
    <col min="9751" max="9751" width="4" style="2" customWidth="1"/>
    <col min="9752" max="9752" width="5" style="2" customWidth="1"/>
    <col min="9753" max="9754" width="4.69921875" style="2" customWidth="1"/>
    <col min="9755" max="9755" width="6.09765625" style="2" customWidth="1"/>
    <col min="9756" max="9756" width="5.09765625" style="2" customWidth="1"/>
    <col min="9757" max="9757" width="5.8984375" style="2" customWidth="1"/>
    <col min="9758" max="9758" width="5.59765625" style="2" customWidth="1"/>
    <col min="9759" max="9759" width="6.5" style="2" customWidth="1"/>
    <col min="9760" max="9760" width="6.19921875" style="2" customWidth="1"/>
    <col min="9761" max="9761" width="4.59765625" style="2" customWidth="1"/>
    <col min="9762" max="9762" width="5" style="2" customWidth="1"/>
    <col min="9763" max="9763" width="5.19921875" style="2" customWidth="1"/>
    <col min="9764" max="9764" width="4.3984375" style="2" customWidth="1"/>
    <col min="9765" max="9765" width="5.5" style="2" customWidth="1"/>
    <col min="9766" max="9766" width="6.5" style="2" customWidth="1"/>
    <col min="9767" max="9768" width="4.5" style="2" customWidth="1"/>
    <col min="9769" max="9769" width="5.5" style="2" customWidth="1"/>
    <col min="9770" max="9770" width="7" style="2" customWidth="1"/>
    <col min="9771" max="9998" width="9" style="2"/>
    <col min="9999" max="9999" width="4.5" style="2" customWidth="1"/>
    <col min="10000" max="10000" width="31" style="2" customWidth="1"/>
    <col min="10001" max="10001" width="6.5" style="2" customWidth="1"/>
    <col min="10002" max="10002" width="5.59765625" style="2" customWidth="1"/>
    <col min="10003" max="10003" width="4.59765625" style="2" customWidth="1"/>
    <col min="10004" max="10004" width="5.3984375" style="2" customWidth="1"/>
    <col min="10005" max="10005" width="5.5" style="2" customWidth="1"/>
    <col min="10006" max="10006" width="4.8984375" style="2" customWidth="1"/>
    <col min="10007" max="10007" width="4" style="2" customWidth="1"/>
    <col min="10008" max="10008" width="5" style="2" customWidth="1"/>
    <col min="10009" max="10010" width="4.69921875" style="2" customWidth="1"/>
    <col min="10011" max="10011" width="6.09765625" style="2" customWidth="1"/>
    <col min="10012" max="10012" width="5.09765625" style="2" customWidth="1"/>
    <col min="10013" max="10013" width="5.8984375" style="2" customWidth="1"/>
    <col min="10014" max="10014" width="5.59765625" style="2" customWidth="1"/>
    <col min="10015" max="10015" width="6.5" style="2" customWidth="1"/>
    <col min="10016" max="10016" width="6.19921875" style="2" customWidth="1"/>
    <col min="10017" max="10017" width="4.59765625" style="2" customWidth="1"/>
    <col min="10018" max="10018" width="5" style="2" customWidth="1"/>
    <col min="10019" max="10019" width="5.19921875" style="2" customWidth="1"/>
    <col min="10020" max="10020" width="4.3984375" style="2" customWidth="1"/>
    <col min="10021" max="10021" width="5.5" style="2" customWidth="1"/>
    <col min="10022" max="10022" width="6.5" style="2" customWidth="1"/>
    <col min="10023" max="10024" width="4.5" style="2" customWidth="1"/>
    <col min="10025" max="10025" width="5.5" style="2" customWidth="1"/>
    <col min="10026" max="10026" width="7" style="2" customWidth="1"/>
    <col min="10027" max="10254" width="9" style="2"/>
    <col min="10255" max="10255" width="4.5" style="2" customWidth="1"/>
    <col min="10256" max="10256" width="31" style="2" customWidth="1"/>
    <col min="10257" max="10257" width="6.5" style="2" customWidth="1"/>
    <col min="10258" max="10258" width="5.59765625" style="2" customWidth="1"/>
    <col min="10259" max="10259" width="4.59765625" style="2" customWidth="1"/>
    <col min="10260" max="10260" width="5.3984375" style="2" customWidth="1"/>
    <col min="10261" max="10261" width="5.5" style="2" customWidth="1"/>
    <col min="10262" max="10262" width="4.8984375" style="2" customWidth="1"/>
    <col min="10263" max="10263" width="4" style="2" customWidth="1"/>
    <col min="10264" max="10264" width="5" style="2" customWidth="1"/>
    <col min="10265" max="10266" width="4.69921875" style="2" customWidth="1"/>
    <col min="10267" max="10267" width="6.09765625" style="2" customWidth="1"/>
    <col min="10268" max="10268" width="5.09765625" style="2" customWidth="1"/>
    <col min="10269" max="10269" width="5.8984375" style="2" customWidth="1"/>
    <col min="10270" max="10270" width="5.59765625" style="2" customWidth="1"/>
    <col min="10271" max="10271" width="6.5" style="2" customWidth="1"/>
    <col min="10272" max="10272" width="6.19921875" style="2" customWidth="1"/>
    <col min="10273" max="10273" width="4.59765625" style="2" customWidth="1"/>
    <col min="10274" max="10274" width="5" style="2" customWidth="1"/>
    <col min="10275" max="10275" width="5.19921875" style="2" customWidth="1"/>
    <col min="10276" max="10276" width="4.3984375" style="2" customWidth="1"/>
    <col min="10277" max="10277" width="5.5" style="2" customWidth="1"/>
    <col min="10278" max="10278" width="6.5" style="2" customWidth="1"/>
    <col min="10279" max="10280" width="4.5" style="2" customWidth="1"/>
    <col min="10281" max="10281" width="5.5" style="2" customWidth="1"/>
    <col min="10282" max="10282" width="7" style="2" customWidth="1"/>
    <col min="10283" max="10510" width="9" style="2"/>
    <col min="10511" max="10511" width="4.5" style="2" customWidth="1"/>
    <col min="10512" max="10512" width="31" style="2" customWidth="1"/>
    <col min="10513" max="10513" width="6.5" style="2" customWidth="1"/>
    <col min="10514" max="10514" width="5.59765625" style="2" customWidth="1"/>
    <col min="10515" max="10515" width="4.59765625" style="2" customWidth="1"/>
    <col min="10516" max="10516" width="5.3984375" style="2" customWidth="1"/>
    <col min="10517" max="10517" width="5.5" style="2" customWidth="1"/>
    <col min="10518" max="10518" width="4.8984375" style="2" customWidth="1"/>
    <col min="10519" max="10519" width="4" style="2" customWidth="1"/>
    <col min="10520" max="10520" width="5" style="2" customWidth="1"/>
    <col min="10521" max="10522" width="4.69921875" style="2" customWidth="1"/>
    <col min="10523" max="10523" width="6.09765625" style="2" customWidth="1"/>
    <col min="10524" max="10524" width="5.09765625" style="2" customWidth="1"/>
    <col min="10525" max="10525" width="5.8984375" style="2" customWidth="1"/>
    <col min="10526" max="10526" width="5.59765625" style="2" customWidth="1"/>
    <col min="10527" max="10527" width="6.5" style="2" customWidth="1"/>
    <col min="10528" max="10528" width="6.19921875" style="2" customWidth="1"/>
    <col min="10529" max="10529" width="4.59765625" style="2" customWidth="1"/>
    <col min="10530" max="10530" width="5" style="2" customWidth="1"/>
    <col min="10531" max="10531" width="5.19921875" style="2" customWidth="1"/>
    <col min="10532" max="10532" width="4.3984375" style="2" customWidth="1"/>
    <col min="10533" max="10533" width="5.5" style="2" customWidth="1"/>
    <col min="10534" max="10534" width="6.5" style="2" customWidth="1"/>
    <col min="10535" max="10536" width="4.5" style="2" customWidth="1"/>
    <col min="10537" max="10537" width="5.5" style="2" customWidth="1"/>
    <col min="10538" max="10538" width="7" style="2" customWidth="1"/>
    <col min="10539" max="10766" width="9" style="2"/>
    <col min="10767" max="10767" width="4.5" style="2" customWidth="1"/>
    <col min="10768" max="10768" width="31" style="2" customWidth="1"/>
    <col min="10769" max="10769" width="6.5" style="2" customWidth="1"/>
    <col min="10770" max="10770" width="5.59765625" style="2" customWidth="1"/>
    <col min="10771" max="10771" width="4.59765625" style="2" customWidth="1"/>
    <col min="10772" max="10772" width="5.3984375" style="2" customWidth="1"/>
    <col min="10773" max="10773" width="5.5" style="2" customWidth="1"/>
    <col min="10774" max="10774" width="4.8984375" style="2" customWidth="1"/>
    <col min="10775" max="10775" width="4" style="2" customWidth="1"/>
    <col min="10776" max="10776" width="5" style="2" customWidth="1"/>
    <col min="10777" max="10778" width="4.69921875" style="2" customWidth="1"/>
    <col min="10779" max="10779" width="6.09765625" style="2" customWidth="1"/>
    <col min="10780" max="10780" width="5.09765625" style="2" customWidth="1"/>
    <col min="10781" max="10781" width="5.8984375" style="2" customWidth="1"/>
    <col min="10782" max="10782" width="5.59765625" style="2" customWidth="1"/>
    <col min="10783" max="10783" width="6.5" style="2" customWidth="1"/>
    <col min="10784" max="10784" width="6.19921875" style="2" customWidth="1"/>
    <col min="10785" max="10785" width="4.59765625" style="2" customWidth="1"/>
    <col min="10786" max="10786" width="5" style="2" customWidth="1"/>
    <col min="10787" max="10787" width="5.19921875" style="2" customWidth="1"/>
    <col min="10788" max="10788" width="4.3984375" style="2" customWidth="1"/>
    <col min="10789" max="10789" width="5.5" style="2" customWidth="1"/>
    <col min="10790" max="10790" width="6.5" style="2" customWidth="1"/>
    <col min="10791" max="10792" width="4.5" style="2" customWidth="1"/>
    <col min="10793" max="10793" width="5.5" style="2" customWidth="1"/>
    <col min="10794" max="10794" width="7" style="2" customWidth="1"/>
    <col min="10795" max="11022" width="9" style="2"/>
    <col min="11023" max="11023" width="4.5" style="2" customWidth="1"/>
    <col min="11024" max="11024" width="31" style="2" customWidth="1"/>
    <col min="11025" max="11025" width="6.5" style="2" customWidth="1"/>
    <col min="11026" max="11026" width="5.59765625" style="2" customWidth="1"/>
    <col min="11027" max="11027" width="4.59765625" style="2" customWidth="1"/>
    <col min="11028" max="11028" width="5.3984375" style="2" customWidth="1"/>
    <col min="11029" max="11029" width="5.5" style="2" customWidth="1"/>
    <col min="11030" max="11030" width="4.8984375" style="2" customWidth="1"/>
    <col min="11031" max="11031" width="4" style="2" customWidth="1"/>
    <col min="11032" max="11032" width="5" style="2" customWidth="1"/>
    <col min="11033" max="11034" width="4.69921875" style="2" customWidth="1"/>
    <col min="11035" max="11035" width="6.09765625" style="2" customWidth="1"/>
    <col min="11036" max="11036" width="5.09765625" style="2" customWidth="1"/>
    <col min="11037" max="11037" width="5.8984375" style="2" customWidth="1"/>
    <col min="11038" max="11038" width="5.59765625" style="2" customWidth="1"/>
    <col min="11039" max="11039" width="6.5" style="2" customWidth="1"/>
    <col min="11040" max="11040" width="6.19921875" style="2" customWidth="1"/>
    <col min="11041" max="11041" width="4.59765625" style="2" customWidth="1"/>
    <col min="11042" max="11042" width="5" style="2" customWidth="1"/>
    <col min="11043" max="11043" width="5.19921875" style="2" customWidth="1"/>
    <col min="11044" max="11044" width="4.3984375" style="2" customWidth="1"/>
    <col min="11045" max="11045" width="5.5" style="2" customWidth="1"/>
    <col min="11046" max="11046" width="6.5" style="2" customWidth="1"/>
    <col min="11047" max="11048" width="4.5" style="2" customWidth="1"/>
    <col min="11049" max="11049" width="5.5" style="2" customWidth="1"/>
    <col min="11050" max="11050" width="7" style="2" customWidth="1"/>
    <col min="11051" max="11278" width="9" style="2"/>
    <col min="11279" max="11279" width="4.5" style="2" customWidth="1"/>
    <col min="11280" max="11280" width="31" style="2" customWidth="1"/>
    <col min="11281" max="11281" width="6.5" style="2" customWidth="1"/>
    <col min="11282" max="11282" width="5.59765625" style="2" customWidth="1"/>
    <col min="11283" max="11283" width="4.59765625" style="2" customWidth="1"/>
    <col min="11284" max="11284" width="5.3984375" style="2" customWidth="1"/>
    <col min="11285" max="11285" width="5.5" style="2" customWidth="1"/>
    <col min="11286" max="11286" width="4.8984375" style="2" customWidth="1"/>
    <col min="11287" max="11287" width="4" style="2" customWidth="1"/>
    <col min="11288" max="11288" width="5" style="2" customWidth="1"/>
    <col min="11289" max="11290" width="4.69921875" style="2" customWidth="1"/>
    <col min="11291" max="11291" width="6.09765625" style="2" customWidth="1"/>
    <col min="11292" max="11292" width="5.09765625" style="2" customWidth="1"/>
    <col min="11293" max="11293" width="5.8984375" style="2" customWidth="1"/>
    <col min="11294" max="11294" width="5.59765625" style="2" customWidth="1"/>
    <col min="11295" max="11295" width="6.5" style="2" customWidth="1"/>
    <col min="11296" max="11296" width="6.19921875" style="2" customWidth="1"/>
    <col min="11297" max="11297" width="4.59765625" style="2" customWidth="1"/>
    <col min="11298" max="11298" width="5" style="2" customWidth="1"/>
    <col min="11299" max="11299" width="5.19921875" style="2" customWidth="1"/>
    <col min="11300" max="11300" width="4.3984375" style="2" customWidth="1"/>
    <col min="11301" max="11301" width="5.5" style="2" customWidth="1"/>
    <col min="11302" max="11302" width="6.5" style="2" customWidth="1"/>
    <col min="11303" max="11304" width="4.5" style="2" customWidth="1"/>
    <col min="11305" max="11305" width="5.5" style="2" customWidth="1"/>
    <col min="11306" max="11306" width="7" style="2" customWidth="1"/>
    <col min="11307" max="11534" width="9" style="2"/>
    <col min="11535" max="11535" width="4.5" style="2" customWidth="1"/>
    <col min="11536" max="11536" width="31" style="2" customWidth="1"/>
    <col min="11537" max="11537" width="6.5" style="2" customWidth="1"/>
    <col min="11538" max="11538" width="5.59765625" style="2" customWidth="1"/>
    <col min="11539" max="11539" width="4.59765625" style="2" customWidth="1"/>
    <col min="11540" max="11540" width="5.3984375" style="2" customWidth="1"/>
    <col min="11541" max="11541" width="5.5" style="2" customWidth="1"/>
    <col min="11542" max="11542" width="4.8984375" style="2" customWidth="1"/>
    <col min="11543" max="11543" width="4" style="2" customWidth="1"/>
    <col min="11544" max="11544" width="5" style="2" customWidth="1"/>
    <col min="11545" max="11546" width="4.69921875" style="2" customWidth="1"/>
    <col min="11547" max="11547" width="6.09765625" style="2" customWidth="1"/>
    <col min="11548" max="11548" width="5.09765625" style="2" customWidth="1"/>
    <col min="11549" max="11549" width="5.8984375" style="2" customWidth="1"/>
    <col min="11550" max="11550" width="5.59765625" style="2" customWidth="1"/>
    <col min="11551" max="11551" width="6.5" style="2" customWidth="1"/>
    <col min="11552" max="11552" width="6.19921875" style="2" customWidth="1"/>
    <col min="11553" max="11553" width="4.59765625" style="2" customWidth="1"/>
    <col min="11554" max="11554" width="5" style="2" customWidth="1"/>
    <col min="11555" max="11555" width="5.19921875" style="2" customWidth="1"/>
    <col min="11556" max="11556" width="4.3984375" style="2" customWidth="1"/>
    <col min="11557" max="11557" width="5.5" style="2" customWidth="1"/>
    <col min="11558" max="11558" width="6.5" style="2" customWidth="1"/>
    <col min="11559" max="11560" width="4.5" style="2" customWidth="1"/>
    <col min="11561" max="11561" width="5.5" style="2" customWidth="1"/>
    <col min="11562" max="11562" width="7" style="2" customWidth="1"/>
    <col min="11563" max="11790" width="9" style="2"/>
    <col min="11791" max="11791" width="4.5" style="2" customWidth="1"/>
    <col min="11792" max="11792" width="31" style="2" customWidth="1"/>
    <col min="11793" max="11793" width="6.5" style="2" customWidth="1"/>
    <col min="11794" max="11794" width="5.59765625" style="2" customWidth="1"/>
    <col min="11795" max="11795" width="4.59765625" style="2" customWidth="1"/>
    <col min="11796" max="11796" width="5.3984375" style="2" customWidth="1"/>
    <col min="11797" max="11797" width="5.5" style="2" customWidth="1"/>
    <col min="11798" max="11798" width="4.8984375" style="2" customWidth="1"/>
    <col min="11799" max="11799" width="4" style="2" customWidth="1"/>
    <col min="11800" max="11800" width="5" style="2" customWidth="1"/>
    <col min="11801" max="11802" width="4.69921875" style="2" customWidth="1"/>
    <col min="11803" max="11803" width="6.09765625" style="2" customWidth="1"/>
    <col min="11804" max="11804" width="5.09765625" style="2" customWidth="1"/>
    <col min="11805" max="11805" width="5.8984375" style="2" customWidth="1"/>
    <col min="11806" max="11806" width="5.59765625" style="2" customWidth="1"/>
    <col min="11807" max="11807" width="6.5" style="2" customWidth="1"/>
    <col min="11808" max="11808" width="6.19921875" style="2" customWidth="1"/>
    <col min="11809" max="11809" width="4.59765625" style="2" customWidth="1"/>
    <col min="11810" max="11810" width="5" style="2" customWidth="1"/>
    <col min="11811" max="11811" width="5.19921875" style="2" customWidth="1"/>
    <col min="11812" max="11812" width="4.3984375" style="2" customWidth="1"/>
    <col min="11813" max="11813" width="5.5" style="2" customWidth="1"/>
    <col min="11814" max="11814" width="6.5" style="2" customWidth="1"/>
    <col min="11815" max="11816" width="4.5" style="2" customWidth="1"/>
    <col min="11817" max="11817" width="5.5" style="2" customWidth="1"/>
    <col min="11818" max="11818" width="7" style="2" customWidth="1"/>
    <col min="11819" max="12046" width="9" style="2"/>
    <col min="12047" max="12047" width="4.5" style="2" customWidth="1"/>
    <col min="12048" max="12048" width="31" style="2" customWidth="1"/>
    <col min="12049" max="12049" width="6.5" style="2" customWidth="1"/>
    <col min="12050" max="12050" width="5.59765625" style="2" customWidth="1"/>
    <col min="12051" max="12051" width="4.59765625" style="2" customWidth="1"/>
    <col min="12052" max="12052" width="5.3984375" style="2" customWidth="1"/>
    <col min="12053" max="12053" width="5.5" style="2" customWidth="1"/>
    <col min="12054" max="12054" width="4.8984375" style="2" customWidth="1"/>
    <col min="12055" max="12055" width="4" style="2" customWidth="1"/>
    <col min="12056" max="12056" width="5" style="2" customWidth="1"/>
    <col min="12057" max="12058" width="4.69921875" style="2" customWidth="1"/>
    <col min="12059" max="12059" width="6.09765625" style="2" customWidth="1"/>
    <col min="12060" max="12060" width="5.09765625" style="2" customWidth="1"/>
    <col min="12061" max="12061" width="5.8984375" style="2" customWidth="1"/>
    <col min="12062" max="12062" width="5.59765625" style="2" customWidth="1"/>
    <col min="12063" max="12063" width="6.5" style="2" customWidth="1"/>
    <col min="12064" max="12064" width="6.19921875" style="2" customWidth="1"/>
    <col min="12065" max="12065" width="4.59765625" style="2" customWidth="1"/>
    <col min="12066" max="12066" width="5" style="2" customWidth="1"/>
    <col min="12067" max="12067" width="5.19921875" style="2" customWidth="1"/>
    <col min="12068" max="12068" width="4.3984375" style="2" customWidth="1"/>
    <col min="12069" max="12069" width="5.5" style="2" customWidth="1"/>
    <col min="12070" max="12070" width="6.5" style="2" customWidth="1"/>
    <col min="12071" max="12072" width="4.5" style="2" customWidth="1"/>
    <col min="12073" max="12073" width="5.5" style="2" customWidth="1"/>
    <col min="12074" max="12074" width="7" style="2" customWidth="1"/>
    <col min="12075" max="12302" width="9" style="2"/>
    <col min="12303" max="12303" width="4.5" style="2" customWidth="1"/>
    <col min="12304" max="12304" width="31" style="2" customWidth="1"/>
    <col min="12305" max="12305" width="6.5" style="2" customWidth="1"/>
    <col min="12306" max="12306" width="5.59765625" style="2" customWidth="1"/>
    <col min="12307" max="12307" width="4.59765625" style="2" customWidth="1"/>
    <col min="12308" max="12308" width="5.3984375" style="2" customWidth="1"/>
    <col min="12309" max="12309" width="5.5" style="2" customWidth="1"/>
    <col min="12310" max="12310" width="4.8984375" style="2" customWidth="1"/>
    <col min="12311" max="12311" width="4" style="2" customWidth="1"/>
    <col min="12312" max="12312" width="5" style="2" customWidth="1"/>
    <col min="12313" max="12314" width="4.69921875" style="2" customWidth="1"/>
    <col min="12315" max="12315" width="6.09765625" style="2" customWidth="1"/>
    <col min="12316" max="12316" width="5.09765625" style="2" customWidth="1"/>
    <col min="12317" max="12317" width="5.8984375" style="2" customWidth="1"/>
    <col min="12318" max="12318" width="5.59765625" style="2" customWidth="1"/>
    <col min="12319" max="12319" width="6.5" style="2" customWidth="1"/>
    <col min="12320" max="12320" width="6.19921875" style="2" customWidth="1"/>
    <col min="12321" max="12321" width="4.59765625" style="2" customWidth="1"/>
    <col min="12322" max="12322" width="5" style="2" customWidth="1"/>
    <col min="12323" max="12323" width="5.19921875" style="2" customWidth="1"/>
    <col min="12324" max="12324" width="4.3984375" style="2" customWidth="1"/>
    <col min="12325" max="12325" width="5.5" style="2" customWidth="1"/>
    <col min="12326" max="12326" width="6.5" style="2" customWidth="1"/>
    <col min="12327" max="12328" width="4.5" style="2" customWidth="1"/>
    <col min="12329" max="12329" width="5.5" style="2" customWidth="1"/>
    <col min="12330" max="12330" width="7" style="2" customWidth="1"/>
    <col min="12331" max="12558" width="9" style="2"/>
    <col min="12559" max="12559" width="4.5" style="2" customWidth="1"/>
    <col min="12560" max="12560" width="31" style="2" customWidth="1"/>
    <col min="12561" max="12561" width="6.5" style="2" customWidth="1"/>
    <col min="12562" max="12562" width="5.59765625" style="2" customWidth="1"/>
    <col min="12563" max="12563" width="4.59765625" style="2" customWidth="1"/>
    <col min="12564" max="12564" width="5.3984375" style="2" customWidth="1"/>
    <col min="12565" max="12565" width="5.5" style="2" customWidth="1"/>
    <col min="12566" max="12566" width="4.8984375" style="2" customWidth="1"/>
    <col min="12567" max="12567" width="4" style="2" customWidth="1"/>
    <col min="12568" max="12568" width="5" style="2" customWidth="1"/>
    <col min="12569" max="12570" width="4.69921875" style="2" customWidth="1"/>
    <col min="12571" max="12571" width="6.09765625" style="2" customWidth="1"/>
    <col min="12572" max="12572" width="5.09765625" style="2" customWidth="1"/>
    <col min="12573" max="12573" width="5.8984375" style="2" customWidth="1"/>
    <col min="12574" max="12574" width="5.59765625" style="2" customWidth="1"/>
    <col min="12575" max="12575" width="6.5" style="2" customWidth="1"/>
    <col min="12576" max="12576" width="6.19921875" style="2" customWidth="1"/>
    <col min="12577" max="12577" width="4.59765625" style="2" customWidth="1"/>
    <col min="12578" max="12578" width="5" style="2" customWidth="1"/>
    <col min="12579" max="12579" width="5.19921875" style="2" customWidth="1"/>
    <col min="12580" max="12580" width="4.3984375" style="2" customWidth="1"/>
    <col min="12581" max="12581" width="5.5" style="2" customWidth="1"/>
    <col min="12582" max="12582" width="6.5" style="2" customWidth="1"/>
    <col min="12583" max="12584" width="4.5" style="2" customWidth="1"/>
    <col min="12585" max="12585" width="5.5" style="2" customWidth="1"/>
    <col min="12586" max="12586" width="7" style="2" customWidth="1"/>
    <col min="12587" max="12814" width="9" style="2"/>
    <col min="12815" max="12815" width="4.5" style="2" customWidth="1"/>
    <col min="12816" max="12816" width="31" style="2" customWidth="1"/>
    <col min="12817" max="12817" width="6.5" style="2" customWidth="1"/>
    <col min="12818" max="12818" width="5.59765625" style="2" customWidth="1"/>
    <col min="12819" max="12819" width="4.59765625" style="2" customWidth="1"/>
    <col min="12820" max="12820" width="5.3984375" style="2" customWidth="1"/>
    <col min="12821" max="12821" width="5.5" style="2" customWidth="1"/>
    <col min="12822" max="12822" width="4.8984375" style="2" customWidth="1"/>
    <col min="12823" max="12823" width="4" style="2" customWidth="1"/>
    <col min="12824" max="12824" width="5" style="2" customWidth="1"/>
    <col min="12825" max="12826" width="4.69921875" style="2" customWidth="1"/>
    <col min="12827" max="12827" width="6.09765625" style="2" customWidth="1"/>
    <col min="12828" max="12828" width="5.09765625" style="2" customWidth="1"/>
    <col min="12829" max="12829" width="5.8984375" style="2" customWidth="1"/>
    <col min="12830" max="12830" width="5.59765625" style="2" customWidth="1"/>
    <col min="12831" max="12831" width="6.5" style="2" customWidth="1"/>
    <col min="12832" max="12832" width="6.19921875" style="2" customWidth="1"/>
    <col min="12833" max="12833" width="4.59765625" style="2" customWidth="1"/>
    <col min="12834" max="12834" width="5" style="2" customWidth="1"/>
    <col min="12835" max="12835" width="5.19921875" style="2" customWidth="1"/>
    <col min="12836" max="12836" width="4.3984375" style="2" customWidth="1"/>
    <col min="12837" max="12837" width="5.5" style="2" customWidth="1"/>
    <col min="12838" max="12838" width="6.5" style="2" customWidth="1"/>
    <col min="12839" max="12840" width="4.5" style="2" customWidth="1"/>
    <col min="12841" max="12841" width="5.5" style="2" customWidth="1"/>
    <col min="12842" max="12842" width="7" style="2" customWidth="1"/>
    <col min="12843" max="13070" width="9" style="2"/>
    <col min="13071" max="13071" width="4.5" style="2" customWidth="1"/>
    <col min="13072" max="13072" width="31" style="2" customWidth="1"/>
    <col min="13073" max="13073" width="6.5" style="2" customWidth="1"/>
    <col min="13074" max="13074" width="5.59765625" style="2" customWidth="1"/>
    <col min="13075" max="13075" width="4.59765625" style="2" customWidth="1"/>
    <col min="13076" max="13076" width="5.3984375" style="2" customWidth="1"/>
    <col min="13077" max="13077" width="5.5" style="2" customWidth="1"/>
    <col min="13078" max="13078" width="4.8984375" style="2" customWidth="1"/>
    <col min="13079" max="13079" width="4" style="2" customWidth="1"/>
    <col min="13080" max="13080" width="5" style="2" customWidth="1"/>
    <col min="13081" max="13082" width="4.69921875" style="2" customWidth="1"/>
    <col min="13083" max="13083" width="6.09765625" style="2" customWidth="1"/>
    <col min="13084" max="13084" width="5.09765625" style="2" customWidth="1"/>
    <col min="13085" max="13085" width="5.8984375" style="2" customWidth="1"/>
    <col min="13086" max="13086" width="5.59765625" style="2" customWidth="1"/>
    <col min="13087" max="13087" width="6.5" style="2" customWidth="1"/>
    <col min="13088" max="13088" width="6.19921875" style="2" customWidth="1"/>
    <col min="13089" max="13089" width="4.59765625" style="2" customWidth="1"/>
    <col min="13090" max="13090" width="5" style="2" customWidth="1"/>
    <col min="13091" max="13091" width="5.19921875" style="2" customWidth="1"/>
    <col min="13092" max="13092" width="4.3984375" style="2" customWidth="1"/>
    <col min="13093" max="13093" width="5.5" style="2" customWidth="1"/>
    <col min="13094" max="13094" width="6.5" style="2" customWidth="1"/>
    <col min="13095" max="13096" width="4.5" style="2" customWidth="1"/>
    <col min="13097" max="13097" width="5.5" style="2" customWidth="1"/>
    <col min="13098" max="13098" width="7" style="2" customWidth="1"/>
    <col min="13099" max="13326" width="9" style="2"/>
    <col min="13327" max="13327" width="4.5" style="2" customWidth="1"/>
    <col min="13328" max="13328" width="31" style="2" customWidth="1"/>
    <col min="13329" max="13329" width="6.5" style="2" customWidth="1"/>
    <col min="13330" max="13330" width="5.59765625" style="2" customWidth="1"/>
    <col min="13331" max="13331" width="4.59765625" style="2" customWidth="1"/>
    <col min="13332" max="13332" width="5.3984375" style="2" customWidth="1"/>
    <col min="13333" max="13333" width="5.5" style="2" customWidth="1"/>
    <col min="13334" max="13334" width="4.8984375" style="2" customWidth="1"/>
    <col min="13335" max="13335" width="4" style="2" customWidth="1"/>
    <col min="13336" max="13336" width="5" style="2" customWidth="1"/>
    <col min="13337" max="13338" width="4.69921875" style="2" customWidth="1"/>
    <col min="13339" max="13339" width="6.09765625" style="2" customWidth="1"/>
    <col min="13340" max="13340" width="5.09765625" style="2" customWidth="1"/>
    <col min="13341" max="13341" width="5.8984375" style="2" customWidth="1"/>
    <col min="13342" max="13342" width="5.59765625" style="2" customWidth="1"/>
    <col min="13343" max="13343" width="6.5" style="2" customWidth="1"/>
    <col min="13344" max="13344" width="6.19921875" style="2" customWidth="1"/>
    <col min="13345" max="13345" width="4.59765625" style="2" customWidth="1"/>
    <col min="13346" max="13346" width="5" style="2" customWidth="1"/>
    <col min="13347" max="13347" width="5.19921875" style="2" customWidth="1"/>
    <col min="13348" max="13348" width="4.3984375" style="2" customWidth="1"/>
    <col min="13349" max="13349" width="5.5" style="2" customWidth="1"/>
    <col min="13350" max="13350" width="6.5" style="2" customWidth="1"/>
    <col min="13351" max="13352" width="4.5" style="2" customWidth="1"/>
    <col min="13353" max="13353" width="5.5" style="2" customWidth="1"/>
    <col min="13354" max="13354" width="7" style="2" customWidth="1"/>
    <col min="13355" max="13582" width="9" style="2"/>
    <col min="13583" max="13583" width="4.5" style="2" customWidth="1"/>
    <col min="13584" max="13584" width="31" style="2" customWidth="1"/>
    <col min="13585" max="13585" width="6.5" style="2" customWidth="1"/>
    <col min="13586" max="13586" width="5.59765625" style="2" customWidth="1"/>
    <col min="13587" max="13587" width="4.59765625" style="2" customWidth="1"/>
    <col min="13588" max="13588" width="5.3984375" style="2" customWidth="1"/>
    <col min="13589" max="13589" width="5.5" style="2" customWidth="1"/>
    <col min="13590" max="13590" width="4.8984375" style="2" customWidth="1"/>
    <col min="13591" max="13591" width="4" style="2" customWidth="1"/>
    <col min="13592" max="13592" width="5" style="2" customWidth="1"/>
    <col min="13593" max="13594" width="4.69921875" style="2" customWidth="1"/>
    <col min="13595" max="13595" width="6.09765625" style="2" customWidth="1"/>
    <col min="13596" max="13596" width="5.09765625" style="2" customWidth="1"/>
    <col min="13597" max="13597" width="5.8984375" style="2" customWidth="1"/>
    <col min="13598" max="13598" width="5.59765625" style="2" customWidth="1"/>
    <col min="13599" max="13599" width="6.5" style="2" customWidth="1"/>
    <col min="13600" max="13600" width="6.19921875" style="2" customWidth="1"/>
    <col min="13601" max="13601" width="4.59765625" style="2" customWidth="1"/>
    <col min="13602" max="13602" width="5" style="2" customWidth="1"/>
    <col min="13603" max="13603" width="5.19921875" style="2" customWidth="1"/>
    <col min="13604" max="13604" width="4.3984375" style="2" customWidth="1"/>
    <col min="13605" max="13605" width="5.5" style="2" customWidth="1"/>
    <col min="13606" max="13606" width="6.5" style="2" customWidth="1"/>
    <col min="13607" max="13608" width="4.5" style="2" customWidth="1"/>
    <col min="13609" max="13609" width="5.5" style="2" customWidth="1"/>
    <col min="13610" max="13610" width="7" style="2" customWidth="1"/>
    <col min="13611" max="13838" width="9" style="2"/>
    <col min="13839" max="13839" width="4.5" style="2" customWidth="1"/>
    <col min="13840" max="13840" width="31" style="2" customWidth="1"/>
    <col min="13841" max="13841" width="6.5" style="2" customWidth="1"/>
    <col min="13842" max="13842" width="5.59765625" style="2" customWidth="1"/>
    <col min="13843" max="13843" width="4.59765625" style="2" customWidth="1"/>
    <col min="13844" max="13844" width="5.3984375" style="2" customWidth="1"/>
    <col min="13845" max="13845" width="5.5" style="2" customWidth="1"/>
    <col min="13846" max="13846" width="4.8984375" style="2" customWidth="1"/>
    <col min="13847" max="13847" width="4" style="2" customWidth="1"/>
    <col min="13848" max="13848" width="5" style="2" customWidth="1"/>
    <col min="13849" max="13850" width="4.69921875" style="2" customWidth="1"/>
    <col min="13851" max="13851" width="6.09765625" style="2" customWidth="1"/>
    <col min="13852" max="13852" width="5.09765625" style="2" customWidth="1"/>
    <col min="13853" max="13853" width="5.8984375" style="2" customWidth="1"/>
    <col min="13854" max="13854" width="5.59765625" style="2" customWidth="1"/>
    <col min="13855" max="13855" width="6.5" style="2" customWidth="1"/>
    <col min="13856" max="13856" width="6.19921875" style="2" customWidth="1"/>
    <col min="13857" max="13857" width="4.59765625" style="2" customWidth="1"/>
    <col min="13858" max="13858" width="5" style="2" customWidth="1"/>
    <col min="13859" max="13859" width="5.19921875" style="2" customWidth="1"/>
    <col min="13860" max="13860" width="4.3984375" style="2" customWidth="1"/>
    <col min="13861" max="13861" width="5.5" style="2" customWidth="1"/>
    <col min="13862" max="13862" width="6.5" style="2" customWidth="1"/>
    <col min="13863" max="13864" width="4.5" style="2" customWidth="1"/>
    <col min="13865" max="13865" width="5.5" style="2" customWidth="1"/>
    <col min="13866" max="13866" width="7" style="2" customWidth="1"/>
    <col min="13867" max="14094" width="9" style="2"/>
    <col min="14095" max="14095" width="4.5" style="2" customWidth="1"/>
    <col min="14096" max="14096" width="31" style="2" customWidth="1"/>
    <col min="14097" max="14097" width="6.5" style="2" customWidth="1"/>
    <col min="14098" max="14098" width="5.59765625" style="2" customWidth="1"/>
    <col min="14099" max="14099" width="4.59765625" style="2" customWidth="1"/>
    <col min="14100" max="14100" width="5.3984375" style="2" customWidth="1"/>
    <col min="14101" max="14101" width="5.5" style="2" customWidth="1"/>
    <col min="14102" max="14102" width="4.8984375" style="2" customWidth="1"/>
    <col min="14103" max="14103" width="4" style="2" customWidth="1"/>
    <col min="14104" max="14104" width="5" style="2" customWidth="1"/>
    <col min="14105" max="14106" width="4.69921875" style="2" customWidth="1"/>
    <col min="14107" max="14107" width="6.09765625" style="2" customWidth="1"/>
    <col min="14108" max="14108" width="5.09765625" style="2" customWidth="1"/>
    <col min="14109" max="14109" width="5.8984375" style="2" customWidth="1"/>
    <col min="14110" max="14110" width="5.59765625" style="2" customWidth="1"/>
    <col min="14111" max="14111" width="6.5" style="2" customWidth="1"/>
    <col min="14112" max="14112" width="6.19921875" style="2" customWidth="1"/>
    <col min="14113" max="14113" width="4.59765625" style="2" customWidth="1"/>
    <col min="14114" max="14114" width="5" style="2" customWidth="1"/>
    <col min="14115" max="14115" width="5.19921875" style="2" customWidth="1"/>
    <col min="14116" max="14116" width="4.3984375" style="2" customWidth="1"/>
    <col min="14117" max="14117" width="5.5" style="2" customWidth="1"/>
    <col min="14118" max="14118" width="6.5" style="2" customWidth="1"/>
    <col min="14119" max="14120" width="4.5" style="2" customWidth="1"/>
    <col min="14121" max="14121" width="5.5" style="2" customWidth="1"/>
    <col min="14122" max="14122" width="7" style="2" customWidth="1"/>
    <col min="14123" max="14350" width="9" style="2"/>
    <col min="14351" max="14351" width="4.5" style="2" customWidth="1"/>
    <col min="14352" max="14352" width="31" style="2" customWidth="1"/>
    <col min="14353" max="14353" width="6.5" style="2" customWidth="1"/>
    <col min="14354" max="14354" width="5.59765625" style="2" customWidth="1"/>
    <col min="14355" max="14355" width="4.59765625" style="2" customWidth="1"/>
    <col min="14356" max="14356" width="5.3984375" style="2" customWidth="1"/>
    <col min="14357" max="14357" width="5.5" style="2" customWidth="1"/>
    <col min="14358" max="14358" width="4.8984375" style="2" customWidth="1"/>
    <col min="14359" max="14359" width="4" style="2" customWidth="1"/>
    <col min="14360" max="14360" width="5" style="2" customWidth="1"/>
    <col min="14361" max="14362" width="4.69921875" style="2" customWidth="1"/>
    <col min="14363" max="14363" width="6.09765625" style="2" customWidth="1"/>
    <col min="14364" max="14364" width="5.09765625" style="2" customWidth="1"/>
    <col min="14365" max="14365" width="5.8984375" style="2" customWidth="1"/>
    <col min="14366" max="14366" width="5.59765625" style="2" customWidth="1"/>
    <col min="14367" max="14367" width="6.5" style="2" customWidth="1"/>
    <col min="14368" max="14368" width="6.19921875" style="2" customWidth="1"/>
    <col min="14369" max="14369" width="4.59765625" style="2" customWidth="1"/>
    <col min="14370" max="14370" width="5" style="2" customWidth="1"/>
    <col min="14371" max="14371" width="5.19921875" style="2" customWidth="1"/>
    <col min="14372" max="14372" width="4.3984375" style="2" customWidth="1"/>
    <col min="14373" max="14373" width="5.5" style="2" customWidth="1"/>
    <col min="14374" max="14374" width="6.5" style="2" customWidth="1"/>
    <col min="14375" max="14376" width="4.5" style="2" customWidth="1"/>
    <col min="14377" max="14377" width="5.5" style="2" customWidth="1"/>
    <col min="14378" max="14378" width="7" style="2" customWidth="1"/>
    <col min="14379" max="14606" width="9" style="2"/>
    <col min="14607" max="14607" width="4.5" style="2" customWidth="1"/>
    <col min="14608" max="14608" width="31" style="2" customWidth="1"/>
    <col min="14609" max="14609" width="6.5" style="2" customWidth="1"/>
    <col min="14610" max="14610" width="5.59765625" style="2" customWidth="1"/>
    <col min="14611" max="14611" width="4.59765625" style="2" customWidth="1"/>
    <col min="14612" max="14612" width="5.3984375" style="2" customWidth="1"/>
    <col min="14613" max="14613" width="5.5" style="2" customWidth="1"/>
    <col min="14614" max="14614" width="4.8984375" style="2" customWidth="1"/>
    <col min="14615" max="14615" width="4" style="2" customWidth="1"/>
    <col min="14616" max="14616" width="5" style="2" customWidth="1"/>
    <col min="14617" max="14618" width="4.69921875" style="2" customWidth="1"/>
    <col min="14619" max="14619" width="6.09765625" style="2" customWidth="1"/>
    <col min="14620" max="14620" width="5.09765625" style="2" customWidth="1"/>
    <col min="14621" max="14621" width="5.8984375" style="2" customWidth="1"/>
    <col min="14622" max="14622" width="5.59765625" style="2" customWidth="1"/>
    <col min="14623" max="14623" width="6.5" style="2" customWidth="1"/>
    <col min="14624" max="14624" width="6.19921875" style="2" customWidth="1"/>
    <col min="14625" max="14625" width="4.59765625" style="2" customWidth="1"/>
    <col min="14626" max="14626" width="5" style="2" customWidth="1"/>
    <col min="14627" max="14627" width="5.19921875" style="2" customWidth="1"/>
    <col min="14628" max="14628" width="4.3984375" style="2" customWidth="1"/>
    <col min="14629" max="14629" width="5.5" style="2" customWidth="1"/>
    <col min="14630" max="14630" width="6.5" style="2" customWidth="1"/>
    <col min="14631" max="14632" width="4.5" style="2" customWidth="1"/>
    <col min="14633" max="14633" width="5.5" style="2" customWidth="1"/>
    <col min="14634" max="14634" width="7" style="2" customWidth="1"/>
    <col min="14635" max="14862" width="9" style="2"/>
    <col min="14863" max="14863" width="4.5" style="2" customWidth="1"/>
    <col min="14864" max="14864" width="31" style="2" customWidth="1"/>
    <col min="14865" max="14865" width="6.5" style="2" customWidth="1"/>
    <col min="14866" max="14866" width="5.59765625" style="2" customWidth="1"/>
    <col min="14867" max="14867" width="4.59765625" style="2" customWidth="1"/>
    <col min="14868" max="14868" width="5.3984375" style="2" customWidth="1"/>
    <col min="14869" max="14869" width="5.5" style="2" customWidth="1"/>
    <col min="14870" max="14870" width="4.8984375" style="2" customWidth="1"/>
    <col min="14871" max="14871" width="4" style="2" customWidth="1"/>
    <col min="14872" max="14872" width="5" style="2" customWidth="1"/>
    <col min="14873" max="14874" width="4.69921875" style="2" customWidth="1"/>
    <col min="14875" max="14875" width="6.09765625" style="2" customWidth="1"/>
    <col min="14876" max="14876" width="5.09765625" style="2" customWidth="1"/>
    <col min="14877" max="14877" width="5.8984375" style="2" customWidth="1"/>
    <col min="14878" max="14878" width="5.59765625" style="2" customWidth="1"/>
    <col min="14879" max="14879" width="6.5" style="2" customWidth="1"/>
    <col min="14880" max="14880" width="6.19921875" style="2" customWidth="1"/>
    <col min="14881" max="14881" width="4.59765625" style="2" customWidth="1"/>
    <col min="14882" max="14882" width="5" style="2" customWidth="1"/>
    <col min="14883" max="14883" width="5.19921875" style="2" customWidth="1"/>
    <col min="14884" max="14884" width="4.3984375" style="2" customWidth="1"/>
    <col min="14885" max="14885" width="5.5" style="2" customWidth="1"/>
    <col min="14886" max="14886" width="6.5" style="2" customWidth="1"/>
    <col min="14887" max="14888" width="4.5" style="2" customWidth="1"/>
    <col min="14889" max="14889" width="5.5" style="2" customWidth="1"/>
    <col min="14890" max="14890" width="7" style="2" customWidth="1"/>
    <col min="14891" max="15118" width="9" style="2"/>
    <col min="15119" max="15119" width="4.5" style="2" customWidth="1"/>
    <col min="15120" max="15120" width="31" style="2" customWidth="1"/>
    <col min="15121" max="15121" width="6.5" style="2" customWidth="1"/>
    <col min="15122" max="15122" width="5.59765625" style="2" customWidth="1"/>
    <col min="15123" max="15123" width="4.59765625" style="2" customWidth="1"/>
    <col min="15124" max="15124" width="5.3984375" style="2" customWidth="1"/>
    <col min="15125" max="15125" width="5.5" style="2" customWidth="1"/>
    <col min="15126" max="15126" width="4.8984375" style="2" customWidth="1"/>
    <col min="15127" max="15127" width="4" style="2" customWidth="1"/>
    <col min="15128" max="15128" width="5" style="2" customWidth="1"/>
    <col min="15129" max="15130" width="4.69921875" style="2" customWidth="1"/>
    <col min="15131" max="15131" width="6.09765625" style="2" customWidth="1"/>
    <col min="15132" max="15132" width="5.09765625" style="2" customWidth="1"/>
    <col min="15133" max="15133" width="5.8984375" style="2" customWidth="1"/>
    <col min="15134" max="15134" width="5.59765625" style="2" customWidth="1"/>
    <col min="15135" max="15135" width="6.5" style="2" customWidth="1"/>
    <col min="15136" max="15136" width="6.19921875" style="2" customWidth="1"/>
    <col min="15137" max="15137" width="4.59765625" style="2" customWidth="1"/>
    <col min="15138" max="15138" width="5" style="2" customWidth="1"/>
    <col min="15139" max="15139" width="5.19921875" style="2" customWidth="1"/>
    <col min="15140" max="15140" width="4.3984375" style="2" customWidth="1"/>
    <col min="15141" max="15141" width="5.5" style="2" customWidth="1"/>
    <col min="15142" max="15142" width="6.5" style="2" customWidth="1"/>
    <col min="15143" max="15144" width="4.5" style="2" customWidth="1"/>
    <col min="15145" max="15145" width="5.5" style="2" customWidth="1"/>
    <col min="15146" max="15146" width="7" style="2" customWidth="1"/>
    <col min="15147" max="15374" width="9" style="2"/>
    <col min="15375" max="15375" width="4.5" style="2" customWidth="1"/>
    <col min="15376" max="15376" width="31" style="2" customWidth="1"/>
    <col min="15377" max="15377" width="6.5" style="2" customWidth="1"/>
    <col min="15378" max="15378" width="5.59765625" style="2" customWidth="1"/>
    <col min="15379" max="15379" width="4.59765625" style="2" customWidth="1"/>
    <col min="15380" max="15380" width="5.3984375" style="2" customWidth="1"/>
    <col min="15381" max="15381" width="5.5" style="2" customWidth="1"/>
    <col min="15382" max="15382" width="4.8984375" style="2" customWidth="1"/>
    <col min="15383" max="15383" width="4" style="2" customWidth="1"/>
    <col min="15384" max="15384" width="5" style="2" customWidth="1"/>
    <col min="15385" max="15386" width="4.69921875" style="2" customWidth="1"/>
    <col min="15387" max="15387" width="6.09765625" style="2" customWidth="1"/>
    <col min="15388" max="15388" width="5.09765625" style="2" customWidth="1"/>
    <col min="15389" max="15389" width="5.8984375" style="2" customWidth="1"/>
    <col min="15390" max="15390" width="5.59765625" style="2" customWidth="1"/>
    <col min="15391" max="15391" width="6.5" style="2" customWidth="1"/>
    <col min="15392" max="15392" width="6.19921875" style="2" customWidth="1"/>
    <col min="15393" max="15393" width="4.59765625" style="2" customWidth="1"/>
    <col min="15394" max="15394" width="5" style="2" customWidth="1"/>
    <col min="15395" max="15395" width="5.19921875" style="2" customWidth="1"/>
    <col min="15396" max="15396" width="4.3984375" style="2" customWidth="1"/>
    <col min="15397" max="15397" width="5.5" style="2" customWidth="1"/>
    <col min="15398" max="15398" width="6.5" style="2" customWidth="1"/>
    <col min="15399" max="15400" width="4.5" style="2" customWidth="1"/>
    <col min="15401" max="15401" width="5.5" style="2" customWidth="1"/>
    <col min="15402" max="15402" width="7" style="2" customWidth="1"/>
    <col min="15403" max="15630" width="9" style="2"/>
    <col min="15631" max="15631" width="4.5" style="2" customWidth="1"/>
    <col min="15632" max="15632" width="31" style="2" customWidth="1"/>
    <col min="15633" max="15633" width="6.5" style="2" customWidth="1"/>
    <col min="15634" max="15634" width="5.59765625" style="2" customWidth="1"/>
    <col min="15635" max="15635" width="4.59765625" style="2" customWidth="1"/>
    <col min="15636" max="15636" width="5.3984375" style="2" customWidth="1"/>
    <col min="15637" max="15637" width="5.5" style="2" customWidth="1"/>
    <col min="15638" max="15638" width="4.8984375" style="2" customWidth="1"/>
    <col min="15639" max="15639" width="4" style="2" customWidth="1"/>
    <col min="15640" max="15640" width="5" style="2" customWidth="1"/>
    <col min="15641" max="15642" width="4.69921875" style="2" customWidth="1"/>
    <col min="15643" max="15643" width="6.09765625" style="2" customWidth="1"/>
    <col min="15644" max="15644" width="5.09765625" style="2" customWidth="1"/>
    <col min="15645" max="15645" width="5.8984375" style="2" customWidth="1"/>
    <col min="15646" max="15646" width="5.59765625" style="2" customWidth="1"/>
    <col min="15647" max="15647" width="6.5" style="2" customWidth="1"/>
    <col min="15648" max="15648" width="6.19921875" style="2" customWidth="1"/>
    <col min="15649" max="15649" width="4.59765625" style="2" customWidth="1"/>
    <col min="15650" max="15650" width="5" style="2" customWidth="1"/>
    <col min="15651" max="15651" width="5.19921875" style="2" customWidth="1"/>
    <col min="15652" max="15652" width="4.3984375" style="2" customWidth="1"/>
    <col min="15653" max="15653" width="5.5" style="2" customWidth="1"/>
    <col min="15654" max="15654" width="6.5" style="2" customWidth="1"/>
    <col min="15655" max="15656" width="4.5" style="2" customWidth="1"/>
    <col min="15657" max="15657" width="5.5" style="2" customWidth="1"/>
    <col min="15658" max="15658" width="7" style="2" customWidth="1"/>
    <col min="15659" max="15886" width="9" style="2"/>
    <col min="15887" max="15887" width="4.5" style="2" customWidth="1"/>
    <col min="15888" max="15888" width="31" style="2" customWidth="1"/>
    <col min="15889" max="15889" width="6.5" style="2" customWidth="1"/>
    <col min="15890" max="15890" width="5.59765625" style="2" customWidth="1"/>
    <col min="15891" max="15891" width="4.59765625" style="2" customWidth="1"/>
    <col min="15892" max="15892" width="5.3984375" style="2" customWidth="1"/>
    <col min="15893" max="15893" width="5.5" style="2" customWidth="1"/>
    <col min="15894" max="15894" width="4.8984375" style="2" customWidth="1"/>
    <col min="15895" max="15895" width="4" style="2" customWidth="1"/>
    <col min="15896" max="15896" width="5" style="2" customWidth="1"/>
    <col min="15897" max="15898" width="4.69921875" style="2" customWidth="1"/>
    <col min="15899" max="15899" width="6.09765625" style="2" customWidth="1"/>
    <col min="15900" max="15900" width="5.09765625" style="2" customWidth="1"/>
    <col min="15901" max="15901" width="5.8984375" style="2" customWidth="1"/>
    <col min="15902" max="15902" width="5.59765625" style="2" customWidth="1"/>
    <col min="15903" max="15903" width="6.5" style="2" customWidth="1"/>
    <col min="15904" max="15904" width="6.19921875" style="2" customWidth="1"/>
    <col min="15905" max="15905" width="4.59765625" style="2" customWidth="1"/>
    <col min="15906" max="15906" width="5" style="2" customWidth="1"/>
    <col min="15907" max="15907" width="5.19921875" style="2" customWidth="1"/>
    <col min="15908" max="15908" width="4.3984375" style="2" customWidth="1"/>
    <col min="15909" max="15909" width="5.5" style="2" customWidth="1"/>
    <col min="15910" max="15910" width="6.5" style="2" customWidth="1"/>
    <col min="15911" max="15912" width="4.5" style="2" customWidth="1"/>
    <col min="15913" max="15913" width="5.5" style="2" customWidth="1"/>
    <col min="15914" max="15914" width="7" style="2" customWidth="1"/>
    <col min="15915" max="16142" width="9" style="2"/>
    <col min="16143" max="16143" width="4.5" style="2" customWidth="1"/>
    <col min="16144" max="16144" width="31" style="2" customWidth="1"/>
    <col min="16145" max="16145" width="6.5" style="2" customWidth="1"/>
    <col min="16146" max="16146" width="5.59765625" style="2" customWidth="1"/>
    <col min="16147" max="16147" width="4.59765625" style="2" customWidth="1"/>
    <col min="16148" max="16148" width="5.3984375" style="2" customWidth="1"/>
    <col min="16149" max="16149" width="5.5" style="2" customWidth="1"/>
    <col min="16150" max="16150" width="4.8984375" style="2" customWidth="1"/>
    <col min="16151" max="16151" width="4" style="2" customWidth="1"/>
    <col min="16152" max="16152" width="5" style="2" customWidth="1"/>
    <col min="16153" max="16154" width="4.69921875" style="2" customWidth="1"/>
    <col min="16155" max="16155" width="6.09765625" style="2" customWidth="1"/>
    <col min="16156" max="16156" width="5.09765625" style="2" customWidth="1"/>
    <col min="16157" max="16157" width="5.8984375" style="2" customWidth="1"/>
    <col min="16158" max="16158" width="5.59765625" style="2" customWidth="1"/>
    <col min="16159" max="16159" width="6.5" style="2" customWidth="1"/>
    <col min="16160" max="16160" width="6.19921875" style="2" customWidth="1"/>
    <col min="16161" max="16161" width="4.59765625" style="2" customWidth="1"/>
    <col min="16162" max="16162" width="5" style="2" customWidth="1"/>
    <col min="16163" max="16163" width="5.19921875" style="2" customWidth="1"/>
    <col min="16164" max="16164" width="4.3984375" style="2" customWidth="1"/>
    <col min="16165" max="16165" width="5.5" style="2" customWidth="1"/>
    <col min="16166" max="16166" width="6.5" style="2" customWidth="1"/>
    <col min="16167" max="16168" width="4.5" style="2" customWidth="1"/>
    <col min="16169" max="16169" width="5.5" style="2" customWidth="1"/>
    <col min="16170" max="16170" width="7" style="2" customWidth="1"/>
    <col min="16171" max="16364" width="9" style="2"/>
    <col min="16365" max="16384" width="9" style="2" customWidth="1"/>
  </cols>
  <sheetData>
    <row r="1" spans="1:68" ht="13.8" x14ac:dyDescent="0.25">
      <c r="A1" s="184" t="s">
        <v>124</v>
      </c>
      <c r="B1" s="184"/>
    </row>
    <row r="3" spans="1:68" ht="13.8" x14ac:dyDescent="0.25">
      <c r="A3" s="184" t="s">
        <v>136</v>
      </c>
      <c r="B3" s="184"/>
      <c r="C3" s="184"/>
      <c r="D3" s="184"/>
      <c r="E3" s="184"/>
      <c r="F3" s="184"/>
      <c r="G3" s="184"/>
      <c r="H3" s="184"/>
      <c r="I3" s="184"/>
      <c r="J3" s="184"/>
      <c r="K3" s="184"/>
      <c r="L3" s="184"/>
      <c r="M3" s="184"/>
      <c r="N3" s="184"/>
      <c r="O3" s="184"/>
      <c r="P3" s="184"/>
      <c r="Q3" s="184"/>
      <c r="R3" s="184"/>
      <c r="S3" s="184"/>
      <c r="T3" s="184"/>
      <c r="U3" s="184"/>
      <c r="V3" s="184"/>
      <c r="W3" s="184"/>
      <c r="X3" s="184"/>
      <c r="Y3" s="184"/>
      <c r="Z3" s="184"/>
      <c r="AA3" s="184"/>
      <c r="AB3" s="184"/>
      <c r="AC3" s="184"/>
      <c r="AD3" s="184"/>
      <c r="AE3" s="184"/>
      <c r="AF3" s="184"/>
      <c r="AG3" s="184"/>
      <c r="AH3" s="184"/>
      <c r="AI3" s="184"/>
      <c r="AJ3" s="184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8"/>
    </row>
    <row r="5" spans="1:68" ht="12.75" customHeight="1" x14ac:dyDescent="0.2">
      <c r="A5" s="185" t="s">
        <v>0</v>
      </c>
      <c r="B5" s="185" t="s">
        <v>60</v>
      </c>
      <c r="C5" s="180" t="s">
        <v>81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2" t="s">
        <v>123</v>
      </c>
      <c r="AD5" s="187" t="s">
        <v>82</v>
      </c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87"/>
      <c r="AY5" s="187"/>
      <c r="AZ5" s="187"/>
      <c r="BA5" s="187"/>
      <c r="BB5" s="187"/>
      <c r="BC5" s="187"/>
      <c r="BD5" s="187"/>
      <c r="BE5" s="182" t="s">
        <v>122</v>
      </c>
      <c r="BF5" s="3" t="s">
        <v>114</v>
      </c>
      <c r="BG5" s="4"/>
      <c r="BH5" s="4"/>
      <c r="BI5" s="4"/>
      <c r="BJ5" s="4"/>
      <c r="BK5" s="4"/>
      <c r="BL5" s="182" t="s">
        <v>121</v>
      </c>
      <c r="BM5" s="4"/>
      <c r="BN5" s="180" t="s">
        <v>120</v>
      </c>
      <c r="BO5" s="181"/>
      <c r="BP5" s="5"/>
    </row>
    <row r="6" spans="1:68" ht="173.4" x14ac:dyDescent="0.2">
      <c r="A6" s="185"/>
      <c r="B6" s="185"/>
      <c r="C6" s="1" t="s">
        <v>62</v>
      </c>
      <c r="D6" s="1" t="s">
        <v>125</v>
      </c>
      <c r="E6" s="1" t="s">
        <v>63</v>
      </c>
      <c r="F6" s="1" t="s">
        <v>64</v>
      </c>
      <c r="G6" s="1" t="s">
        <v>126</v>
      </c>
      <c r="H6" s="1" t="s">
        <v>65</v>
      </c>
      <c r="I6" s="1" t="s">
        <v>116</v>
      </c>
      <c r="J6" s="1" t="s">
        <v>66</v>
      </c>
      <c r="K6" s="1" t="s">
        <v>67</v>
      </c>
      <c r="L6" s="1" t="s">
        <v>68</v>
      </c>
      <c r="M6" s="1" t="s">
        <v>69</v>
      </c>
      <c r="N6" s="1" t="s">
        <v>70</v>
      </c>
      <c r="O6" s="1" t="s">
        <v>127</v>
      </c>
      <c r="P6" s="1" t="s">
        <v>71</v>
      </c>
      <c r="Q6" s="1" t="s">
        <v>72</v>
      </c>
      <c r="R6" s="1" t="s">
        <v>73</v>
      </c>
      <c r="S6" s="1" t="s">
        <v>74</v>
      </c>
      <c r="T6" s="1" t="s">
        <v>75</v>
      </c>
      <c r="U6" s="1" t="s">
        <v>76</v>
      </c>
      <c r="V6" s="1" t="s">
        <v>77</v>
      </c>
      <c r="W6" s="1" t="s">
        <v>78</v>
      </c>
      <c r="X6" s="1" t="s">
        <v>130</v>
      </c>
      <c r="Y6" s="1" t="s">
        <v>79</v>
      </c>
      <c r="Z6" s="1" t="s">
        <v>129</v>
      </c>
      <c r="AA6" s="1" t="s">
        <v>80</v>
      </c>
      <c r="AB6" s="1" t="s">
        <v>128</v>
      </c>
      <c r="AC6" s="183"/>
      <c r="AD6" s="1" t="s">
        <v>83</v>
      </c>
      <c r="AE6" s="1" t="s">
        <v>131</v>
      </c>
      <c r="AF6" s="1" t="s">
        <v>132</v>
      </c>
      <c r="AG6" s="1" t="s">
        <v>84</v>
      </c>
      <c r="AH6" s="1" t="s">
        <v>85</v>
      </c>
      <c r="AI6" s="1" t="s">
        <v>86</v>
      </c>
      <c r="AJ6" s="1" t="s">
        <v>87</v>
      </c>
      <c r="AK6" s="1" t="s">
        <v>88</v>
      </c>
      <c r="AL6" s="1" t="s">
        <v>89</v>
      </c>
      <c r="AM6" s="1" t="s">
        <v>105</v>
      </c>
      <c r="AN6" s="1" t="s">
        <v>90</v>
      </c>
      <c r="AO6" s="1" t="s">
        <v>91</v>
      </c>
      <c r="AP6" s="1" t="s">
        <v>92</v>
      </c>
      <c r="AQ6" s="1" t="s">
        <v>113</v>
      </c>
      <c r="AR6" s="1" t="s">
        <v>93</v>
      </c>
      <c r="AS6" s="1" t="s">
        <v>119</v>
      </c>
      <c r="AT6" s="1" t="s">
        <v>94</v>
      </c>
      <c r="AU6" s="1" t="s">
        <v>95</v>
      </c>
      <c r="AV6" s="1" t="s">
        <v>96</v>
      </c>
      <c r="AW6" s="1" t="s">
        <v>133</v>
      </c>
      <c r="AX6" s="1" t="s">
        <v>97</v>
      </c>
      <c r="AY6" s="1" t="s">
        <v>98</v>
      </c>
      <c r="AZ6" s="1" t="s">
        <v>100</v>
      </c>
      <c r="BA6" s="1" t="s">
        <v>99</v>
      </c>
      <c r="BB6" s="1" t="s">
        <v>101</v>
      </c>
      <c r="BC6" s="1" t="s">
        <v>102</v>
      </c>
      <c r="BD6" s="1" t="s">
        <v>103</v>
      </c>
      <c r="BE6" s="183"/>
      <c r="BF6" s="1" t="s">
        <v>107</v>
      </c>
      <c r="BG6" s="1" t="s">
        <v>108</v>
      </c>
      <c r="BH6" s="1" t="s">
        <v>115</v>
      </c>
      <c r="BI6" s="1" t="s">
        <v>112</v>
      </c>
      <c r="BJ6" s="1" t="s">
        <v>117</v>
      </c>
      <c r="BK6" s="6" t="s">
        <v>118</v>
      </c>
      <c r="BL6" s="183"/>
      <c r="BM6" s="1" t="s">
        <v>112</v>
      </c>
      <c r="BN6" s="1" t="s">
        <v>111</v>
      </c>
      <c r="BO6" s="1" t="s">
        <v>109</v>
      </c>
      <c r="BP6" s="1" t="s">
        <v>110</v>
      </c>
    </row>
    <row r="7" spans="1:68" x14ac:dyDescent="0.2">
      <c r="A7" s="179">
        <v>1</v>
      </c>
      <c r="B7" s="7" t="s">
        <v>31</v>
      </c>
      <c r="C7" s="8">
        <v>1</v>
      </c>
      <c r="D7" s="8">
        <v>1</v>
      </c>
      <c r="E7" s="8">
        <v>1</v>
      </c>
      <c r="F7" s="8">
        <v>1</v>
      </c>
      <c r="G7" s="8">
        <v>2</v>
      </c>
      <c r="H7" s="8">
        <v>1</v>
      </c>
      <c r="I7" s="8"/>
      <c r="J7" s="8"/>
      <c r="K7" s="8"/>
      <c r="L7" s="8">
        <v>1</v>
      </c>
      <c r="M7" s="8">
        <v>1</v>
      </c>
      <c r="N7" s="8">
        <v>4</v>
      </c>
      <c r="O7" s="8">
        <v>3</v>
      </c>
      <c r="P7" s="8">
        <v>2</v>
      </c>
      <c r="Q7" s="8">
        <v>1</v>
      </c>
      <c r="R7" s="8">
        <v>1</v>
      </c>
      <c r="S7" s="8">
        <v>1</v>
      </c>
      <c r="T7" s="8">
        <v>2</v>
      </c>
      <c r="U7" s="8"/>
      <c r="V7" s="8"/>
      <c r="W7" s="8">
        <v>2</v>
      </c>
      <c r="X7" s="8">
        <v>2</v>
      </c>
      <c r="Y7" s="8">
        <v>3</v>
      </c>
      <c r="Z7" s="8">
        <v>3</v>
      </c>
      <c r="AA7" s="8">
        <v>3</v>
      </c>
      <c r="AB7" s="8">
        <v>1</v>
      </c>
      <c r="AC7" s="8">
        <f>SUM(C7:AB7)</f>
        <v>37</v>
      </c>
      <c r="AD7" s="8">
        <v>1</v>
      </c>
      <c r="AE7" s="8">
        <v>1</v>
      </c>
      <c r="AF7" s="8">
        <v>1</v>
      </c>
      <c r="AG7" s="8">
        <v>1</v>
      </c>
      <c r="AH7" s="8">
        <v>1</v>
      </c>
      <c r="AI7" s="8">
        <v>1</v>
      </c>
      <c r="AJ7" s="8">
        <v>1</v>
      </c>
      <c r="AK7" s="8">
        <v>1</v>
      </c>
      <c r="AL7" s="8">
        <v>2</v>
      </c>
      <c r="AM7" s="8">
        <v>1</v>
      </c>
      <c r="AN7" s="8">
        <v>2</v>
      </c>
      <c r="AO7" s="8">
        <v>2</v>
      </c>
      <c r="AP7" s="8">
        <v>1</v>
      </c>
      <c r="AQ7" s="8"/>
      <c r="AR7" s="8"/>
      <c r="AS7" s="8"/>
      <c r="AT7" s="8"/>
      <c r="AU7" s="8">
        <v>11</v>
      </c>
      <c r="AV7" s="8"/>
      <c r="AW7" s="8">
        <v>1</v>
      </c>
      <c r="AX7" s="8">
        <v>2</v>
      </c>
      <c r="AY7" s="8">
        <v>2</v>
      </c>
      <c r="AZ7" s="8">
        <v>3</v>
      </c>
      <c r="BA7" s="8">
        <v>1</v>
      </c>
      <c r="BB7" s="8">
        <v>1</v>
      </c>
      <c r="BC7" s="8">
        <v>2</v>
      </c>
      <c r="BD7" s="8">
        <v>3</v>
      </c>
      <c r="BE7" s="8">
        <f>SUM(AD7:BD7)</f>
        <v>42</v>
      </c>
      <c r="BF7" s="9"/>
      <c r="BG7" s="9"/>
      <c r="BH7" s="9"/>
      <c r="BI7" s="9"/>
      <c r="BJ7" s="9">
        <v>4</v>
      </c>
      <c r="BK7" s="9"/>
      <c r="BL7" s="9">
        <f>SUM(BF7:BK7)</f>
        <v>4</v>
      </c>
      <c r="BM7" s="9"/>
      <c r="BN7" s="9">
        <f>17</f>
        <v>17</v>
      </c>
      <c r="BO7" s="9"/>
      <c r="BP7" s="9">
        <f t="shared" ref="BP7:BP19" si="0">AC7+BE7+BL7+BN7+BO7</f>
        <v>100</v>
      </c>
    </row>
    <row r="8" spans="1:68" x14ac:dyDescent="0.2">
      <c r="A8" s="179">
        <f t="shared" ref="A8:A47" si="1">A7+1</f>
        <v>2</v>
      </c>
      <c r="B8" s="10" t="s">
        <v>25</v>
      </c>
      <c r="C8" s="8">
        <v>1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>
        <v>1</v>
      </c>
      <c r="W8" s="8"/>
      <c r="X8" s="8"/>
      <c r="Y8" s="8"/>
      <c r="Z8" s="8"/>
      <c r="AA8" s="8"/>
      <c r="AB8" s="8"/>
      <c r="AC8" s="8">
        <f t="shared" ref="AC8:AC68" si="2">SUM(C8:AB8)</f>
        <v>2</v>
      </c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>
        <v>1</v>
      </c>
      <c r="AW8" s="8"/>
      <c r="AX8" s="8"/>
      <c r="AY8" s="8"/>
      <c r="AZ8" s="8"/>
      <c r="BA8" s="8"/>
      <c r="BB8" s="8"/>
      <c r="BC8" s="8"/>
      <c r="BD8" s="8"/>
      <c r="BE8" s="8">
        <f t="shared" ref="BE8:BE68" si="3">SUM(AD8:BD8)</f>
        <v>1</v>
      </c>
      <c r="BF8" s="9"/>
      <c r="BG8" s="9"/>
      <c r="BH8" s="9"/>
      <c r="BI8" s="9"/>
      <c r="BJ8" s="9"/>
      <c r="BK8" s="9"/>
      <c r="BL8" s="9">
        <f t="shared" ref="BL8:BL68" si="4">SUM(BF8:BK8)</f>
        <v>0</v>
      </c>
      <c r="BM8" s="9"/>
      <c r="BN8" s="9">
        <v>2</v>
      </c>
      <c r="BO8" s="9"/>
      <c r="BP8" s="9">
        <f t="shared" si="0"/>
        <v>5</v>
      </c>
    </row>
    <row r="9" spans="1:68" x14ac:dyDescent="0.2">
      <c r="A9" s="179">
        <f t="shared" si="1"/>
        <v>3</v>
      </c>
      <c r="B9" s="9" t="s">
        <v>32</v>
      </c>
      <c r="C9" s="8">
        <v>1</v>
      </c>
      <c r="D9" s="8">
        <v>1</v>
      </c>
      <c r="E9" s="8">
        <v>1</v>
      </c>
      <c r="F9" s="8">
        <v>1</v>
      </c>
      <c r="G9" s="8">
        <v>1</v>
      </c>
      <c r="H9" s="8">
        <v>1</v>
      </c>
      <c r="I9" s="8"/>
      <c r="J9" s="8"/>
      <c r="K9" s="8"/>
      <c r="L9" s="8">
        <v>1</v>
      </c>
      <c r="M9" s="8">
        <v>1</v>
      </c>
      <c r="N9" s="8">
        <v>2</v>
      </c>
      <c r="O9" s="8">
        <v>3</v>
      </c>
      <c r="P9" s="8">
        <v>2</v>
      </c>
      <c r="Q9" s="8">
        <v>1</v>
      </c>
      <c r="R9" s="8">
        <v>1</v>
      </c>
      <c r="S9" s="8">
        <v>1</v>
      </c>
      <c r="T9" s="8">
        <v>2</v>
      </c>
      <c r="U9" s="8"/>
      <c r="V9" s="8">
        <v>1</v>
      </c>
      <c r="W9" s="8">
        <v>2</v>
      </c>
      <c r="X9" s="8">
        <v>2</v>
      </c>
      <c r="Y9" s="8">
        <v>2</v>
      </c>
      <c r="Z9" s="8">
        <v>3</v>
      </c>
      <c r="AA9" s="8">
        <v>3</v>
      </c>
      <c r="AB9" s="8">
        <v>1</v>
      </c>
      <c r="AC9" s="8">
        <f t="shared" si="2"/>
        <v>34</v>
      </c>
      <c r="AD9" s="8">
        <v>1</v>
      </c>
      <c r="AE9" s="8">
        <v>1</v>
      </c>
      <c r="AF9" s="8">
        <v>1</v>
      </c>
      <c r="AG9" s="8">
        <v>1</v>
      </c>
      <c r="AH9" s="8">
        <v>1</v>
      </c>
      <c r="AI9" s="8">
        <v>1</v>
      </c>
      <c r="AJ9" s="8">
        <v>1</v>
      </c>
      <c r="AK9" s="8">
        <v>1</v>
      </c>
      <c r="AL9" s="8">
        <v>2</v>
      </c>
      <c r="AM9" s="8">
        <v>1</v>
      </c>
      <c r="AN9" s="8">
        <v>2</v>
      </c>
      <c r="AO9" s="8">
        <v>2</v>
      </c>
      <c r="AP9" s="8">
        <v>1</v>
      </c>
      <c r="AQ9" s="8"/>
      <c r="AR9" s="8"/>
      <c r="AS9" s="8"/>
      <c r="AT9" s="8"/>
      <c r="AU9" s="8">
        <v>11</v>
      </c>
      <c r="AV9" s="8">
        <v>1</v>
      </c>
      <c r="AW9" s="8">
        <v>1</v>
      </c>
      <c r="AX9" s="8">
        <v>2</v>
      </c>
      <c r="AY9" s="8">
        <v>2</v>
      </c>
      <c r="AZ9" s="8">
        <v>4</v>
      </c>
      <c r="BA9" s="8">
        <v>1</v>
      </c>
      <c r="BB9" s="8">
        <v>1</v>
      </c>
      <c r="BC9" s="8">
        <v>2</v>
      </c>
      <c r="BD9" s="8">
        <v>3</v>
      </c>
      <c r="BE9" s="8">
        <f t="shared" si="3"/>
        <v>44</v>
      </c>
      <c r="BF9" s="9"/>
      <c r="BG9" s="9"/>
      <c r="BH9" s="9"/>
      <c r="BI9" s="9"/>
      <c r="BJ9" s="9">
        <v>4</v>
      </c>
      <c r="BK9" s="9"/>
      <c r="BL9" s="9">
        <f t="shared" si="4"/>
        <v>4</v>
      </c>
      <c r="BM9" s="9"/>
      <c r="BN9" s="9">
        <v>8</v>
      </c>
      <c r="BO9" s="9"/>
      <c r="BP9" s="9">
        <f t="shared" si="0"/>
        <v>90</v>
      </c>
    </row>
    <row r="10" spans="1:68" x14ac:dyDescent="0.2">
      <c r="A10" s="179">
        <f t="shared" si="1"/>
        <v>4</v>
      </c>
      <c r="B10" s="9" t="s">
        <v>24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>
        <f t="shared" si="2"/>
        <v>0</v>
      </c>
      <c r="AD10" s="8"/>
      <c r="AE10" s="8"/>
      <c r="AF10" s="8">
        <v>1</v>
      </c>
      <c r="AG10" s="8"/>
      <c r="AH10" s="8"/>
      <c r="AI10" s="8"/>
      <c r="AJ10" s="8"/>
      <c r="AK10" s="8"/>
      <c r="AL10" s="8"/>
      <c r="AM10" s="8"/>
      <c r="AN10" s="8"/>
      <c r="AO10" s="8">
        <v>2</v>
      </c>
      <c r="AP10" s="8">
        <v>1</v>
      </c>
      <c r="AQ10" s="8"/>
      <c r="AR10" s="8"/>
      <c r="AS10" s="8"/>
      <c r="AT10" s="8"/>
      <c r="AU10" s="8">
        <v>7</v>
      </c>
      <c r="AV10" s="8"/>
      <c r="AW10" s="8"/>
      <c r="AX10" s="8"/>
      <c r="AY10" s="8">
        <v>1</v>
      </c>
      <c r="AZ10" s="8">
        <v>1</v>
      </c>
      <c r="BA10" s="8"/>
      <c r="BB10" s="8"/>
      <c r="BC10" s="8">
        <v>1</v>
      </c>
      <c r="BD10" s="8">
        <v>1</v>
      </c>
      <c r="BE10" s="8">
        <f t="shared" si="3"/>
        <v>15</v>
      </c>
      <c r="BF10" s="9"/>
      <c r="BG10" s="9"/>
      <c r="BH10" s="9"/>
      <c r="BI10" s="9"/>
      <c r="BJ10" s="9"/>
      <c r="BK10" s="9"/>
      <c r="BL10" s="9">
        <f t="shared" si="4"/>
        <v>0</v>
      </c>
      <c r="BM10" s="9"/>
      <c r="BN10" s="9"/>
      <c r="BO10" s="9"/>
      <c r="BP10" s="9">
        <f t="shared" si="0"/>
        <v>15</v>
      </c>
    </row>
    <row r="11" spans="1:68" x14ac:dyDescent="0.2">
      <c r="A11" s="179">
        <f t="shared" si="1"/>
        <v>5</v>
      </c>
      <c r="B11" s="9" t="s">
        <v>20</v>
      </c>
      <c r="C11" s="8">
        <v>3</v>
      </c>
      <c r="D11" s="8">
        <v>1</v>
      </c>
      <c r="E11" s="8">
        <v>1</v>
      </c>
      <c r="F11" s="8">
        <v>1</v>
      </c>
      <c r="G11" s="8">
        <v>1</v>
      </c>
      <c r="H11" s="8">
        <v>1</v>
      </c>
      <c r="I11" s="8">
        <v>5</v>
      </c>
      <c r="J11" s="8">
        <v>3</v>
      </c>
      <c r="K11" s="8">
        <v>12</v>
      </c>
      <c r="L11" s="8">
        <v>1</v>
      </c>
      <c r="M11" s="8">
        <v>1</v>
      </c>
      <c r="N11" s="8">
        <v>1</v>
      </c>
      <c r="O11" s="8">
        <v>1</v>
      </c>
      <c r="P11" s="8">
        <v>1</v>
      </c>
      <c r="Q11" s="8">
        <v>1</v>
      </c>
      <c r="R11" s="8">
        <v>1</v>
      </c>
      <c r="S11" s="8">
        <v>1</v>
      </c>
      <c r="T11" s="8">
        <v>1</v>
      </c>
      <c r="U11" s="8">
        <v>1</v>
      </c>
      <c r="V11" s="8">
        <v>1</v>
      </c>
      <c r="W11" s="8">
        <v>1</v>
      </c>
      <c r="X11" s="8">
        <v>1</v>
      </c>
      <c r="Y11" s="8">
        <v>1</v>
      </c>
      <c r="Z11" s="8">
        <v>1</v>
      </c>
      <c r="AA11" s="8">
        <v>4</v>
      </c>
      <c r="AB11" s="8">
        <v>1</v>
      </c>
      <c r="AC11" s="8">
        <f t="shared" si="2"/>
        <v>48</v>
      </c>
      <c r="AD11" s="8">
        <v>3</v>
      </c>
      <c r="AE11" s="8">
        <v>4</v>
      </c>
      <c r="AF11" s="8">
        <v>1</v>
      </c>
      <c r="AG11" s="8">
        <v>1</v>
      </c>
      <c r="AH11" s="8">
        <v>1</v>
      </c>
      <c r="AI11" s="8">
        <v>1</v>
      </c>
      <c r="AJ11" s="8">
        <v>1</v>
      </c>
      <c r="AK11" s="8">
        <v>1</v>
      </c>
      <c r="AL11" s="8">
        <v>1</v>
      </c>
      <c r="AM11" s="8">
        <v>1</v>
      </c>
      <c r="AN11" s="8">
        <v>1</v>
      </c>
      <c r="AO11" s="8">
        <v>1</v>
      </c>
      <c r="AP11" s="8">
        <v>1</v>
      </c>
      <c r="AQ11" s="8">
        <v>3</v>
      </c>
      <c r="AR11" s="8">
        <v>4</v>
      </c>
      <c r="AS11" s="8"/>
      <c r="AT11" s="8">
        <v>1</v>
      </c>
      <c r="AU11" s="8">
        <v>6</v>
      </c>
      <c r="AV11" s="8">
        <v>1</v>
      </c>
      <c r="AW11" s="8">
        <v>1</v>
      </c>
      <c r="AX11" s="8">
        <v>1</v>
      </c>
      <c r="AY11" s="8">
        <v>1</v>
      </c>
      <c r="AZ11" s="8">
        <v>1</v>
      </c>
      <c r="BA11" s="8">
        <v>1</v>
      </c>
      <c r="BB11" s="8">
        <v>1</v>
      </c>
      <c r="BC11" s="8">
        <v>1</v>
      </c>
      <c r="BD11" s="8">
        <v>1</v>
      </c>
      <c r="BE11" s="8">
        <f t="shared" si="3"/>
        <v>41</v>
      </c>
      <c r="BF11" s="9">
        <v>40</v>
      </c>
      <c r="BG11" s="9">
        <v>1</v>
      </c>
      <c r="BH11" s="9">
        <v>1</v>
      </c>
      <c r="BI11" s="9"/>
      <c r="BJ11" s="9"/>
      <c r="BK11" s="9"/>
      <c r="BL11" s="9">
        <f t="shared" si="4"/>
        <v>42</v>
      </c>
      <c r="BM11" s="9"/>
      <c r="BN11" s="9">
        <v>5</v>
      </c>
      <c r="BO11" s="9">
        <v>19</v>
      </c>
      <c r="BP11" s="9">
        <f t="shared" si="0"/>
        <v>155</v>
      </c>
    </row>
    <row r="12" spans="1:68" ht="16.8" customHeight="1" x14ac:dyDescent="0.2">
      <c r="A12" s="179">
        <f t="shared" si="1"/>
        <v>6</v>
      </c>
      <c r="B12" s="11" t="s">
        <v>26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>
        <f t="shared" si="2"/>
        <v>0</v>
      </c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>
        <f t="shared" si="3"/>
        <v>0</v>
      </c>
      <c r="BF12" s="9"/>
      <c r="BG12" s="9"/>
      <c r="BH12" s="9"/>
      <c r="BI12" s="9"/>
      <c r="BJ12" s="9"/>
      <c r="BK12" s="9"/>
      <c r="BL12" s="9">
        <f t="shared" si="4"/>
        <v>0</v>
      </c>
      <c r="BM12" s="9"/>
      <c r="BN12" s="9">
        <v>1</v>
      </c>
      <c r="BO12" s="9"/>
      <c r="BP12" s="9">
        <f t="shared" si="0"/>
        <v>1</v>
      </c>
    </row>
    <row r="13" spans="1:68" x14ac:dyDescent="0.2">
      <c r="A13" s="179">
        <f t="shared" si="1"/>
        <v>7</v>
      </c>
      <c r="B13" s="11" t="s">
        <v>27</v>
      </c>
      <c r="C13" s="8">
        <v>2</v>
      </c>
      <c r="D13" s="8">
        <v>1</v>
      </c>
      <c r="E13" s="8">
        <v>1</v>
      </c>
      <c r="F13" s="8">
        <v>1</v>
      </c>
      <c r="G13" s="8">
        <v>2</v>
      </c>
      <c r="H13" s="8">
        <v>1</v>
      </c>
      <c r="I13" s="8"/>
      <c r="J13" s="8"/>
      <c r="K13" s="8">
        <v>1</v>
      </c>
      <c r="L13" s="8">
        <v>1</v>
      </c>
      <c r="M13" s="8">
        <v>2</v>
      </c>
      <c r="N13" s="8">
        <v>2</v>
      </c>
      <c r="O13" s="8">
        <v>3</v>
      </c>
      <c r="P13" s="8">
        <v>4</v>
      </c>
      <c r="Q13" s="8">
        <v>1</v>
      </c>
      <c r="R13" s="8">
        <v>1</v>
      </c>
      <c r="S13" s="8">
        <v>1</v>
      </c>
      <c r="T13" s="8">
        <v>2</v>
      </c>
      <c r="U13" s="8"/>
      <c r="V13" s="8">
        <v>1</v>
      </c>
      <c r="W13" s="8">
        <v>2</v>
      </c>
      <c r="X13" s="8">
        <v>2</v>
      </c>
      <c r="Y13" s="8">
        <v>2</v>
      </c>
      <c r="Z13" s="8">
        <v>3</v>
      </c>
      <c r="AA13" s="8">
        <v>4</v>
      </c>
      <c r="AB13" s="8">
        <v>1</v>
      </c>
      <c r="AC13" s="8">
        <f t="shared" si="2"/>
        <v>41</v>
      </c>
      <c r="AD13" s="8">
        <v>1</v>
      </c>
      <c r="AE13" s="8">
        <v>1</v>
      </c>
      <c r="AF13" s="8">
        <v>1</v>
      </c>
      <c r="AG13" s="8">
        <v>1</v>
      </c>
      <c r="AH13" s="8">
        <v>1</v>
      </c>
      <c r="AI13" s="8">
        <v>2</v>
      </c>
      <c r="AJ13" s="8">
        <v>2</v>
      </c>
      <c r="AK13" s="8">
        <v>1</v>
      </c>
      <c r="AL13" s="8">
        <v>2</v>
      </c>
      <c r="AM13" s="8">
        <v>1</v>
      </c>
      <c r="AN13" s="8">
        <v>2</v>
      </c>
      <c r="AO13" s="8">
        <v>2</v>
      </c>
      <c r="AP13" s="8">
        <v>2</v>
      </c>
      <c r="AQ13" s="8"/>
      <c r="AR13" s="8"/>
      <c r="AS13" s="8"/>
      <c r="AT13" s="8">
        <v>1</v>
      </c>
      <c r="AU13" s="8">
        <v>1</v>
      </c>
      <c r="AV13" s="8">
        <v>1</v>
      </c>
      <c r="AW13" s="8">
        <v>1</v>
      </c>
      <c r="AX13" s="8">
        <v>2</v>
      </c>
      <c r="AY13" s="8">
        <v>3</v>
      </c>
      <c r="AZ13" s="8">
        <v>3</v>
      </c>
      <c r="BA13" s="8">
        <v>1</v>
      </c>
      <c r="BB13" s="8"/>
      <c r="BC13" s="8">
        <v>2</v>
      </c>
      <c r="BD13" s="8">
        <v>3</v>
      </c>
      <c r="BE13" s="8">
        <f t="shared" si="3"/>
        <v>37</v>
      </c>
      <c r="BF13" s="9"/>
      <c r="BG13" s="9"/>
      <c r="BH13" s="9"/>
      <c r="BI13" s="9">
        <v>19</v>
      </c>
      <c r="BJ13" s="9">
        <v>4</v>
      </c>
      <c r="BK13" s="9"/>
      <c r="BL13" s="9">
        <f t="shared" si="4"/>
        <v>23</v>
      </c>
      <c r="BM13" s="9"/>
      <c r="BN13" s="9">
        <v>15</v>
      </c>
      <c r="BO13" s="9"/>
      <c r="BP13" s="9">
        <v>116</v>
      </c>
    </row>
    <row r="14" spans="1:68" x14ac:dyDescent="0.2">
      <c r="A14" s="179">
        <f t="shared" si="1"/>
        <v>8</v>
      </c>
      <c r="B14" s="11" t="s">
        <v>28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>
        <f t="shared" si="2"/>
        <v>0</v>
      </c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>
        <f t="shared" si="3"/>
        <v>0</v>
      </c>
      <c r="BF14" s="9"/>
      <c r="BG14" s="9"/>
      <c r="BH14" s="9"/>
      <c r="BI14" s="9"/>
      <c r="BJ14" s="9"/>
      <c r="BK14" s="9"/>
      <c r="BL14" s="9">
        <f t="shared" si="4"/>
        <v>0</v>
      </c>
      <c r="BM14" s="9"/>
      <c r="BN14" s="9"/>
      <c r="BO14" s="9"/>
      <c r="BP14" s="9">
        <f t="shared" si="0"/>
        <v>0</v>
      </c>
    </row>
    <row r="15" spans="1:68" x14ac:dyDescent="0.2">
      <c r="A15" s="179">
        <f t="shared" si="1"/>
        <v>9</v>
      </c>
      <c r="B15" s="10" t="s">
        <v>18</v>
      </c>
      <c r="C15" s="8">
        <v>1</v>
      </c>
      <c r="D15" s="8">
        <v>1</v>
      </c>
      <c r="E15" s="8">
        <v>1</v>
      </c>
      <c r="F15" s="8">
        <v>1</v>
      </c>
      <c r="G15" s="8"/>
      <c r="H15" s="8">
        <v>1</v>
      </c>
      <c r="I15" s="8"/>
      <c r="J15" s="8"/>
      <c r="K15" s="8"/>
      <c r="L15" s="8">
        <v>1</v>
      </c>
      <c r="M15" s="8">
        <v>1</v>
      </c>
      <c r="N15" s="8">
        <v>1</v>
      </c>
      <c r="O15" s="8">
        <v>1</v>
      </c>
      <c r="P15" s="8">
        <v>1</v>
      </c>
      <c r="Q15" s="8">
        <v>1</v>
      </c>
      <c r="R15" s="8">
        <v>1</v>
      </c>
      <c r="S15" s="8">
        <v>1</v>
      </c>
      <c r="T15" s="8"/>
      <c r="U15" s="8"/>
      <c r="V15" s="8">
        <v>1</v>
      </c>
      <c r="W15" s="8">
        <v>1</v>
      </c>
      <c r="X15" s="8">
        <v>1</v>
      </c>
      <c r="Y15" s="8">
        <v>1</v>
      </c>
      <c r="Z15" s="8">
        <v>1</v>
      </c>
      <c r="AA15" s="8">
        <v>2</v>
      </c>
      <c r="AB15" s="8">
        <v>1</v>
      </c>
      <c r="AC15" s="8">
        <f t="shared" si="2"/>
        <v>21</v>
      </c>
      <c r="AD15" s="8"/>
      <c r="AE15" s="8">
        <v>1</v>
      </c>
      <c r="AF15" s="8">
        <v>1</v>
      </c>
      <c r="AG15" s="8">
        <v>1</v>
      </c>
      <c r="AH15" s="8">
        <v>1</v>
      </c>
      <c r="AI15" s="8">
        <v>1</v>
      </c>
      <c r="AJ15" s="8">
        <v>1</v>
      </c>
      <c r="AK15" s="8">
        <v>1</v>
      </c>
      <c r="AL15" s="8">
        <v>1</v>
      </c>
      <c r="AM15" s="8">
        <v>1</v>
      </c>
      <c r="AN15" s="8"/>
      <c r="AO15" s="8"/>
      <c r="AP15" s="8"/>
      <c r="AQ15" s="8"/>
      <c r="AR15" s="8"/>
      <c r="AS15" s="8"/>
      <c r="AT15" s="8"/>
      <c r="AU15" s="8"/>
      <c r="AV15" s="8">
        <v>1</v>
      </c>
      <c r="AW15" s="8">
        <v>1</v>
      </c>
      <c r="AX15" s="8"/>
      <c r="AY15" s="8"/>
      <c r="AZ15" s="8"/>
      <c r="BA15" s="8">
        <v>1</v>
      </c>
      <c r="BB15" s="8">
        <v>1</v>
      </c>
      <c r="BC15" s="8">
        <v>1</v>
      </c>
      <c r="BD15" s="8">
        <v>1</v>
      </c>
      <c r="BE15" s="8">
        <f t="shared" si="3"/>
        <v>15</v>
      </c>
      <c r="BF15" s="9"/>
      <c r="BG15" s="9"/>
      <c r="BH15" s="9"/>
      <c r="BI15" s="9">
        <v>3</v>
      </c>
      <c r="BJ15" s="9"/>
      <c r="BK15" s="9"/>
      <c r="BL15" s="9">
        <f t="shared" si="4"/>
        <v>3</v>
      </c>
      <c r="BM15" s="9"/>
      <c r="BN15" s="9"/>
      <c r="BO15" s="9"/>
      <c r="BP15" s="9">
        <f t="shared" si="0"/>
        <v>39</v>
      </c>
    </row>
    <row r="16" spans="1:68" x14ac:dyDescent="0.2">
      <c r="A16" s="179">
        <f t="shared" si="1"/>
        <v>10</v>
      </c>
      <c r="B16" s="11" t="s">
        <v>29</v>
      </c>
      <c r="C16" s="8"/>
      <c r="D16" s="8"/>
      <c r="E16" s="8"/>
      <c r="F16" s="8"/>
      <c r="G16" s="8"/>
      <c r="H16" s="8"/>
      <c r="I16" s="8">
        <v>1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>
        <v>1</v>
      </c>
      <c r="V16" s="8"/>
      <c r="W16" s="8"/>
      <c r="X16" s="8"/>
      <c r="Y16" s="8"/>
      <c r="Z16" s="8"/>
      <c r="AA16" s="8"/>
      <c r="AB16" s="8"/>
      <c r="AC16" s="8">
        <f t="shared" si="2"/>
        <v>2</v>
      </c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>
        <v>1</v>
      </c>
      <c r="AR16" s="8"/>
      <c r="AS16" s="8"/>
      <c r="AT16" s="8"/>
      <c r="AU16" s="8">
        <v>1</v>
      </c>
      <c r="AV16" s="8"/>
      <c r="AW16" s="8"/>
      <c r="AX16" s="8"/>
      <c r="AY16" s="8"/>
      <c r="AZ16" s="8"/>
      <c r="BA16" s="8"/>
      <c r="BB16" s="8"/>
      <c r="BC16" s="8"/>
      <c r="BD16" s="8"/>
      <c r="BE16" s="8">
        <f t="shared" si="3"/>
        <v>2</v>
      </c>
      <c r="BF16" s="9"/>
      <c r="BG16" s="9"/>
      <c r="BH16" s="9"/>
      <c r="BI16" s="9">
        <f>3+3</f>
        <v>6</v>
      </c>
      <c r="BJ16" s="9"/>
      <c r="BK16" s="9"/>
      <c r="BL16" s="9">
        <f t="shared" si="4"/>
        <v>6</v>
      </c>
      <c r="BM16" s="9"/>
      <c r="BN16" s="9"/>
      <c r="BO16" s="9"/>
      <c r="BP16" s="9">
        <f t="shared" si="0"/>
        <v>10</v>
      </c>
    </row>
    <row r="17" spans="1:68" x14ac:dyDescent="0.2">
      <c r="A17" s="179">
        <f t="shared" si="1"/>
        <v>11</v>
      </c>
      <c r="B17" s="12" t="s">
        <v>34</v>
      </c>
      <c r="C17" s="8">
        <v>1</v>
      </c>
      <c r="D17" s="8">
        <v>1</v>
      </c>
      <c r="E17" s="8">
        <v>1</v>
      </c>
      <c r="F17" s="8">
        <v>1</v>
      </c>
      <c r="G17" s="8">
        <v>1</v>
      </c>
      <c r="H17" s="8">
        <v>1</v>
      </c>
      <c r="I17" s="8"/>
      <c r="J17" s="8">
        <v>1</v>
      </c>
      <c r="K17" s="8"/>
      <c r="L17" s="8">
        <v>1</v>
      </c>
      <c r="M17" s="8">
        <v>1</v>
      </c>
      <c r="N17" s="8">
        <v>2</v>
      </c>
      <c r="O17" s="8">
        <v>3</v>
      </c>
      <c r="P17" s="8">
        <v>2</v>
      </c>
      <c r="Q17" s="8">
        <v>1</v>
      </c>
      <c r="R17" s="8">
        <v>1</v>
      </c>
      <c r="S17" s="8">
        <v>1</v>
      </c>
      <c r="T17" s="8">
        <v>2</v>
      </c>
      <c r="U17" s="8"/>
      <c r="V17" s="8">
        <v>1</v>
      </c>
      <c r="W17" s="8">
        <v>1</v>
      </c>
      <c r="X17" s="8">
        <v>1</v>
      </c>
      <c r="Y17" s="8">
        <v>2</v>
      </c>
      <c r="Z17" s="8">
        <v>1</v>
      </c>
      <c r="AA17" s="8">
        <v>4</v>
      </c>
      <c r="AB17" s="8">
        <v>1</v>
      </c>
      <c r="AC17" s="8">
        <f t="shared" si="2"/>
        <v>32</v>
      </c>
      <c r="AD17" s="8">
        <v>1</v>
      </c>
      <c r="AE17" s="8">
        <v>1</v>
      </c>
      <c r="AF17" s="8">
        <v>2</v>
      </c>
      <c r="AG17" s="8">
        <v>1</v>
      </c>
      <c r="AH17" s="8">
        <v>1</v>
      </c>
      <c r="AI17" s="8">
        <v>1</v>
      </c>
      <c r="AJ17" s="8">
        <v>1</v>
      </c>
      <c r="AK17" s="8">
        <v>1</v>
      </c>
      <c r="AL17" s="8">
        <v>2</v>
      </c>
      <c r="AM17" s="8">
        <v>1</v>
      </c>
      <c r="AN17" s="8">
        <v>2</v>
      </c>
      <c r="AO17" s="8">
        <v>2</v>
      </c>
      <c r="AP17" s="8">
        <v>1</v>
      </c>
      <c r="AQ17" s="8"/>
      <c r="AR17" s="8">
        <v>1</v>
      </c>
      <c r="AS17" s="8"/>
      <c r="AT17" s="8">
        <v>1</v>
      </c>
      <c r="AU17" s="8">
        <v>11</v>
      </c>
      <c r="AV17" s="8">
        <v>1</v>
      </c>
      <c r="AW17" s="8"/>
      <c r="AX17" s="8">
        <v>1</v>
      </c>
      <c r="AY17" s="8"/>
      <c r="AZ17" s="8"/>
      <c r="BA17" s="8">
        <v>1</v>
      </c>
      <c r="BB17" s="8">
        <v>1</v>
      </c>
      <c r="BC17" s="8">
        <v>2</v>
      </c>
      <c r="BD17" s="8">
        <v>3</v>
      </c>
      <c r="BE17" s="8">
        <f t="shared" si="3"/>
        <v>39</v>
      </c>
      <c r="BF17" s="9"/>
      <c r="BG17" s="9"/>
      <c r="BH17" s="9"/>
      <c r="BI17" s="9">
        <v>8</v>
      </c>
      <c r="BJ17" s="9"/>
      <c r="BK17" s="9"/>
      <c r="BL17" s="9">
        <f t="shared" si="4"/>
        <v>8</v>
      </c>
      <c r="BM17" s="9"/>
      <c r="BN17" s="9">
        <v>10</v>
      </c>
      <c r="BO17" s="9"/>
      <c r="BP17" s="9">
        <f t="shared" si="0"/>
        <v>89</v>
      </c>
    </row>
    <row r="18" spans="1:68" x14ac:dyDescent="0.2">
      <c r="A18" s="179">
        <f t="shared" si="1"/>
        <v>12</v>
      </c>
      <c r="B18" s="12" t="s">
        <v>30</v>
      </c>
      <c r="C18" s="8">
        <v>1</v>
      </c>
      <c r="D18" s="8">
        <v>2</v>
      </c>
      <c r="E18" s="8">
        <v>1</v>
      </c>
      <c r="F18" s="8">
        <v>1</v>
      </c>
      <c r="G18" s="8">
        <v>3</v>
      </c>
      <c r="H18" s="8">
        <v>2</v>
      </c>
      <c r="I18" s="8"/>
      <c r="J18" s="8"/>
      <c r="K18" s="8"/>
      <c r="L18" s="8">
        <v>2</v>
      </c>
      <c r="M18" s="8">
        <v>1</v>
      </c>
      <c r="N18" s="8">
        <v>2</v>
      </c>
      <c r="O18" s="8">
        <v>2</v>
      </c>
      <c r="P18" s="8">
        <v>3</v>
      </c>
      <c r="Q18" s="8">
        <v>1</v>
      </c>
      <c r="R18" s="8">
        <v>2</v>
      </c>
      <c r="S18" s="8">
        <v>1</v>
      </c>
      <c r="T18" s="8">
        <v>2</v>
      </c>
      <c r="U18" s="8"/>
      <c r="V18" s="8">
        <v>2</v>
      </c>
      <c r="W18" s="8">
        <v>3</v>
      </c>
      <c r="X18" s="8">
        <v>2</v>
      </c>
      <c r="Y18" s="8">
        <v>2</v>
      </c>
      <c r="Z18" s="8">
        <v>2</v>
      </c>
      <c r="AA18" s="8">
        <v>5</v>
      </c>
      <c r="AB18" s="8">
        <v>2</v>
      </c>
      <c r="AC18" s="8">
        <f t="shared" si="2"/>
        <v>44</v>
      </c>
      <c r="AD18" s="8"/>
      <c r="AE18" s="8"/>
      <c r="AF18" s="8">
        <v>2</v>
      </c>
      <c r="AG18" s="8">
        <v>1</v>
      </c>
      <c r="AH18" s="8">
        <v>1</v>
      </c>
      <c r="AI18" s="8">
        <v>2</v>
      </c>
      <c r="AJ18" s="8">
        <v>1</v>
      </c>
      <c r="AK18" s="8">
        <v>2</v>
      </c>
      <c r="AL18" s="8">
        <v>2</v>
      </c>
      <c r="AM18" s="8">
        <v>1</v>
      </c>
      <c r="AN18" s="8">
        <v>1</v>
      </c>
      <c r="AO18" s="8"/>
      <c r="AP18" s="8">
        <v>2</v>
      </c>
      <c r="AQ18" s="8"/>
      <c r="AR18" s="8"/>
      <c r="AS18" s="8"/>
      <c r="AT18" s="8"/>
      <c r="AU18" s="8">
        <v>3</v>
      </c>
      <c r="AV18" s="8">
        <v>1</v>
      </c>
      <c r="AW18" s="8">
        <v>1</v>
      </c>
      <c r="AX18" s="8">
        <v>1</v>
      </c>
      <c r="AY18" s="8">
        <v>3</v>
      </c>
      <c r="AZ18" s="8">
        <v>5</v>
      </c>
      <c r="BA18" s="8">
        <v>1</v>
      </c>
      <c r="BB18" s="8">
        <v>1</v>
      </c>
      <c r="BC18" s="8">
        <v>4</v>
      </c>
      <c r="BD18" s="8">
        <v>4</v>
      </c>
      <c r="BE18" s="8">
        <f t="shared" si="3"/>
        <v>39</v>
      </c>
      <c r="BF18" s="9"/>
      <c r="BG18" s="9"/>
      <c r="BH18" s="9"/>
      <c r="BI18" s="9">
        <f>23+10</f>
        <v>33</v>
      </c>
      <c r="BJ18" s="9"/>
      <c r="BK18" s="9"/>
      <c r="BL18" s="9">
        <f t="shared" si="4"/>
        <v>33</v>
      </c>
      <c r="BM18" s="9"/>
      <c r="BN18" s="9">
        <v>19</v>
      </c>
      <c r="BO18" s="9"/>
      <c r="BP18" s="9">
        <v>135</v>
      </c>
    </row>
    <row r="19" spans="1:68" x14ac:dyDescent="0.2">
      <c r="A19" s="179">
        <f t="shared" si="1"/>
        <v>13</v>
      </c>
      <c r="B19" s="12" t="s">
        <v>58</v>
      </c>
      <c r="C19" s="8"/>
      <c r="D19" s="8"/>
      <c r="E19" s="8"/>
      <c r="F19" s="8"/>
      <c r="G19" s="8"/>
      <c r="H19" s="8"/>
      <c r="I19" s="8">
        <v>1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>
        <v>1</v>
      </c>
      <c r="U19" s="8">
        <v>1</v>
      </c>
      <c r="V19" s="8"/>
      <c r="W19" s="8"/>
      <c r="X19" s="8"/>
      <c r="Y19" s="8"/>
      <c r="Z19" s="8"/>
      <c r="AA19" s="8"/>
      <c r="AB19" s="8"/>
      <c r="AC19" s="8">
        <f t="shared" si="2"/>
        <v>3</v>
      </c>
      <c r="AD19" s="8"/>
      <c r="AE19" s="8"/>
      <c r="AF19" s="8">
        <v>1</v>
      </c>
      <c r="AG19" s="8"/>
      <c r="AH19" s="8">
        <v>1</v>
      </c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>
        <v>1</v>
      </c>
      <c r="AV19" s="8"/>
      <c r="AW19" s="8"/>
      <c r="AX19" s="8"/>
      <c r="AY19" s="8"/>
      <c r="AZ19" s="8"/>
      <c r="BA19" s="8"/>
      <c r="BB19" s="8"/>
      <c r="BC19" s="8"/>
      <c r="BD19" s="8"/>
      <c r="BE19" s="8">
        <f t="shared" si="3"/>
        <v>3</v>
      </c>
      <c r="BF19" s="9"/>
      <c r="BG19" s="9"/>
      <c r="BH19" s="9"/>
      <c r="BI19" s="9"/>
      <c r="BJ19" s="9"/>
      <c r="BK19" s="9"/>
      <c r="BL19" s="9">
        <f t="shared" si="4"/>
        <v>0</v>
      </c>
      <c r="BM19" s="9"/>
      <c r="BN19" s="9"/>
      <c r="BO19" s="9"/>
      <c r="BP19" s="9">
        <f t="shared" si="0"/>
        <v>6</v>
      </c>
    </row>
    <row r="20" spans="1:68" x14ac:dyDescent="0.2">
      <c r="A20" s="179">
        <f t="shared" si="1"/>
        <v>14</v>
      </c>
      <c r="B20" s="10" t="s">
        <v>33</v>
      </c>
      <c r="C20" s="8"/>
      <c r="D20" s="8"/>
      <c r="E20" s="8"/>
      <c r="F20" s="8"/>
      <c r="G20" s="8"/>
      <c r="H20" s="8"/>
      <c r="I20" s="8">
        <v>21</v>
      </c>
      <c r="J20" s="8">
        <v>69</v>
      </c>
      <c r="K20" s="8">
        <v>248</v>
      </c>
      <c r="L20" s="8"/>
      <c r="M20" s="8"/>
      <c r="N20" s="8"/>
      <c r="O20" s="8"/>
      <c r="P20" s="8"/>
      <c r="Q20" s="8"/>
      <c r="R20" s="8"/>
      <c r="S20" s="8"/>
      <c r="T20" s="8"/>
      <c r="U20" s="8">
        <v>31</v>
      </c>
      <c r="V20" s="8"/>
      <c r="W20" s="8"/>
      <c r="X20" s="8"/>
      <c r="Y20" s="8">
        <v>3</v>
      </c>
      <c r="Z20" s="8">
        <v>1</v>
      </c>
      <c r="AA20" s="8"/>
      <c r="AB20" s="8"/>
      <c r="AC20" s="8">
        <f t="shared" si="2"/>
        <v>373</v>
      </c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>
        <v>6</v>
      </c>
      <c r="AO20" s="8">
        <v>6</v>
      </c>
      <c r="AP20" s="8">
        <v>4</v>
      </c>
      <c r="AQ20" s="8"/>
      <c r="AR20" s="8">
        <v>47</v>
      </c>
      <c r="AS20" s="8"/>
      <c r="AT20" s="8">
        <v>3</v>
      </c>
      <c r="AU20" s="8">
        <v>78</v>
      </c>
      <c r="AV20" s="8">
        <v>2</v>
      </c>
      <c r="AW20" s="8">
        <v>2</v>
      </c>
      <c r="AX20" s="8">
        <v>4</v>
      </c>
      <c r="AY20" s="8">
        <v>8</v>
      </c>
      <c r="AZ20" s="8">
        <v>8</v>
      </c>
      <c r="BA20" s="8"/>
      <c r="BB20" s="8"/>
      <c r="BC20" s="8"/>
      <c r="BD20" s="8"/>
      <c r="BE20" s="8">
        <f t="shared" si="3"/>
        <v>168</v>
      </c>
      <c r="BF20" s="9">
        <v>125</v>
      </c>
      <c r="BG20" s="9"/>
      <c r="BH20" s="9"/>
      <c r="BI20" s="9"/>
      <c r="BJ20" s="9"/>
      <c r="BK20" s="9">
        <v>64</v>
      </c>
      <c r="BL20" s="9">
        <f>SUM(BF20:BK20)</f>
        <v>189</v>
      </c>
      <c r="BM20" s="9">
        <f>180+86</f>
        <v>266</v>
      </c>
      <c r="BN20" s="9">
        <v>48</v>
      </c>
      <c r="BO20" s="9"/>
      <c r="BP20" s="9">
        <f>AC20+BE20+BL20+BN20+BM20+BO20</f>
        <v>1044</v>
      </c>
    </row>
    <row r="21" spans="1:68" x14ac:dyDescent="0.2">
      <c r="A21" s="179">
        <f t="shared" si="1"/>
        <v>15</v>
      </c>
      <c r="B21" s="9" t="s">
        <v>19</v>
      </c>
      <c r="C21" s="8"/>
      <c r="D21" s="8"/>
      <c r="E21" s="8"/>
      <c r="F21" s="8"/>
      <c r="G21" s="8"/>
      <c r="H21" s="8"/>
      <c r="I21" s="8"/>
      <c r="J21" s="8">
        <v>14</v>
      </c>
      <c r="K21" s="8">
        <v>67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>
        <f t="shared" si="2"/>
        <v>81</v>
      </c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>
        <v>15</v>
      </c>
      <c r="AS21" s="8"/>
      <c r="AT21" s="8"/>
      <c r="AU21" s="8">
        <v>24</v>
      </c>
      <c r="AV21" s="8"/>
      <c r="AW21" s="8"/>
      <c r="AX21" s="8"/>
      <c r="AY21" s="8"/>
      <c r="AZ21" s="8"/>
      <c r="BA21" s="8"/>
      <c r="BB21" s="8"/>
      <c r="BC21" s="8"/>
      <c r="BD21" s="8"/>
      <c r="BE21" s="8">
        <f t="shared" si="3"/>
        <v>39</v>
      </c>
      <c r="BF21" s="9"/>
      <c r="BG21" s="9"/>
      <c r="BH21" s="9"/>
      <c r="BI21" s="9">
        <f>10+56</f>
        <v>66</v>
      </c>
      <c r="BJ21" s="9"/>
      <c r="BK21" s="9">
        <v>16</v>
      </c>
      <c r="BL21" s="9">
        <f t="shared" si="4"/>
        <v>82</v>
      </c>
      <c r="BM21" s="9"/>
      <c r="BN21" s="9">
        <v>10</v>
      </c>
      <c r="BO21" s="9"/>
      <c r="BP21" s="9">
        <f t="shared" ref="BP21:BP52" si="5">AC21+BE21+BL21+BN21+BO21</f>
        <v>212</v>
      </c>
    </row>
    <row r="22" spans="1:68" x14ac:dyDescent="0.2">
      <c r="A22" s="179">
        <f t="shared" si="1"/>
        <v>16</v>
      </c>
      <c r="B22" s="11" t="s">
        <v>15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>
        <f t="shared" si="2"/>
        <v>0</v>
      </c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>
        <f t="shared" si="3"/>
        <v>0</v>
      </c>
      <c r="BF22" s="9"/>
      <c r="BG22" s="9"/>
      <c r="BH22" s="9"/>
      <c r="BI22" s="9"/>
      <c r="BJ22" s="9"/>
      <c r="BK22" s="9"/>
      <c r="BL22" s="9">
        <f t="shared" si="4"/>
        <v>0</v>
      </c>
      <c r="BM22" s="9"/>
      <c r="BN22" s="9">
        <v>2</v>
      </c>
      <c r="BO22" s="9"/>
      <c r="BP22" s="9">
        <f t="shared" si="5"/>
        <v>2</v>
      </c>
    </row>
    <row r="23" spans="1:68" x14ac:dyDescent="0.2">
      <c r="A23" s="179">
        <f t="shared" si="1"/>
        <v>17</v>
      </c>
      <c r="B23" s="11" t="s">
        <v>12</v>
      </c>
      <c r="C23" s="8"/>
      <c r="D23" s="8"/>
      <c r="E23" s="8"/>
      <c r="F23" s="8"/>
      <c r="G23" s="8"/>
      <c r="H23" s="8"/>
      <c r="I23" s="8"/>
      <c r="J23" s="8"/>
      <c r="K23" s="8">
        <v>2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>
        <f t="shared" si="2"/>
        <v>2</v>
      </c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>
        <v>1</v>
      </c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>
        <f t="shared" si="3"/>
        <v>1</v>
      </c>
      <c r="BF23" s="9"/>
      <c r="BG23" s="9"/>
      <c r="BH23" s="9"/>
      <c r="BI23" s="9">
        <v>8</v>
      </c>
      <c r="BJ23" s="9"/>
      <c r="BK23" s="9"/>
      <c r="BL23" s="9">
        <f t="shared" si="4"/>
        <v>8</v>
      </c>
      <c r="BM23" s="9"/>
      <c r="BN23" s="9"/>
      <c r="BO23" s="9"/>
      <c r="BP23" s="9">
        <f t="shared" si="5"/>
        <v>11</v>
      </c>
    </row>
    <row r="24" spans="1:68" x14ac:dyDescent="0.2">
      <c r="A24" s="179">
        <f t="shared" si="1"/>
        <v>18</v>
      </c>
      <c r="B24" s="11" t="s">
        <v>13</v>
      </c>
      <c r="C24" s="8"/>
      <c r="D24" s="8"/>
      <c r="E24" s="8"/>
      <c r="F24" s="8"/>
      <c r="G24" s="8"/>
      <c r="H24" s="8"/>
      <c r="I24" s="8"/>
      <c r="J24" s="8"/>
      <c r="K24" s="8">
        <v>1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>
        <f t="shared" si="2"/>
        <v>1</v>
      </c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>
        <v>1</v>
      </c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>
        <f t="shared" si="3"/>
        <v>1</v>
      </c>
      <c r="BF24" s="9"/>
      <c r="BG24" s="9"/>
      <c r="BH24" s="9"/>
      <c r="BI24" s="9">
        <v>5</v>
      </c>
      <c r="BJ24" s="9"/>
      <c r="BK24" s="9"/>
      <c r="BL24" s="9">
        <f t="shared" si="4"/>
        <v>5</v>
      </c>
      <c r="BM24" s="9"/>
      <c r="BN24" s="9"/>
      <c r="BO24" s="9"/>
      <c r="BP24" s="9">
        <f t="shared" si="5"/>
        <v>7</v>
      </c>
    </row>
    <row r="25" spans="1:68" x14ac:dyDescent="0.2">
      <c r="A25" s="179">
        <f t="shared" si="1"/>
        <v>19</v>
      </c>
      <c r="B25" s="11" t="s">
        <v>8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>
        <f t="shared" si="2"/>
        <v>0</v>
      </c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>
        <v>9</v>
      </c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>
        <f t="shared" si="3"/>
        <v>9</v>
      </c>
      <c r="BF25" s="9"/>
      <c r="BG25" s="9"/>
      <c r="BH25" s="9"/>
      <c r="BI25" s="9">
        <v>27</v>
      </c>
      <c r="BJ25" s="9"/>
      <c r="BK25" s="9"/>
      <c r="BL25" s="9">
        <f t="shared" si="4"/>
        <v>27</v>
      </c>
      <c r="BM25" s="9"/>
      <c r="BN25" s="9"/>
      <c r="BO25" s="9"/>
      <c r="BP25" s="9">
        <f t="shared" si="5"/>
        <v>36</v>
      </c>
    </row>
    <row r="26" spans="1:68" x14ac:dyDescent="0.2">
      <c r="A26" s="179">
        <f t="shared" si="1"/>
        <v>20</v>
      </c>
      <c r="B26" s="9" t="s">
        <v>21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>
        <f t="shared" si="2"/>
        <v>0</v>
      </c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>
        <f t="shared" si="3"/>
        <v>0</v>
      </c>
      <c r="BF26" s="9"/>
      <c r="BG26" s="9"/>
      <c r="BH26" s="9"/>
      <c r="BI26" s="9">
        <v>6</v>
      </c>
      <c r="BJ26" s="9"/>
      <c r="BK26" s="9"/>
      <c r="BL26" s="9">
        <f t="shared" si="4"/>
        <v>6</v>
      </c>
      <c r="BM26" s="9"/>
      <c r="BN26" s="9">
        <v>29</v>
      </c>
      <c r="BO26" s="9"/>
      <c r="BP26" s="9">
        <f t="shared" si="5"/>
        <v>35</v>
      </c>
    </row>
    <row r="27" spans="1:68" x14ac:dyDescent="0.2">
      <c r="A27" s="179">
        <f t="shared" si="1"/>
        <v>21</v>
      </c>
      <c r="B27" s="11" t="s">
        <v>22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>
        <f t="shared" si="2"/>
        <v>0</v>
      </c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>
        <f t="shared" si="3"/>
        <v>0</v>
      </c>
      <c r="BF27" s="9">
        <v>3</v>
      </c>
      <c r="BG27" s="9"/>
      <c r="BH27" s="9"/>
      <c r="BI27" s="9"/>
      <c r="BJ27" s="9"/>
      <c r="BK27" s="9"/>
      <c r="BL27" s="9">
        <f t="shared" si="4"/>
        <v>3</v>
      </c>
      <c r="BM27" s="9"/>
      <c r="BN27" s="9">
        <v>2</v>
      </c>
      <c r="BO27" s="9"/>
      <c r="BP27" s="9">
        <f t="shared" si="5"/>
        <v>5</v>
      </c>
    </row>
    <row r="28" spans="1:68" x14ac:dyDescent="0.2">
      <c r="A28" s="179">
        <f t="shared" si="1"/>
        <v>22</v>
      </c>
      <c r="B28" s="10" t="s">
        <v>4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>
        <f t="shared" si="2"/>
        <v>0</v>
      </c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>
        <f t="shared" si="3"/>
        <v>0</v>
      </c>
      <c r="BF28" s="9"/>
      <c r="BG28" s="9"/>
      <c r="BH28" s="9"/>
      <c r="BI28" s="9"/>
      <c r="BJ28" s="9"/>
      <c r="BK28" s="9">
        <v>4</v>
      </c>
      <c r="BL28" s="9">
        <f t="shared" si="4"/>
        <v>4</v>
      </c>
      <c r="BM28" s="9"/>
      <c r="BN28" s="9"/>
      <c r="BO28" s="9"/>
      <c r="BP28" s="9">
        <f t="shared" si="5"/>
        <v>4</v>
      </c>
    </row>
    <row r="29" spans="1:68" x14ac:dyDescent="0.2">
      <c r="A29" s="179">
        <f t="shared" si="1"/>
        <v>23</v>
      </c>
      <c r="B29" s="13" t="s">
        <v>17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>
        <f t="shared" si="2"/>
        <v>0</v>
      </c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>
        <f t="shared" si="3"/>
        <v>0</v>
      </c>
      <c r="BF29" s="9"/>
      <c r="BG29" s="9"/>
      <c r="BH29" s="9"/>
      <c r="BI29" s="9"/>
      <c r="BJ29" s="9"/>
      <c r="BK29" s="9"/>
      <c r="BL29" s="9">
        <f t="shared" si="4"/>
        <v>0</v>
      </c>
      <c r="BM29" s="9"/>
      <c r="BN29" s="9">
        <v>3</v>
      </c>
      <c r="BO29" s="9"/>
      <c r="BP29" s="9">
        <f t="shared" si="5"/>
        <v>3</v>
      </c>
    </row>
    <row r="30" spans="1:68" x14ac:dyDescent="0.2">
      <c r="A30" s="179">
        <f t="shared" si="1"/>
        <v>24</v>
      </c>
      <c r="B30" s="10" t="s">
        <v>6</v>
      </c>
      <c r="C30" s="8"/>
      <c r="D30" s="8"/>
      <c r="E30" s="8"/>
      <c r="F30" s="8"/>
      <c r="G30" s="8"/>
      <c r="H30" s="8"/>
      <c r="I30" s="8"/>
      <c r="J30" s="8">
        <v>1</v>
      </c>
      <c r="K30" s="8">
        <v>1</v>
      </c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>
        <f t="shared" si="2"/>
        <v>2</v>
      </c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>
        <v>1</v>
      </c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>
        <f t="shared" si="3"/>
        <v>1</v>
      </c>
      <c r="BF30" s="9"/>
      <c r="BG30" s="9"/>
      <c r="BH30" s="9"/>
      <c r="BI30" s="9">
        <v>2</v>
      </c>
      <c r="BJ30" s="9"/>
      <c r="BK30" s="9"/>
      <c r="BL30" s="9">
        <f t="shared" si="4"/>
        <v>2</v>
      </c>
      <c r="BM30" s="9"/>
      <c r="BN30" s="9"/>
      <c r="BO30" s="9"/>
      <c r="BP30" s="9">
        <f t="shared" si="5"/>
        <v>5</v>
      </c>
    </row>
    <row r="31" spans="1:68" x14ac:dyDescent="0.2">
      <c r="A31" s="179">
        <f t="shared" si="1"/>
        <v>25</v>
      </c>
      <c r="B31" s="10" t="s">
        <v>5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>
        <f t="shared" si="2"/>
        <v>0</v>
      </c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>
        <v>1</v>
      </c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>
        <f t="shared" si="3"/>
        <v>1</v>
      </c>
      <c r="BF31" s="9"/>
      <c r="BG31" s="9"/>
      <c r="BH31" s="9"/>
      <c r="BI31" s="9"/>
      <c r="BJ31" s="9"/>
      <c r="BK31" s="9"/>
      <c r="BL31" s="9">
        <f t="shared" si="4"/>
        <v>0</v>
      </c>
      <c r="BM31" s="9"/>
      <c r="BN31" s="9"/>
      <c r="BO31" s="9"/>
      <c r="BP31" s="9">
        <f t="shared" si="5"/>
        <v>1</v>
      </c>
    </row>
    <row r="32" spans="1:68" x14ac:dyDescent="0.2">
      <c r="A32" s="179">
        <f t="shared" si="1"/>
        <v>26</v>
      </c>
      <c r="B32" s="9" t="s">
        <v>23</v>
      </c>
      <c r="C32" s="8"/>
      <c r="D32" s="8"/>
      <c r="E32" s="8"/>
      <c r="F32" s="8"/>
      <c r="G32" s="8"/>
      <c r="H32" s="8"/>
      <c r="I32" s="8"/>
      <c r="J32" s="8">
        <v>2</v>
      </c>
      <c r="K32" s="8">
        <v>8</v>
      </c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>
        <f t="shared" si="2"/>
        <v>10</v>
      </c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>
        <v>2</v>
      </c>
      <c r="AS32" s="8"/>
      <c r="AT32" s="8"/>
      <c r="AU32" s="8">
        <v>4</v>
      </c>
      <c r="AV32" s="8"/>
      <c r="AW32" s="8"/>
      <c r="AX32" s="8"/>
      <c r="AY32" s="8"/>
      <c r="AZ32" s="8"/>
      <c r="BA32" s="8"/>
      <c r="BB32" s="8"/>
      <c r="BC32" s="8"/>
      <c r="BD32" s="8"/>
      <c r="BE32" s="8">
        <f t="shared" si="3"/>
        <v>6</v>
      </c>
      <c r="BF32" s="9"/>
      <c r="BG32" s="9"/>
      <c r="BH32" s="9"/>
      <c r="BI32" s="9">
        <v>2</v>
      </c>
      <c r="BJ32" s="9"/>
      <c r="BK32" s="9"/>
      <c r="BL32" s="9">
        <f t="shared" si="4"/>
        <v>2</v>
      </c>
      <c r="BM32" s="9"/>
      <c r="BN32" s="9"/>
      <c r="BO32" s="9"/>
      <c r="BP32" s="9">
        <f t="shared" si="5"/>
        <v>18</v>
      </c>
    </row>
    <row r="33" spans="1:68" ht="20.399999999999999" x14ac:dyDescent="0.2">
      <c r="A33" s="179">
        <f t="shared" si="1"/>
        <v>27</v>
      </c>
      <c r="B33" s="10" t="s">
        <v>1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>
        <f t="shared" si="2"/>
        <v>0</v>
      </c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>
        <v>1</v>
      </c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>
        <f t="shared" si="3"/>
        <v>1</v>
      </c>
      <c r="BF33" s="9"/>
      <c r="BG33" s="9"/>
      <c r="BH33" s="9"/>
      <c r="BI33" s="9"/>
      <c r="BJ33" s="9"/>
      <c r="BK33" s="9"/>
      <c r="BL33" s="9">
        <f t="shared" si="4"/>
        <v>0</v>
      </c>
      <c r="BM33" s="9"/>
      <c r="BN33" s="9">
        <v>1</v>
      </c>
      <c r="BO33" s="9"/>
      <c r="BP33" s="9">
        <f t="shared" si="5"/>
        <v>2</v>
      </c>
    </row>
    <row r="34" spans="1:68" x14ac:dyDescent="0.2">
      <c r="A34" s="179">
        <f t="shared" si="1"/>
        <v>28</v>
      </c>
      <c r="B34" s="11" t="s">
        <v>10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>
        <f t="shared" si="2"/>
        <v>0</v>
      </c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>
        <v>1</v>
      </c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>
        <f t="shared" si="3"/>
        <v>1</v>
      </c>
      <c r="BF34" s="9"/>
      <c r="BG34" s="9"/>
      <c r="BH34" s="9"/>
      <c r="BI34" s="9"/>
      <c r="BJ34" s="9"/>
      <c r="BK34" s="9"/>
      <c r="BL34" s="9">
        <f t="shared" si="4"/>
        <v>0</v>
      </c>
      <c r="BM34" s="9"/>
      <c r="BN34" s="9"/>
      <c r="BO34" s="9"/>
      <c r="BP34" s="9">
        <f t="shared" si="5"/>
        <v>1</v>
      </c>
    </row>
    <row r="35" spans="1:68" x14ac:dyDescent="0.2">
      <c r="A35" s="179">
        <f t="shared" si="1"/>
        <v>29</v>
      </c>
      <c r="B35" s="11" t="s">
        <v>9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>
        <f t="shared" si="2"/>
        <v>0</v>
      </c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>
        <v>1</v>
      </c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>
        <f t="shared" si="3"/>
        <v>1</v>
      </c>
      <c r="BF35" s="9"/>
      <c r="BG35" s="9"/>
      <c r="BH35" s="9"/>
      <c r="BI35" s="9"/>
      <c r="BJ35" s="9"/>
      <c r="BK35" s="9"/>
      <c r="BL35" s="9">
        <f t="shared" si="4"/>
        <v>0</v>
      </c>
      <c r="BM35" s="9"/>
      <c r="BN35" s="9">
        <v>1</v>
      </c>
      <c r="BO35" s="9"/>
      <c r="BP35" s="9">
        <f t="shared" si="5"/>
        <v>2</v>
      </c>
    </row>
    <row r="36" spans="1:68" x14ac:dyDescent="0.2">
      <c r="A36" s="179">
        <f t="shared" si="1"/>
        <v>30</v>
      </c>
      <c r="B36" s="11" t="s">
        <v>11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>
        <f t="shared" si="2"/>
        <v>0</v>
      </c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>
        <v>2</v>
      </c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>
        <f t="shared" si="3"/>
        <v>2</v>
      </c>
      <c r="BF36" s="9"/>
      <c r="BG36" s="9"/>
      <c r="BH36" s="9"/>
      <c r="BI36" s="9"/>
      <c r="BJ36" s="9"/>
      <c r="BK36" s="9"/>
      <c r="BL36" s="9">
        <f t="shared" si="4"/>
        <v>0</v>
      </c>
      <c r="BM36" s="9"/>
      <c r="BN36" s="9">
        <v>1</v>
      </c>
      <c r="BO36" s="9"/>
      <c r="BP36" s="9">
        <f t="shared" si="5"/>
        <v>3</v>
      </c>
    </row>
    <row r="37" spans="1:68" x14ac:dyDescent="0.2">
      <c r="A37" s="179">
        <f t="shared" si="1"/>
        <v>31</v>
      </c>
      <c r="B37" s="11" t="s">
        <v>14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>
        <f t="shared" si="2"/>
        <v>0</v>
      </c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>
        <f t="shared" si="3"/>
        <v>0</v>
      </c>
      <c r="BF37" s="9"/>
      <c r="BG37" s="9"/>
      <c r="BH37" s="9"/>
      <c r="BI37" s="9"/>
      <c r="BJ37" s="9"/>
      <c r="BK37" s="9"/>
      <c r="BL37" s="9">
        <f t="shared" si="4"/>
        <v>0</v>
      </c>
      <c r="BM37" s="9"/>
      <c r="BN37" s="9">
        <v>1</v>
      </c>
      <c r="BO37" s="9"/>
      <c r="BP37" s="9">
        <f t="shared" si="5"/>
        <v>1</v>
      </c>
    </row>
    <row r="38" spans="1:68" x14ac:dyDescent="0.2">
      <c r="A38" s="179">
        <f t="shared" si="1"/>
        <v>32</v>
      </c>
      <c r="B38" s="10" t="s">
        <v>3</v>
      </c>
      <c r="C38" s="8"/>
      <c r="D38" s="8"/>
      <c r="E38" s="8"/>
      <c r="F38" s="8"/>
      <c r="G38" s="8"/>
      <c r="H38" s="8"/>
      <c r="I38" s="8"/>
      <c r="J38" s="8"/>
      <c r="K38" s="8">
        <v>2</v>
      </c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>
        <f t="shared" si="2"/>
        <v>2</v>
      </c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>
        <f t="shared" si="3"/>
        <v>0</v>
      </c>
      <c r="BF38" s="9"/>
      <c r="BG38" s="9"/>
      <c r="BH38" s="9"/>
      <c r="BI38" s="9"/>
      <c r="BJ38" s="9"/>
      <c r="BK38" s="9"/>
      <c r="BL38" s="9">
        <f t="shared" si="4"/>
        <v>0</v>
      </c>
      <c r="BM38" s="9"/>
      <c r="BN38" s="9"/>
      <c r="BO38" s="9"/>
      <c r="BP38" s="9">
        <f t="shared" si="5"/>
        <v>2</v>
      </c>
    </row>
    <row r="39" spans="1:68" x14ac:dyDescent="0.2">
      <c r="A39" s="179">
        <f t="shared" si="1"/>
        <v>33</v>
      </c>
      <c r="B39" s="13" t="s">
        <v>16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>
        <f t="shared" si="2"/>
        <v>0</v>
      </c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>
        <v>3</v>
      </c>
      <c r="AV39" s="8"/>
      <c r="AW39" s="8"/>
      <c r="AX39" s="8"/>
      <c r="AY39" s="8"/>
      <c r="AZ39" s="8"/>
      <c r="BA39" s="8"/>
      <c r="BB39" s="8"/>
      <c r="BC39" s="8"/>
      <c r="BD39" s="8"/>
      <c r="BE39" s="8">
        <f t="shared" si="3"/>
        <v>3</v>
      </c>
      <c r="BF39" s="9"/>
      <c r="BG39" s="9"/>
      <c r="BH39" s="9"/>
      <c r="BI39" s="9">
        <v>5</v>
      </c>
      <c r="BJ39" s="9"/>
      <c r="BK39" s="9"/>
      <c r="BL39" s="9">
        <f t="shared" si="4"/>
        <v>5</v>
      </c>
      <c r="BM39" s="9"/>
      <c r="BN39" s="9"/>
      <c r="BO39" s="9"/>
      <c r="BP39" s="9">
        <f t="shared" si="5"/>
        <v>8</v>
      </c>
    </row>
    <row r="40" spans="1:68" ht="20.399999999999999" x14ac:dyDescent="0.2">
      <c r="A40" s="179">
        <f t="shared" si="1"/>
        <v>34</v>
      </c>
      <c r="B40" s="7" t="s">
        <v>104</v>
      </c>
      <c r="C40" s="8"/>
      <c r="D40" s="8"/>
      <c r="E40" s="8"/>
      <c r="F40" s="8"/>
      <c r="G40" s="8"/>
      <c r="H40" s="8"/>
      <c r="I40" s="8"/>
      <c r="J40" s="8"/>
      <c r="K40" s="8">
        <v>11</v>
      </c>
      <c r="L40" s="8"/>
      <c r="M40" s="8"/>
      <c r="N40" s="8"/>
      <c r="O40" s="8"/>
      <c r="P40" s="8"/>
      <c r="Q40" s="8"/>
      <c r="R40" s="8"/>
      <c r="S40" s="8"/>
      <c r="T40" s="8"/>
      <c r="U40" s="8"/>
      <c r="V40" s="8">
        <v>1</v>
      </c>
      <c r="W40" s="8">
        <v>1</v>
      </c>
      <c r="X40" s="8"/>
      <c r="Y40" s="8"/>
      <c r="Z40" s="8"/>
      <c r="AA40" s="8"/>
      <c r="AB40" s="8"/>
      <c r="AC40" s="8">
        <f t="shared" si="2"/>
        <v>13</v>
      </c>
      <c r="AD40" s="8"/>
      <c r="AE40" s="8"/>
      <c r="AF40" s="8"/>
      <c r="AG40" s="8">
        <v>1</v>
      </c>
      <c r="AH40" s="8"/>
      <c r="AI40" s="8"/>
      <c r="AJ40" s="8"/>
      <c r="AK40" s="8"/>
      <c r="AL40" s="8">
        <v>1</v>
      </c>
      <c r="AM40" s="8">
        <v>1</v>
      </c>
      <c r="AN40" s="8">
        <v>1</v>
      </c>
      <c r="AO40" s="8"/>
      <c r="AP40" s="8"/>
      <c r="AQ40" s="8"/>
      <c r="AR40" s="8"/>
      <c r="AS40" s="8"/>
      <c r="AT40" s="8"/>
      <c r="AU40" s="8"/>
      <c r="AV40" s="8">
        <v>1</v>
      </c>
      <c r="AW40" s="8">
        <v>1</v>
      </c>
      <c r="AX40" s="8"/>
      <c r="AY40" s="8">
        <v>1</v>
      </c>
      <c r="AZ40" s="8"/>
      <c r="BA40" s="8"/>
      <c r="BB40" s="8">
        <v>1</v>
      </c>
      <c r="BC40" s="8">
        <v>1</v>
      </c>
      <c r="BD40" s="8">
        <v>2</v>
      </c>
      <c r="BE40" s="8">
        <f t="shared" si="3"/>
        <v>11</v>
      </c>
      <c r="BF40" s="9"/>
      <c r="BG40" s="9"/>
      <c r="BH40" s="9"/>
      <c r="BI40" s="9"/>
      <c r="BJ40" s="9"/>
      <c r="BK40" s="9">
        <v>21</v>
      </c>
      <c r="BL40" s="9">
        <f t="shared" si="4"/>
        <v>21</v>
      </c>
      <c r="BM40" s="9"/>
      <c r="BN40" s="9"/>
      <c r="BO40" s="9"/>
      <c r="BP40" s="9">
        <f t="shared" si="5"/>
        <v>45</v>
      </c>
    </row>
    <row r="41" spans="1:68" x14ac:dyDescent="0.2">
      <c r="A41" s="179">
        <f t="shared" si="1"/>
        <v>35</v>
      </c>
      <c r="B41" s="11" t="s">
        <v>7</v>
      </c>
      <c r="C41" s="8"/>
      <c r="D41" s="8"/>
      <c r="E41" s="8">
        <v>1</v>
      </c>
      <c r="F41" s="8">
        <v>1</v>
      </c>
      <c r="G41" s="8">
        <v>1</v>
      </c>
      <c r="H41" s="8">
        <v>1</v>
      </c>
      <c r="I41" s="8"/>
      <c r="J41" s="8"/>
      <c r="K41" s="8">
        <v>11</v>
      </c>
      <c r="L41" s="8">
        <v>1</v>
      </c>
      <c r="M41" s="8">
        <v>1</v>
      </c>
      <c r="N41" s="8">
        <v>1</v>
      </c>
      <c r="O41" s="8">
        <v>1</v>
      </c>
      <c r="P41" s="8">
        <v>1</v>
      </c>
      <c r="Q41" s="8">
        <v>2</v>
      </c>
      <c r="R41" s="8">
        <v>1</v>
      </c>
      <c r="S41" s="8">
        <v>1</v>
      </c>
      <c r="T41" s="8">
        <v>1</v>
      </c>
      <c r="U41" s="8"/>
      <c r="V41" s="8">
        <v>1</v>
      </c>
      <c r="W41" s="8">
        <v>1</v>
      </c>
      <c r="X41" s="8">
        <v>1</v>
      </c>
      <c r="Y41" s="8">
        <v>1</v>
      </c>
      <c r="Z41" s="8">
        <v>1</v>
      </c>
      <c r="AA41" s="8">
        <v>5</v>
      </c>
      <c r="AB41" s="8"/>
      <c r="AC41" s="8">
        <f t="shared" si="2"/>
        <v>35</v>
      </c>
      <c r="AD41" s="8">
        <v>2</v>
      </c>
      <c r="AE41" s="8">
        <v>4</v>
      </c>
      <c r="AF41" s="8">
        <v>1</v>
      </c>
      <c r="AG41" s="8">
        <v>1</v>
      </c>
      <c r="AH41" s="8">
        <v>1</v>
      </c>
      <c r="AI41" s="8">
        <v>1</v>
      </c>
      <c r="AJ41" s="8">
        <v>1</v>
      </c>
      <c r="AK41" s="8">
        <v>1</v>
      </c>
      <c r="AL41" s="8">
        <v>1</v>
      </c>
      <c r="AM41" s="8">
        <v>1</v>
      </c>
      <c r="AN41" s="8">
        <v>1</v>
      </c>
      <c r="AO41" s="8">
        <v>1</v>
      </c>
      <c r="AP41" s="8">
        <v>1</v>
      </c>
      <c r="AQ41" s="8">
        <v>2</v>
      </c>
      <c r="AR41" s="8">
        <v>4</v>
      </c>
      <c r="AS41" s="8"/>
      <c r="AT41" s="8">
        <v>1</v>
      </c>
      <c r="AU41" s="8">
        <v>12</v>
      </c>
      <c r="AV41" s="8">
        <v>1</v>
      </c>
      <c r="AW41" s="8">
        <v>1</v>
      </c>
      <c r="AX41" s="8">
        <v>1</v>
      </c>
      <c r="AY41" s="8">
        <v>1</v>
      </c>
      <c r="AZ41" s="8">
        <v>1</v>
      </c>
      <c r="BA41" s="8">
        <v>1</v>
      </c>
      <c r="BB41" s="8">
        <v>1</v>
      </c>
      <c r="BC41" s="8">
        <v>1</v>
      </c>
      <c r="BD41" s="8">
        <v>1</v>
      </c>
      <c r="BE41" s="8">
        <f t="shared" si="3"/>
        <v>45</v>
      </c>
      <c r="BF41" s="9"/>
      <c r="BG41" s="9"/>
      <c r="BH41" s="9"/>
      <c r="BI41" s="9">
        <f>34</f>
        <v>34</v>
      </c>
      <c r="BJ41" s="9"/>
      <c r="BK41" s="9">
        <v>14</v>
      </c>
      <c r="BL41" s="9">
        <f t="shared" si="4"/>
        <v>48</v>
      </c>
      <c r="BM41" s="9">
        <v>26</v>
      </c>
      <c r="BN41" s="9"/>
      <c r="BO41" s="9"/>
      <c r="BP41" s="9">
        <f t="shared" si="5"/>
        <v>128</v>
      </c>
    </row>
    <row r="42" spans="1:68" ht="20.399999999999999" x14ac:dyDescent="0.2">
      <c r="A42" s="179">
        <f t="shared" si="1"/>
        <v>36</v>
      </c>
      <c r="B42" s="10" t="s">
        <v>2</v>
      </c>
      <c r="C42" s="8"/>
      <c r="D42" s="8"/>
      <c r="E42" s="8"/>
      <c r="F42" s="8"/>
      <c r="G42" s="8"/>
      <c r="H42" s="8"/>
      <c r="I42" s="8"/>
      <c r="J42" s="8"/>
      <c r="K42" s="8">
        <v>2</v>
      </c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>
        <f t="shared" si="2"/>
        <v>2</v>
      </c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>
        <f t="shared" si="3"/>
        <v>0</v>
      </c>
      <c r="BF42" s="9"/>
      <c r="BG42" s="9"/>
      <c r="BH42" s="9"/>
      <c r="BI42" s="9"/>
      <c r="BJ42" s="9"/>
      <c r="BK42" s="9"/>
      <c r="BL42" s="9">
        <f t="shared" si="4"/>
        <v>0</v>
      </c>
      <c r="BM42" s="9"/>
      <c r="BN42" s="9"/>
      <c r="BO42" s="9"/>
      <c r="BP42" s="9">
        <f t="shared" si="5"/>
        <v>2</v>
      </c>
    </row>
    <row r="43" spans="1:68" x14ac:dyDescent="0.2">
      <c r="A43" s="179">
        <f t="shared" si="1"/>
        <v>37</v>
      </c>
      <c r="B43" s="10" t="s">
        <v>35</v>
      </c>
      <c r="C43" s="14"/>
      <c r="D43" s="8">
        <v>1</v>
      </c>
      <c r="E43" s="8"/>
      <c r="F43" s="8"/>
      <c r="G43" s="8"/>
      <c r="H43" s="8"/>
      <c r="I43" s="8"/>
      <c r="J43" s="8">
        <v>1</v>
      </c>
      <c r="K43" s="8"/>
      <c r="L43" s="8"/>
      <c r="M43" s="8"/>
      <c r="N43" s="8"/>
      <c r="O43" s="8"/>
      <c r="P43" s="8"/>
      <c r="Q43" s="8"/>
      <c r="R43" s="8"/>
      <c r="S43" s="8">
        <v>2</v>
      </c>
      <c r="T43" s="8"/>
      <c r="U43" s="8"/>
      <c r="V43" s="8"/>
      <c r="W43" s="8"/>
      <c r="X43" s="8"/>
      <c r="Y43" s="8"/>
      <c r="Z43" s="8"/>
      <c r="AA43" s="8"/>
      <c r="AB43" s="8"/>
      <c r="AC43" s="8">
        <f t="shared" si="2"/>
        <v>4</v>
      </c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>
        <v>2</v>
      </c>
      <c r="AV43" s="8"/>
      <c r="AW43" s="8"/>
      <c r="AX43" s="8"/>
      <c r="AY43" s="8"/>
      <c r="AZ43" s="8"/>
      <c r="BA43" s="8"/>
      <c r="BB43" s="8"/>
      <c r="BC43" s="8"/>
      <c r="BD43" s="8"/>
      <c r="BE43" s="8">
        <f t="shared" si="3"/>
        <v>2</v>
      </c>
      <c r="BF43" s="9"/>
      <c r="BG43" s="9"/>
      <c r="BH43" s="9"/>
      <c r="BI43" s="9">
        <v>2</v>
      </c>
      <c r="BJ43" s="9"/>
      <c r="BK43" s="9"/>
      <c r="BL43" s="9">
        <f t="shared" si="4"/>
        <v>2</v>
      </c>
      <c r="BM43" s="9"/>
      <c r="BN43" s="9"/>
      <c r="BO43" s="9"/>
      <c r="BP43" s="9">
        <f t="shared" si="5"/>
        <v>8</v>
      </c>
    </row>
    <row r="44" spans="1:68" x14ac:dyDescent="0.2">
      <c r="A44" s="179">
        <f t="shared" si="1"/>
        <v>38</v>
      </c>
      <c r="B44" s="10" t="s">
        <v>37</v>
      </c>
      <c r="C44" s="14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>
        <f t="shared" si="2"/>
        <v>0</v>
      </c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>
        <f t="shared" si="3"/>
        <v>0</v>
      </c>
      <c r="BF44" s="9"/>
      <c r="BG44" s="9"/>
      <c r="BH44" s="9"/>
      <c r="BI44" s="9">
        <v>1</v>
      </c>
      <c r="BJ44" s="9"/>
      <c r="BK44" s="9"/>
      <c r="BL44" s="9">
        <f t="shared" si="4"/>
        <v>1</v>
      </c>
      <c r="BM44" s="9"/>
      <c r="BN44" s="9"/>
      <c r="BO44" s="9"/>
      <c r="BP44" s="9">
        <f t="shared" si="5"/>
        <v>1</v>
      </c>
    </row>
    <row r="45" spans="1:68" x14ac:dyDescent="0.2">
      <c r="A45" s="179">
        <f t="shared" si="1"/>
        <v>39</v>
      </c>
      <c r="B45" s="10" t="s">
        <v>36</v>
      </c>
      <c r="C45" s="14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>
        <f t="shared" si="2"/>
        <v>0</v>
      </c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>
        <f t="shared" si="3"/>
        <v>0</v>
      </c>
      <c r="BF45" s="9"/>
      <c r="BG45" s="9"/>
      <c r="BH45" s="9"/>
      <c r="BI45" s="9">
        <v>18</v>
      </c>
      <c r="BJ45" s="9"/>
      <c r="BK45" s="9"/>
      <c r="BL45" s="9">
        <f t="shared" si="4"/>
        <v>18</v>
      </c>
      <c r="BM45" s="9"/>
      <c r="BN45" s="9"/>
      <c r="BO45" s="9"/>
      <c r="BP45" s="9">
        <f t="shared" si="5"/>
        <v>18</v>
      </c>
    </row>
    <row r="46" spans="1:68" x14ac:dyDescent="0.2">
      <c r="A46" s="179">
        <f t="shared" si="1"/>
        <v>40</v>
      </c>
      <c r="B46" s="10" t="s">
        <v>106</v>
      </c>
      <c r="C46" s="14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>
        <f t="shared" si="2"/>
        <v>0</v>
      </c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>
        <f t="shared" si="3"/>
        <v>0</v>
      </c>
      <c r="BF46" s="9"/>
      <c r="BG46" s="9"/>
      <c r="BH46" s="9"/>
      <c r="BI46" s="9">
        <v>1</v>
      </c>
      <c r="BJ46" s="9"/>
      <c r="BK46" s="9"/>
      <c r="BL46" s="9">
        <f t="shared" si="4"/>
        <v>1</v>
      </c>
      <c r="BM46" s="9"/>
      <c r="BN46" s="9"/>
      <c r="BO46" s="9"/>
      <c r="BP46" s="9">
        <f t="shared" si="5"/>
        <v>1</v>
      </c>
    </row>
    <row r="47" spans="1:68" x14ac:dyDescent="0.2">
      <c r="A47" s="179">
        <f t="shared" si="1"/>
        <v>41</v>
      </c>
      <c r="B47" s="15" t="s">
        <v>45</v>
      </c>
      <c r="C47" s="16"/>
      <c r="D47" s="8"/>
      <c r="E47" s="8"/>
      <c r="F47" s="8"/>
      <c r="G47" s="8"/>
      <c r="H47" s="8"/>
      <c r="I47" s="8"/>
      <c r="J47" s="8"/>
      <c r="K47" s="8">
        <v>1</v>
      </c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>
        <f t="shared" si="2"/>
        <v>1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>
        <v>1</v>
      </c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>
        <f t="shared" si="3"/>
        <v>1</v>
      </c>
      <c r="BF47" s="9"/>
      <c r="BG47" s="9"/>
      <c r="BH47" s="9"/>
      <c r="BI47" s="9"/>
      <c r="BJ47" s="9"/>
      <c r="BK47" s="9"/>
      <c r="BL47" s="9">
        <f t="shared" si="4"/>
        <v>0</v>
      </c>
      <c r="BM47" s="9"/>
      <c r="BN47" s="9"/>
      <c r="BO47" s="9"/>
      <c r="BP47" s="9">
        <f t="shared" si="5"/>
        <v>2</v>
      </c>
    </row>
    <row r="48" spans="1:68" x14ac:dyDescent="0.2">
      <c r="A48" s="17">
        <v>42</v>
      </c>
      <c r="B48" s="15" t="s">
        <v>46</v>
      </c>
      <c r="C48" s="8"/>
      <c r="D48" s="8"/>
      <c r="E48" s="8"/>
      <c r="F48" s="8"/>
      <c r="G48" s="8"/>
      <c r="H48" s="8"/>
      <c r="I48" s="8">
        <v>1</v>
      </c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>
        <f t="shared" si="2"/>
        <v>1</v>
      </c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>
        <f t="shared" si="3"/>
        <v>0</v>
      </c>
      <c r="BF48" s="9"/>
      <c r="BG48" s="9"/>
      <c r="BH48" s="9"/>
      <c r="BI48" s="9"/>
      <c r="BJ48" s="9"/>
      <c r="BK48" s="9"/>
      <c r="BL48" s="9">
        <f t="shared" si="4"/>
        <v>0</v>
      </c>
      <c r="BM48" s="9"/>
      <c r="BN48" s="9"/>
      <c r="BO48" s="9"/>
      <c r="BP48" s="9">
        <f t="shared" si="5"/>
        <v>1</v>
      </c>
    </row>
    <row r="49" spans="1:68" x14ac:dyDescent="0.2">
      <c r="A49" s="17">
        <v>43</v>
      </c>
      <c r="B49" s="15" t="s">
        <v>47</v>
      </c>
      <c r="C49" s="8"/>
      <c r="D49" s="8"/>
      <c r="E49" s="8"/>
      <c r="F49" s="8"/>
      <c r="G49" s="8"/>
      <c r="H49" s="8"/>
      <c r="I49" s="8">
        <v>1</v>
      </c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>
        <f t="shared" si="2"/>
        <v>1</v>
      </c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>
        <f t="shared" si="3"/>
        <v>0</v>
      </c>
      <c r="BF49" s="9"/>
      <c r="BG49" s="9"/>
      <c r="BH49" s="9"/>
      <c r="BI49" s="9"/>
      <c r="BJ49" s="9"/>
      <c r="BK49" s="9"/>
      <c r="BL49" s="9">
        <f t="shared" si="4"/>
        <v>0</v>
      </c>
      <c r="BM49" s="9"/>
      <c r="BN49" s="9"/>
      <c r="BO49" s="9"/>
      <c r="BP49" s="9">
        <f t="shared" si="5"/>
        <v>1</v>
      </c>
    </row>
    <row r="50" spans="1:68" x14ac:dyDescent="0.2">
      <c r="A50" s="17">
        <v>44</v>
      </c>
      <c r="B50" s="15" t="s">
        <v>49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>
        <f t="shared" si="2"/>
        <v>0</v>
      </c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>
        <f t="shared" si="3"/>
        <v>0</v>
      </c>
      <c r="BF50" s="9"/>
      <c r="BG50" s="9"/>
      <c r="BH50" s="9"/>
      <c r="BI50" s="9"/>
      <c r="BJ50" s="9"/>
      <c r="BK50" s="9"/>
      <c r="BL50" s="9">
        <f t="shared" si="4"/>
        <v>0</v>
      </c>
      <c r="BM50" s="9"/>
      <c r="BN50" s="9"/>
      <c r="BO50" s="9"/>
      <c r="BP50" s="9">
        <f t="shared" si="5"/>
        <v>0</v>
      </c>
    </row>
    <row r="51" spans="1:68" x14ac:dyDescent="0.2">
      <c r="A51" s="17">
        <v>45</v>
      </c>
      <c r="B51" s="15" t="s">
        <v>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>
        <f t="shared" si="2"/>
        <v>0</v>
      </c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>
        <f t="shared" si="3"/>
        <v>0</v>
      </c>
      <c r="BF51" s="9"/>
      <c r="BG51" s="9"/>
      <c r="BH51" s="9"/>
      <c r="BI51" s="9"/>
      <c r="BJ51" s="9"/>
      <c r="BK51" s="9">
        <v>1</v>
      </c>
      <c r="BL51" s="9">
        <f t="shared" si="4"/>
        <v>1</v>
      </c>
      <c r="BM51" s="9"/>
      <c r="BN51" s="9"/>
      <c r="BO51" s="9"/>
      <c r="BP51" s="9">
        <f t="shared" si="5"/>
        <v>1</v>
      </c>
    </row>
    <row r="52" spans="1:68" x14ac:dyDescent="0.2">
      <c r="A52" s="17">
        <v>46</v>
      </c>
      <c r="B52" s="15" t="s">
        <v>50</v>
      </c>
      <c r="C52" s="8"/>
      <c r="D52" s="8"/>
      <c r="E52" s="8"/>
      <c r="F52" s="8"/>
      <c r="G52" s="8"/>
      <c r="H52" s="8"/>
      <c r="I52" s="8"/>
      <c r="J52" s="8"/>
      <c r="K52" s="8"/>
      <c r="L52" s="8">
        <v>1</v>
      </c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>
        <f t="shared" si="2"/>
        <v>1</v>
      </c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>
        <f t="shared" si="3"/>
        <v>0</v>
      </c>
      <c r="BF52" s="9"/>
      <c r="BG52" s="9"/>
      <c r="BH52" s="9"/>
      <c r="BI52" s="9"/>
      <c r="BJ52" s="9">
        <v>1</v>
      </c>
      <c r="BK52" s="9"/>
      <c r="BL52" s="9">
        <f t="shared" si="4"/>
        <v>1</v>
      </c>
      <c r="BM52" s="9"/>
      <c r="BN52" s="9"/>
      <c r="BO52" s="9"/>
      <c r="BP52" s="9">
        <f t="shared" si="5"/>
        <v>2</v>
      </c>
    </row>
    <row r="53" spans="1:68" x14ac:dyDescent="0.2">
      <c r="A53" s="17">
        <v>47</v>
      </c>
      <c r="B53" s="15" t="s">
        <v>51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>
        <f t="shared" si="2"/>
        <v>0</v>
      </c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>
        <f t="shared" si="3"/>
        <v>0</v>
      </c>
      <c r="BF53" s="9"/>
      <c r="BG53" s="9"/>
      <c r="BH53" s="9"/>
      <c r="BI53" s="9"/>
      <c r="BJ53" s="9"/>
      <c r="BK53" s="9"/>
      <c r="BL53" s="9">
        <f t="shared" si="4"/>
        <v>0</v>
      </c>
      <c r="BM53" s="9"/>
      <c r="BN53" s="9"/>
      <c r="BO53" s="9"/>
      <c r="BP53" s="9">
        <f t="shared" ref="BP53:BP68" si="6">AC53+BE53+BL53+BN53+BO53</f>
        <v>0</v>
      </c>
    </row>
    <row r="54" spans="1:68" x14ac:dyDescent="0.2">
      <c r="A54" s="17">
        <v>48</v>
      </c>
      <c r="B54" s="15" t="s">
        <v>52</v>
      </c>
      <c r="C54" s="8"/>
      <c r="D54" s="8"/>
      <c r="E54" s="8"/>
      <c r="F54" s="8"/>
      <c r="G54" s="8"/>
      <c r="H54" s="8"/>
      <c r="I54" s="8"/>
      <c r="J54" s="8"/>
      <c r="K54" s="8">
        <v>1</v>
      </c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>
        <f t="shared" si="2"/>
        <v>1</v>
      </c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>
        <f t="shared" si="3"/>
        <v>0</v>
      </c>
      <c r="BF54" s="9"/>
      <c r="BG54" s="9"/>
      <c r="BH54" s="9"/>
      <c r="BI54" s="9"/>
      <c r="BJ54" s="9"/>
      <c r="BK54" s="9"/>
      <c r="BL54" s="9">
        <f t="shared" si="4"/>
        <v>0</v>
      </c>
      <c r="BM54" s="9"/>
      <c r="BN54" s="9"/>
      <c r="BO54" s="9"/>
      <c r="BP54" s="9">
        <f t="shared" si="6"/>
        <v>1</v>
      </c>
    </row>
    <row r="55" spans="1:68" x14ac:dyDescent="0.2">
      <c r="A55" s="17">
        <v>49</v>
      </c>
      <c r="B55" s="15" t="s">
        <v>53</v>
      </c>
      <c r="C55" s="8"/>
      <c r="D55" s="8"/>
      <c r="E55" s="8"/>
      <c r="F55" s="8"/>
      <c r="G55" s="8"/>
      <c r="H55" s="8"/>
      <c r="I55" s="8"/>
      <c r="J55" s="8"/>
      <c r="K55" s="8">
        <v>1</v>
      </c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>
        <f t="shared" si="2"/>
        <v>1</v>
      </c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>
        <f t="shared" si="3"/>
        <v>0</v>
      </c>
      <c r="BF55" s="9"/>
      <c r="BG55" s="9"/>
      <c r="BH55" s="9"/>
      <c r="BI55" s="9"/>
      <c r="BJ55" s="9"/>
      <c r="BK55" s="9"/>
      <c r="BL55" s="9">
        <f t="shared" si="4"/>
        <v>0</v>
      </c>
      <c r="BM55" s="9"/>
      <c r="BN55" s="9"/>
      <c r="BO55" s="9"/>
      <c r="BP55" s="9">
        <f t="shared" si="6"/>
        <v>1</v>
      </c>
    </row>
    <row r="56" spans="1:68" x14ac:dyDescent="0.2">
      <c r="A56" s="17">
        <v>50</v>
      </c>
      <c r="B56" s="15" t="s">
        <v>54</v>
      </c>
      <c r="C56" s="8"/>
      <c r="D56" s="8"/>
      <c r="E56" s="8"/>
      <c r="F56" s="8"/>
      <c r="G56" s="8"/>
      <c r="H56" s="8"/>
      <c r="I56" s="8"/>
      <c r="J56" s="8"/>
      <c r="K56" s="8">
        <v>1</v>
      </c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>
        <f t="shared" si="2"/>
        <v>1</v>
      </c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>
        <f t="shared" si="3"/>
        <v>0</v>
      </c>
      <c r="BF56" s="9"/>
      <c r="BG56" s="9"/>
      <c r="BH56" s="9"/>
      <c r="BI56" s="9"/>
      <c r="BJ56" s="9">
        <v>1</v>
      </c>
      <c r="BK56" s="9"/>
      <c r="BL56" s="9">
        <f t="shared" si="4"/>
        <v>1</v>
      </c>
      <c r="BM56" s="9"/>
      <c r="BN56" s="9"/>
      <c r="BO56" s="9"/>
      <c r="BP56" s="9">
        <f t="shared" si="6"/>
        <v>2</v>
      </c>
    </row>
    <row r="57" spans="1:68" x14ac:dyDescent="0.2">
      <c r="A57" s="17">
        <v>51</v>
      </c>
      <c r="B57" s="15" t="s">
        <v>55</v>
      </c>
      <c r="C57" s="8"/>
      <c r="D57" s="8"/>
      <c r="E57" s="8"/>
      <c r="F57" s="8"/>
      <c r="G57" s="8"/>
      <c r="H57" s="8"/>
      <c r="I57" s="8"/>
      <c r="J57" s="8"/>
      <c r="K57" s="8">
        <v>1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>
        <f t="shared" si="2"/>
        <v>1</v>
      </c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>
        <f t="shared" si="3"/>
        <v>0</v>
      </c>
      <c r="BF57" s="9"/>
      <c r="BG57" s="9"/>
      <c r="BH57" s="9"/>
      <c r="BI57" s="9"/>
      <c r="BJ57" s="9">
        <v>1</v>
      </c>
      <c r="BK57" s="9"/>
      <c r="BL57" s="9">
        <f t="shared" si="4"/>
        <v>1</v>
      </c>
      <c r="BM57" s="9"/>
      <c r="BN57" s="9"/>
      <c r="BO57" s="9"/>
      <c r="BP57" s="9">
        <f t="shared" si="6"/>
        <v>2</v>
      </c>
    </row>
    <row r="58" spans="1:68" x14ac:dyDescent="0.2">
      <c r="A58" s="17">
        <v>52</v>
      </c>
      <c r="B58" s="15" t="s">
        <v>56</v>
      </c>
      <c r="C58" s="8"/>
      <c r="D58" s="8"/>
      <c r="E58" s="8"/>
      <c r="F58" s="8"/>
      <c r="G58" s="8"/>
      <c r="H58" s="8"/>
      <c r="I58" s="8"/>
      <c r="J58" s="8"/>
      <c r="K58" s="8">
        <v>1</v>
      </c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>
        <f t="shared" si="2"/>
        <v>1</v>
      </c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>
        <f t="shared" si="3"/>
        <v>0</v>
      </c>
      <c r="BF58" s="9"/>
      <c r="BG58" s="9"/>
      <c r="BH58" s="9"/>
      <c r="BI58" s="9"/>
      <c r="BJ58" s="9">
        <v>1</v>
      </c>
      <c r="BK58" s="9"/>
      <c r="BL58" s="9">
        <f t="shared" si="4"/>
        <v>1</v>
      </c>
      <c r="BM58" s="9"/>
      <c r="BN58" s="9"/>
      <c r="BO58" s="9"/>
      <c r="BP58" s="9">
        <f t="shared" si="6"/>
        <v>2</v>
      </c>
    </row>
    <row r="59" spans="1:68" x14ac:dyDescent="0.2">
      <c r="A59" s="17">
        <v>53</v>
      </c>
      <c r="B59" s="15" t="s">
        <v>57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>
        <f t="shared" si="2"/>
        <v>0</v>
      </c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>
        <f t="shared" si="3"/>
        <v>0</v>
      </c>
      <c r="BF59" s="9"/>
      <c r="BG59" s="9"/>
      <c r="BH59" s="9"/>
      <c r="BI59" s="9"/>
      <c r="BJ59" s="9">
        <v>1</v>
      </c>
      <c r="BK59" s="9"/>
      <c r="BL59" s="9">
        <f t="shared" si="4"/>
        <v>1</v>
      </c>
      <c r="BM59" s="9"/>
      <c r="BN59" s="9"/>
      <c r="BO59" s="9"/>
      <c r="BP59" s="9">
        <f t="shared" si="6"/>
        <v>1</v>
      </c>
    </row>
    <row r="60" spans="1:68" ht="20.399999999999999" x14ac:dyDescent="0.2">
      <c r="A60" s="17">
        <v>54</v>
      </c>
      <c r="B60" s="7" t="s">
        <v>272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>
        <f t="shared" si="2"/>
        <v>0</v>
      </c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>
        <f t="shared" si="3"/>
        <v>0</v>
      </c>
      <c r="BF60" s="9"/>
      <c r="BG60" s="9"/>
      <c r="BH60" s="9"/>
      <c r="BI60" s="9"/>
      <c r="BJ60" s="9">
        <v>1</v>
      </c>
      <c r="BK60" s="9"/>
      <c r="BL60" s="9">
        <f t="shared" si="4"/>
        <v>1</v>
      </c>
      <c r="BM60" s="9"/>
      <c r="BN60" s="9"/>
      <c r="BO60" s="9"/>
      <c r="BP60" s="9">
        <f t="shared" si="6"/>
        <v>1</v>
      </c>
    </row>
    <row r="61" spans="1:68" x14ac:dyDescent="0.2">
      <c r="A61" s="17">
        <v>55</v>
      </c>
      <c r="B61" s="15" t="s">
        <v>59</v>
      </c>
      <c r="C61" s="8"/>
      <c r="D61" s="8"/>
      <c r="E61" s="8"/>
      <c r="F61" s="8"/>
      <c r="G61" s="8"/>
      <c r="H61" s="8"/>
      <c r="I61" s="8"/>
      <c r="J61" s="8"/>
      <c r="K61" s="8"/>
      <c r="L61" s="8">
        <v>1</v>
      </c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>
        <f t="shared" si="2"/>
        <v>1</v>
      </c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>
        <f t="shared" si="3"/>
        <v>0</v>
      </c>
      <c r="BF61" s="9"/>
      <c r="BG61" s="9"/>
      <c r="BH61" s="9"/>
      <c r="BI61" s="9"/>
      <c r="BJ61" s="9"/>
      <c r="BK61" s="9"/>
      <c r="BL61" s="9">
        <f t="shared" si="4"/>
        <v>0</v>
      </c>
      <c r="BM61" s="9"/>
      <c r="BN61" s="9"/>
      <c r="BO61" s="9"/>
      <c r="BP61" s="9">
        <f t="shared" si="6"/>
        <v>1</v>
      </c>
    </row>
    <row r="62" spans="1:68" x14ac:dyDescent="0.2">
      <c r="A62" s="17">
        <v>56</v>
      </c>
      <c r="B62" s="18" t="s">
        <v>42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>
        <f t="shared" si="2"/>
        <v>0</v>
      </c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>
        <f t="shared" si="3"/>
        <v>0</v>
      </c>
      <c r="BF62" s="9">
        <v>7</v>
      </c>
      <c r="BG62" s="9"/>
      <c r="BH62" s="9"/>
      <c r="BI62" s="9"/>
      <c r="BJ62" s="9"/>
      <c r="BK62" s="9"/>
      <c r="BL62" s="9">
        <f t="shared" si="4"/>
        <v>7</v>
      </c>
      <c r="BM62" s="9"/>
      <c r="BN62" s="9"/>
      <c r="BO62" s="9"/>
      <c r="BP62" s="9">
        <f t="shared" si="6"/>
        <v>7</v>
      </c>
    </row>
    <row r="63" spans="1:68" x14ac:dyDescent="0.2">
      <c r="A63" s="17">
        <v>57</v>
      </c>
      <c r="B63" s="19" t="s">
        <v>38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>
        <f t="shared" si="2"/>
        <v>0</v>
      </c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>
        <f t="shared" si="3"/>
        <v>0</v>
      </c>
      <c r="BF63" s="9">
        <v>23</v>
      </c>
      <c r="BG63" s="9"/>
      <c r="BH63" s="9"/>
      <c r="BI63" s="9"/>
      <c r="BJ63" s="9"/>
      <c r="BK63" s="9"/>
      <c r="BL63" s="9">
        <f t="shared" si="4"/>
        <v>23</v>
      </c>
      <c r="BM63" s="9"/>
      <c r="BN63" s="9"/>
      <c r="BO63" s="9"/>
      <c r="BP63" s="9">
        <f t="shared" si="6"/>
        <v>23</v>
      </c>
    </row>
    <row r="64" spans="1:68" x14ac:dyDescent="0.2">
      <c r="A64" s="17">
        <v>58</v>
      </c>
      <c r="B64" s="10" t="s">
        <v>39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>
        <f t="shared" si="2"/>
        <v>0</v>
      </c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>
        <f t="shared" si="3"/>
        <v>0</v>
      </c>
      <c r="BF64" s="9"/>
      <c r="BG64" s="9"/>
      <c r="BH64" s="9"/>
      <c r="BI64" s="9">
        <v>5</v>
      </c>
      <c r="BJ64" s="9"/>
      <c r="BK64" s="9"/>
      <c r="BL64" s="9">
        <f t="shared" si="4"/>
        <v>5</v>
      </c>
      <c r="BM64" s="9"/>
      <c r="BN64" s="9"/>
      <c r="BO64" s="9"/>
      <c r="BP64" s="9">
        <f t="shared" si="6"/>
        <v>5</v>
      </c>
    </row>
    <row r="65" spans="1:68" ht="20.399999999999999" x14ac:dyDescent="0.2">
      <c r="A65" s="17">
        <v>61</v>
      </c>
      <c r="B65" s="10" t="s">
        <v>43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>
        <f t="shared" si="2"/>
        <v>0</v>
      </c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>
        <f t="shared" si="3"/>
        <v>0</v>
      </c>
      <c r="BF65" s="9"/>
      <c r="BG65" s="9"/>
      <c r="BH65" s="9"/>
      <c r="BI65" s="9"/>
      <c r="BJ65" s="9">
        <v>1</v>
      </c>
      <c r="BK65" s="9"/>
      <c r="BL65" s="9">
        <f t="shared" si="4"/>
        <v>1</v>
      </c>
      <c r="BM65" s="9"/>
      <c r="BN65" s="9"/>
      <c r="BO65" s="9"/>
      <c r="BP65" s="9">
        <f t="shared" si="6"/>
        <v>1</v>
      </c>
    </row>
    <row r="66" spans="1:68" x14ac:dyDescent="0.2">
      <c r="A66" s="17">
        <v>62</v>
      </c>
      <c r="B66" s="10" t="s">
        <v>40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>
        <f t="shared" si="2"/>
        <v>0</v>
      </c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>
        <f t="shared" si="3"/>
        <v>0</v>
      </c>
      <c r="BF66" s="9"/>
      <c r="BG66" s="9"/>
      <c r="BH66" s="9"/>
      <c r="BI66" s="9"/>
      <c r="BJ66" s="9">
        <v>1</v>
      </c>
      <c r="BK66" s="9"/>
      <c r="BL66" s="9">
        <f t="shared" si="4"/>
        <v>1</v>
      </c>
      <c r="BM66" s="9"/>
      <c r="BN66" s="9"/>
      <c r="BO66" s="9"/>
      <c r="BP66" s="9">
        <f t="shared" si="6"/>
        <v>1</v>
      </c>
    </row>
    <row r="67" spans="1:68" x14ac:dyDescent="0.2">
      <c r="A67" s="17">
        <v>63</v>
      </c>
      <c r="B67" s="10" t="s">
        <v>41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>
        <f t="shared" si="2"/>
        <v>0</v>
      </c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>
        <f t="shared" si="3"/>
        <v>0</v>
      </c>
      <c r="BF67" s="9"/>
      <c r="BG67" s="9"/>
      <c r="BH67" s="9"/>
      <c r="BI67" s="9"/>
      <c r="BJ67" s="9">
        <v>1</v>
      </c>
      <c r="BK67" s="9"/>
      <c r="BL67" s="9">
        <f t="shared" si="4"/>
        <v>1</v>
      </c>
      <c r="BM67" s="9"/>
      <c r="BN67" s="9"/>
      <c r="BO67" s="9"/>
      <c r="BP67" s="9">
        <f t="shared" si="6"/>
        <v>1</v>
      </c>
    </row>
    <row r="68" spans="1:68" x14ac:dyDescent="0.2">
      <c r="A68" s="17">
        <v>64</v>
      </c>
      <c r="B68" s="10" t="s">
        <v>44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>
        <f t="shared" si="2"/>
        <v>0</v>
      </c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>
        <f t="shared" si="3"/>
        <v>0</v>
      </c>
      <c r="BF68" s="9"/>
      <c r="BG68" s="9"/>
      <c r="BH68" s="9"/>
      <c r="BI68" s="9"/>
      <c r="BJ68" s="9">
        <v>1</v>
      </c>
      <c r="BK68" s="9"/>
      <c r="BL68" s="9">
        <f t="shared" si="4"/>
        <v>1</v>
      </c>
      <c r="BM68" s="9"/>
      <c r="BN68" s="9"/>
      <c r="BO68" s="9"/>
      <c r="BP68" s="9">
        <f t="shared" si="6"/>
        <v>1</v>
      </c>
    </row>
    <row r="69" spans="1:68" s="24" customFormat="1" x14ac:dyDescent="0.2">
      <c r="A69" s="20"/>
      <c r="B69" s="21" t="s">
        <v>61</v>
      </c>
      <c r="C69" s="21">
        <f t="shared" ref="C69:W69" si="7">SUM(C7:C68)</f>
        <v>11</v>
      </c>
      <c r="D69" s="21">
        <f t="shared" si="7"/>
        <v>9</v>
      </c>
      <c r="E69" s="21">
        <f t="shared" si="7"/>
        <v>8</v>
      </c>
      <c r="F69" s="21">
        <f t="shared" si="7"/>
        <v>8</v>
      </c>
      <c r="G69" s="21">
        <f t="shared" si="7"/>
        <v>11</v>
      </c>
      <c r="H69" s="21">
        <f t="shared" si="7"/>
        <v>9</v>
      </c>
      <c r="I69" s="21">
        <f t="shared" si="7"/>
        <v>30</v>
      </c>
      <c r="J69" s="21">
        <f t="shared" si="7"/>
        <v>91</v>
      </c>
      <c r="K69" s="21">
        <f t="shared" si="7"/>
        <v>372</v>
      </c>
      <c r="L69" s="21">
        <f t="shared" si="7"/>
        <v>11</v>
      </c>
      <c r="M69" s="21">
        <f t="shared" si="7"/>
        <v>9</v>
      </c>
      <c r="N69" s="21">
        <f t="shared" si="7"/>
        <v>15</v>
      </c>
      <c r="O69" s="21">
        <f t="shared" si="7"/>
        <v>17</v>
      </c>
      <c r="P69" s="21">
        <f t="shared" si="7"/>
        <v>16</v>
      </c>
      <c r="Q69" s="21">
        <f t="shared" si="7"/>
        <v>9</v>
      </c>
      <c r="R69" s="21">
        <f t="shared" si="7"/>
        <v>9</v>
      </c>
      <c r="S69" s="21">
        <f t="shared" si="7"/>
        <v>10</v>
      </c>
      <c r="T69" s="21">
        <f t="shared" si="7"/>
        <v>13</v>
      </c>
      <c r="U69" s="21">
        <f t="shared" si="7"/>
        <v>34</v>
      </c>
      <c r="V69" s="21">
        <f t="shared" si="7"/>
        <v>10</v>
      </c>
      <c r="W69" s="21">
        <f t="shared" si="7"/>
        <v>14</v>
      </c>
      <c r="X69" s="21"/>
      <c r="Y69" s="21"/>
      <c r="Z69" s="21"/>
      <c r="AA69" s="21"/>
      <c r="AB69" s="21">
        <f>SUM(AB7:AB68)</f>
        <v>8</v>
      </c>
      <c r="AC69" s="8">
        <f t="shared" ref="AC69" si="8">SUM(C69:AB69)</f>
        <v>724</v>
      </c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21">
        <f>SUM(AR7:AR68)</f>
        <v>77</v>
      </c>
      <c r="AS69" s="21">
        <f>SUM(AS7:AS68)</f>
        <v>5</v>
      </c>
      <c r="AT69" s="21">
        <f>SUM(AT7:AT68)</f>
        <v>7</v>
      </c>
      <c r="AU69" s="21"/>
      <c r="AV69" s="21"/>
      <c r="AW69" s="21"/>
      <c r="AX69" s="21"/>
      <c r="AY69" s="21"/>
      <c r="AZ69" s="21"/>
      <c r="BA69" s="21"/>
      <c r="BB69" s="21"/>
      <c r="BC69" s="21"/>
      <c r="BD69" s="21"/>
      <c r="BE69" s="8">
        <f t="shared" ref="BE69" si="9">SUM(AD69:BD69)</f>
        <v>89</v>
      </c>
      <c r="BF69" s="22"/>
      <c r="BG69" s="22"/>
      <c r="BH69" s="22"/>
      <c r="BI69" s="22"/>
      <c r="BJ69" s="22"/>
      <c r="BK69" s="22"/>
      <c r="BL69" s="9">
        <f t="shared" ref="BL69" si="10">SUM(BF69:BK69)</f>
        <v>0</v>
      </c>
      <c r="BM69" s="22"/>
      <c r="BN69" s="22"/>
      <c r="BO69" s="22"/>
      <c r="BP69" s="23">
        <f>SUM(C69:BO69)</f>
        <v>1626</v>
      </c>
    </row>
    <row r="72" spans="1:68" x14ac:dyDescent="0.2">
      <c r="B72" s="26"/>
    </row>
    <row r="73" spans="1:68" x14ac:dyDescent="0.2">
      <c r="B73" s="27"/>
    </row>
  </sheetData>
  <mergeCells count="10">
    <mergeCell ref="BN5:BO5"/>
    <mergeCell ref="BL5:BL6"/>
    <mergeCell ref="BE5:BE6"/>
    <mergeCell ref="AC5:AC6"/>
    <mergeCell ref="A1:B1"/>
    <mergeCell ref="A5:A6"/>
    <mergeCell ref="B5:B6"/>
    <mergeCell ref="C5:AB5"/>
    <mergeCell ref="AD5:BD5"/>
    <mergeCell ref="A3:AJ3"/>
  </mergeCells>
  <pageMargins left="0.2" right="0" top="0.5" bottom="0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8"/>
  <sheetViews>
    <sheetView workbookViewId="0">
      <selection activeCell="B134" sqref="B134"/>
    </sheetView>
  </sheetViews>
  <sheetFormatPr defaultRowHeight="15.6" x14ac:dyDescent="0.3"/>
  <cols>
    <col min="1" max="1" width="5.796875" style="40" customWidth="1"/>
    <col min="2" max="2" width="47" style="39" customWidth="1"/>
    <col min="3" max="3" width="7.59765625" style="39" customWidth="1"/>
    <col min="4" max="4" width="10.3984375" style="39" customWidth="1"/>
    <col min="5" max="5" width="8.796875" style="40"/>
    <col min="6" max="6" width="18.5" style="41" customWidth="1"/>
    <col min="7" max="7" width="19.69921875" style="41" customWidth="1"/>
    <col min="8" max="8" width="10.3984375" style="39" customWidth="1"/>
    <col min="9" max="16384" width="8.796875" style="39"/>
  </cols>
  <sheetData>
    <row r="1" spans="1:12" x14ac:dyDescent="0.3">
      <c r="A1" s="189" t="s">
        <v>134</v>
      </c>
      <c r="B1" s="189"/>
    </row>
    <row r="2" spans="1:12" s="107" customFormat="1" x14ac:dyDescent="0.3">
      <c r="A2" s="188" t="s">
        <v>135</v>
      </c>
      <c r="B2" s="188"/>
      <c r="C2" s="188"/>
      <c r="D2" s="188"/>
      <c r="E2" s="188"/>
      <c r="F2" s="188"/>
      <c r="G2" s="188"/>
      <c r="H2" s="188"/>
    </row>
    <row r="4" spans="1:12" s="43" customFormat="1" ht="27" customHeight="1" x14ac:dyDescent="0.25">
      <c r="A4" s="190" t="s">
        <v>0</v>
      </c>
      <c r="B4" s="190" t="s">
        <v>139</v>
      </c>
      <c r="C4" s="190" t="s">
        <v>137</v>
      </c>
      <c r="D4" s="190" t="s">
        <v>138</v>
      </c>
      <c r="E4" s="190" t="s">
        <v>140</v>
      </c>
      <c r="F4" s="190" t="s">
        <v>141</v>
      </c>
      <c r="G4" s="190" t="s">
        <v>142</v>
      </c>
      <c r="H4" s="190" t="s">
        <v>143</v>
      </c>
      <c r="I4" s="42"/>
      <c r="J4" s="42"/>
    </row>
    <row r="5" spans="1:12" s="43" customFormat="1" ht="20.25" customHeight="1" x14ac:dyDescent="0.25">
      <c r="A5" s="191"/>
      <c r="B5" s="191"/>
      <c r="C5" s="191"/>
      <c r="D5" s="191"/>
      <c r="E5" s="191"/>
      <c r="F5" s="191"/>
      <c r="G5" s="191"/>
      <c r="H5" s="191"/>
      <c r="I5" s="42"/>
      <c r="J5" s="42"/>
    </row>
    <row r="6" spans="1:12" s="43" customFormat="1" ht="18.899999999999999" customHeight="1" x14ac:dyDescent="0.25">
      <c r="A6" s="46" t="s">
        <v>259</v>
      </c>
      <c r="B6" s="144" t="s">
        <v>179</v>
      </c>
      <c r="C6" s="44"/>
      <c r="D6" s="44"/>
      <c r="E6" s="44"/>
      <c r="F6" s="47"/>
      <c r="G6" s="47"/>
      <c r="H6" s="44"/>
      <c r="I6" s="42"/>
      <c r="J6" s="42"/>
    </row>
    <row r="7" spans="1:12" s="43" customFormat="1" ht="18.600000000000001" customHeight="1" x14ac:dyDescent="0.25">
      <c r="A7" s="46"/>
      <c r="B7" s="46" t="s">
        <v>180</v>
      </c>
      <c r="C7" s="46"/>
      <c r="D7" s="48"/>
      <c r="E7" s="48">
        <f>E8+E23+E30+E39</f>
        <v>0</v>
      </c>
      <c r="F7" s="48">
        <f>F8+F23+F30+F39</f>
        <v>156988559002</v>
      </c>
      <c r="G7" s="48">
        <f>G8+G23+G30+G39</f>
        <v>142274462060.82501</v>
      </c>
      <c r="H7" s="44"/>
      <c r="I7" s="42"/>
      <c r="J7" s="42"/>
      <c r="K7" s="49"/>
      <c r="L7" s="49"/>
    </row>
    <row r="8" spans="1:12" s="43" customFormat="1" ht="15.75" customHeight="1" x14ac:dyDescent="0.25">
      <c r="A8" s="46"/>
      <c r="B8" s="46" t="s">
        <v>181</v>
      </c>
      <c r="C8" s="46"/>
      <c r="D8" s="48"/>
      <c r="E8" s="48"/>
      <c r="F8" s="48">
        <f>F9+F22</f>
        <v>62261371202</v>
      </c>
      <c r="G8" s="48">
        <f>G9+G22</f>
        <v>58609049172.825005</v>
      </c>
      <c r="H8" s="44"/>
      <c r="I8" s="42"/>
      <c r="J8" s="42"/>
    </row>
    <row r="9" spans="1:12" s="43" customFormat="1" ht="19.2" customHeight="1" x14ac:dyDescent="0.25">
      <c r="A9" s="46" t="s">
        <v>144</v>
      </c>
      <c r="B9" s="50" t="s">
        <v>155</v>
      </c>
      <c r="C9" s="46"/>
      <c r="D9" s="48">
        <f>SUM(D10:D20)</f>
        <v>11.994000000000002</v>
      </c>
      <c r="E9" s="51"/>
      <c r="F9" s="52">
        <f t="shared" ref="F9:G9" si="0">SUM(F10:F20)</f>
        <v>49375771202</v>
      </c>
      <c r="G9" s="52">
        <f t="shared" si="0"/>
        <v>45723449172.825005</v>
      </c>
      <c r="H9" s="44"/>
    </row>
    <row r="10" spans="1:12" s="43" customFormat="1" ht="31.2" customHeight="1" x14ac:dyDescent="0.25">
      <c r="A10" s="45">
        <v>1</v>
      </c>
      <c r="B10" s="53" t="s">
        <v>182</v>
      </c>
      <c r="C10" s="44" t="s">
        <v>157</v>
      </c>
      <c r="D10" s="54">
        <v>1.0349999999999999</v>
      </c>
      <c r="E10" s="55" t="s">
        <v>183</v>
      </c>
      <c r="F10" s="54">
        <v>8062833410</v>
      </c>
      <c r="G10" s="54">
        <v>7256550069</v>
      </c>
      <c r="H10" s="44"/>
      <c r="I10" s="42"/>
      <c r="J10" s="42"/>
    </row>
    <row r="11" spans="1:12" s="43" customFormat="1" ht="22.8" customHeight="1" x14ac:dyDescent="0.25">
      <c r="A11" s="45">
        <v>2</v>
      </c>
      <c r="B11" s="53" t="s">
        <v>184</v>
      </c>
      <c r="C11" s="44" t="s">
        <v>157</v>
      </c>
      <c r="D11" s="54">
        <v>0.54400000000000004</v>
      </c>
      <c r="E11" s="55" t="s">
        <v>185</v>
      </c>
      <c r="F11" s="54">
        <v>923086000</v>
      </c>
      <c r="G11" s="54">
        <v>807700250</v>
      </c>
      <c r="H11" s="44"/>
      <c r="I11" s="42"/>
      <c r="J11" s="42"/>
    </row>
    <row r="12" spans="1:12" s="43" customFormat="1" ht="27.6" x14ac:dyDescent="0.25">
      <c r="A12" s="45">
        <v>3</v>
      </c>
      <c r="B12" s="53" t="s">
        <v>186</v>
      </c>
      <c r="C12" s="44" t="s">
        <v>157</v>
      </c>
      <c r="D12" s="54">
        <v>0.34</v>
      </c>
      <c r="E12" s="55" t="s">
        <v>185</v>
      </c>
      <c r="F12" s="54">
        <v>539398000</v>
      </c>
      <c r="G12" s="54">
        <v>471973250</v>
      </c>
      <c r="H12" s="46"/>
    </row>
    <row r="13" spans="1:12" s="43" customFormat="1" ht="20.399999999999999" customHeight="1" x14ac:dyDescent="0.25">
      <c r="A13" s="45">
        <v>4</v>
      </c>
      <c r="B13" s="53" t="s">
        <v>187</v>
      </c>
      <c r="C13" s="44" t="s">
        <v>157</v>
      </c>
      <c r="D13" s="54">
        <v>2.3010000000000002</v>
      </c>
      <c r="E13" s="55" t="s">
        <v>153</v>
      </c>
      <c r="F13" s="54">
        <v>10336502397</v>
      </c>
      <c r="G13" s="54">
        <v>9819677277.1499996</v>
      </c>
      <c r="H13" s="44"/>
      <c r="I13" s="42"/>
      <c r="J13" s="42"/>
    </row>
    <row r="14" spans="1:12" s="43" customFormat="1" ht="20.399999999999999" customHeight="1" x14ac:dyDescent="0.25">
      <c r="A14" s="45">
        <v>5</v>
      </c>
      <c r="B14" s="53" t="s">
        <v>188</v>
      </c>
      <c r="C14" s="44" t="s">
        <v>157</v>
      </c>
      <c r="D14" s="54">
        <v>1.4850000000000001</v>
      </c>
      <c r="E14" s="55" t="s">
        <v>189</v>
      </c>
      <c r="F14" s="54">
        <v>4788217572</v>
      </c>
      <c r="G14" s="54">
        <v>4429101254.1000004</v>
      </c>
      <c r="H14" s="44"/>
      <c r="I14" s="42"/>
      <c r="J14" s="42"/>
    </row>
    <row r="15" spans="1:12" s="43" customFormat="1" ht="27.6" x14ac:dyDescent="0.25">
      <c r="A15" s="45">
        <v>6</v>
      </c>
      <c r="B15" s="53" t="s">
        <v>190</v>
      </c>
      <c r="C15" s="44" t="s">
        <v>157</v>
      </c>
      <c r="D15" s="54">
        <v>0.41599999999999998</v>
      </c>
      <c r="E15" s="55" t="s">
        <v>185</v>
      </c>
      <c r="F15" s="54">
        <v>745392000</v>
      </c>
      <c r="G15" s="54">
        <v>652218000</v>
      </c>
      <c r="H15" s="44"/>
      <c r="I15" s="42"/>
      <c r="J15" s="42"/>
    </row>
    <row r="16" spans="1:12" s="43" customFormat="1" ht="18.600000000000001" customHeight="1" x14ac:dyDescent="0.25">
      <c r="A16" s="45">
        <v>7</v>
      </c>
      <c r="B16" s="53" t="s">
        <v>191</v>
      </c>
      <c r="C16" s="44" t="s">
        <v>157</v>
      </c>
      <c r="D16" s="54">
        <v>1.6839999999999999</v>
      </c>
      <c r="E16" s="55" t="s">
        <v>189</v>
      </c>
      <c r="F16" s="54">
        <v>7502622943</v>
      </c>
      <c r="G16" s="54">
        <v>6939926222.2749996</v>
      </c>
      <c r="H16" s="44"/>
      <c r="I16" s="42"/>
      <c r="J16" s="42"/>
    </row>
    <row r="17" spans="1:10" s="43" customFormat="1" ht="18.600000000000001" customHeight="1" x14ac:dyDescent="0.25">
      <c r="A17" s="45">
        <v>8</v>
      </c>
      <c r="B17" s="53" t="s">
        <v>192</v>
      </c>
      <c r="C17" s="44" t="s">
        <v>157</v>
      </c>
      <c r="D17" s="54">
        <v>2.3239999999999998</v>
      </c>
      <c r="E17" s="55" t="s">
        <v>153</v>
      </c>
      <c r="F17" s="54">
        <v>10551368666</v>
      </c>
      <c r="G17" s="54">
        <v>10023800232.700001</v>
      </c>
      <c r="H17" s="56"/>
    </row>
    <row r="18" spans="1:10" s="59" customFormat="1" ht="18.600000000000001" customHeight="1" x14ac:dyDescent="0.25">
      <c r="A18" s="45">
        <v>9</v>
      </c>
      <c r="B18" s="53" t="s">
        <v>193</v>
      </c>
      <c r="C18" s="44" t="s">
        <v>157</v>
      </c>
      <c r="D18" s="54">
        <v>1.1879999999999999</v>
      </c>
      <c r="E18" s="55" t="s">
        <v>183</v>
      </c>
      <c r="F18" s="54">
        <v>5038394214</v>
      </c>
      <c r="G18" s="54">
        <v>4534554792.6000004</v>
      </c>
      <c r="H18" s="46"/>
      <c r="I18" s="58"/>
      <c r="J18" s="58"/>
    </row>
    <row r="19" spans="1:10" s="43" customFormat="1" ht="31.8" customHeight="1" x14ac:dyDescent="0.25">
      <c r="A19" s="45">
        <v>10</v>
      </c>
      <c r="B19" s="53" t="s">
        <v>194</v>
      </c>
      <c r="C19" s="44" t="s">
        <v>157</v>
      </c>
      <c r="D19" s="54">
        <v>0.41399999999999998</v>
      </c>
      <c r="E19" s="55" t="s">
        <v>183</v>
      </c>
      <c r="F19" s="54">
        <v>439453000</v>
      </c>
      <c r="G19" s="54">
        <v>395507700</v>
      </c>
      <c r="H19" s="44"/>
      <c r="I19" s="42"/>
      <c r="J19" s="42"/>
    </row>
    <row r="20" spans="1:10" s="43" customFormat="1" ht="19.2" customHeight="1" x14ac:dyDescent="0.25">
      <c r="A20" s="45">
        <v>11</v>
      </c>
      <c r="B20" s="53" t="s">
        <v>195</v>
      </c>
      <c r="C20" s="44" t="s">
        <v>157</v>
      </c>
      <c r="D20" s="54">
        <v>0.26300000000000001</v>
      </c>
      <c r="E20" s="55" t="s">
        <v>185</v>
      </c>
      <c r="F20" s="54">
        <v>448503000</v>
      </c>
      <c r="G20" s="54">
        <v>392440125</v>
      </c>
      <c r="H20" s="46"/>
    </row>
    <row r="21" spans="1:10" s="43" customFormat="1" ht="19.8" customHeight="1" x14ac:dyDescent="0.25">
      <c r="A21" s="46" t="s">
        <v>154</v>
      </c>
      <c r="B21" s="50" t="s">
        <v>167</v>
      </c>
      <c r="C21" s="46"/>
      <c r="D21" s="48"/>
      <c r="E21" s="55"/>
      <c r="F21" s="48"/>
      <c r="G21" s="48"/>
      <c r="H21" s="44"/>
      <c r="I21" s="42"/>
      <c r="J21" s="42"/>
    </row>
    <row r="22" spans="1:10" s="43" customFormat="1" x14ac:dyDescent="0.25">
      <c r="A22" s="110">
        <v>1</v>
      </c>
      <c r="B22" s="61" t="s">
        <v>196</v>
      </c>
      <c r="C22" s="60" t="s">
        <v>147</v>
      </c>
      <c r="D22" s="62">
        <v>3540</v>
      </c>
      <c r="E22" s="60">
        <v>1995</v>
      </c>
      <c r="F22" s="63">
        <v>12885600000</v>
      </c>
      <c r="G22" s="63">
        <v>12885600000</v>
      </c>
      <c r="H22" s="46"/>
    </row>
    <row r="23" spans="1:10" s="43" customFormat="1" ht="19.8" customHeight="1" x14ac:dyDescent="0.25">
      <c r="A23" s="57"/>
      <c r="B23" s="64" t="s">
        <v>197</v>
      </c>
      <c r="C23" s="57"/>
      <c r="D23" s="65"/>
      <c r="E23" s="65">
        <f t="shared" ref="E23:G23" si="1">E24+E27</f>
        <v>0</v>
      </c>
      <c r="F23" s="65">
        <f t="shared" si="1"/>
        <v>38443181000</v>
      </c>
      <c r="G23" s="65">
        <f t="shared" si="1"/>
        <v>33157228648</v>
      </c>
      <c r="H23" s="44"/>
      <c r="I23" s="42"/>
      <c r="J23" s="42"/>
    </row>
    <row r="24" spans="1:10" s="43" customFormat="1" ht="19.2" customHeight="1" x14ac:dyDescent="0.25">
      <c r="A24" s="64" t="s">
        <v>144</v>
      </c>
      <c r="B24" s="66" t="s">
        <v>198</v>
      </c>
      <c r="C24" s="66"/>
      <c r="D24" s="65">
        <f>D25+D26</f>
        <v>3.2189999999999999</v>
      </c>
      <c r="E24" s="64"/>
      <c r="F24" s="67">
        <f>SUM(F25:F26)</f>
        <v>24436648000</v>
      </c>
      <c r="G24" s="67">
        <f>SUM(G25:G26)</f>
        <v>20934328648</v>
      </c>
      <c r="H24" s="44"/>
      <c r="I24" s="42"/>
      <c r="J24" s="42"/>
    </row>
    <row r="25" spans="1:10" s="43" customFormat="1" ht="31.8" customHeight="1" x14ac:dyDescent="0.25">
      <c r="A25" s="109">
        <v>1</v>
      </c>
      <c r="B25" s="68" t="s">
        <v>199</v>
      </c>
      <c r="C25" s="44" t="s">
        <v>161</v>
      </c>
      <c r="D25" s="69">
        <v>1.9</v>
      </c>
      <c r="E25" s="70">
        <v>2024</v>
      </c>
      <c r="F25" s="69">
        <v>19758000000</v>
      </c>
      <c r="G25" s="69">
        <v>18440141400</v>
      </c>
      <c r="H25" s="44"/>
      <c r="I25" s="42"/>
      <c r="J25" s="42"/>
    </row>
    <row r="26" spans="1:10" s="43" customFormat="1" ht="31.8" customHeight="1" x14ac:dyDescent="0.25">
      <c r="A26" s="109">
        <v>2</v>
      </c>
      <c r="B26" s="68" t="s">
        <v>200</v>
      </c>
      <c r="C26" s="44" t="s">
        <v>161</v>
      </c>
      <c r="D26" s="69">
        <v>1.319</v>
      </c>
      <c r="E26" s="70">
        <v>2018</v>
      </c>
      <c r="F26" s="69">
        <v>4678648000</v>
      </c>
      <c r="G26" s="69">
        <v>2494187248</v>
      </c>
      <c r="H26" s="44"/>
      <c r="I26" s="42"/>
      <c r="J26" s="42"/>
    </row>
    <row r="27" spans="1:10" s="43" customFormat="1" ht="19.2" customHeight="1" x14ac:dyDescent="0.25">
      <c r="A27" s="64" t="s">
        <v>154</v>
      </c>
      <c r="B27" s="66" t="s">
        <v>201</v>
      </c>
      <c r="C27" s="64"/>
      <c r="D27" s="65">
        <f>D28+D29</f>
        <v>2194.8000000000002</v>
      </c>
      <c r="E27" s="64"/>
      <c r="F27" s="67">
        <f>F28+F29</f>
        <v>14006533000</v>
      </c>
      <c r="G27" s="67">
        <f>G28+G29</f>
        <v>12222900000</v>
      </c>
      <c r="H27" s="44"/>
      <c r="I27" s="42"/>
      <c r="J27" s="42"/>
    </row>
    <row r="28" spans="1:10" s="43" customFormat="1" ht="19.2" customHeight="1" x14ac:dyDescent="0.25">
      <c r="A28" s="109">
        <v>1</v>
      </c>
      <c r="B28" s="68" t="s">
        <v>202</v>
      </c>
      <c r="C28" s="57" t="s">
        <v>147</v>
      </c>
      <c r="D28" s="69">
        <v>1810.8</v>
      </c>
      <c r="E28" s="70">
        <v>2011</v>
      </c>
      <c r="F28" s="69">
        <v>12222900000</v>
      </c>
      <c r="G28" s="69">
        <v>12222900000</v>
      </c>
      <c r="H28" s="44"/>
      <c r="I28" s="42"/>
      <c r="J28" s="42"/>
    </row>
    <row r="29" spans="1:10" s="43" customFormat="1" ht="19.2" customHeight="1" x14ac:dyDescent="0.25">
      <c r="A29" s="109">
        <v>2</v>
      </c>
      <c r="B29" s="68" t="s">
        <v>203</v>
      </c>
      <c r="C29" s="57" t="s">
        <v>147</v>
      </c>
      <c r="D29" s="69">
        <v>384</v>
      </c>
      <c r="E29" s="70">
        <v>2011</v>
      </c>
      <c r="F29" s="69">
        <v>1783633000</v>
      </c>
      <c r="G29" s="69">
        <v>0</v>
      </c>
      <c r="H29" s="44"/>
      <c r="I29" s="42"/>
      <c r="J29" s="42"/>
    </row>
    <row r="30" spans="1:10" s="43" customFormat="1" ht="17.399999999999999" customHeight="1" x14ac:dyDescent="0.25">
      <c r="A30" s="64"/>
      <c r="B30" s="64" t="s">
        <v>204</v>
      </c>
      <c r="C30" s="64"/>
      <c r="D30" s="65">
        <f>D31+D36</f>
        <v>3653.7779999999998</v>
      </c>
      <c r="E30" s="71"/>
      <c r="F30" s="65">
        <f t="shared" ref="F30:G30" si="2">F31+F36</f>
        <v>32481092000</v>
      </c>
      <c r="G30" s="65">
        <f t="shared" si="2"/>
        <v>30246430295</v>
      </c>
      <c r="H30" s="44"/>
      <c r="I30" s="42"/>
      <c r="J30" s="42"/>
    </row>
    <row r="31" spans="1:10" s="73" customFormat="1" ht="22.5" customHeight="1" x14ac:dyDescent="0.25">
      <c r="A31" s="46" t="s">
        <v>144</v>
      </c>
      <c r="B31" s="50" t="s">
        <v>155</v>
      </c>
      <c r="C31" s="46"/>
      <c r="D31" s="48">
        <f>SUM(D32:D35)</f>
        <v>1.778</v>
      </c>
      <c r="E31" s="72"/>
      <c r="F31" s="48">
        <f>SUM(F32:F35)</f>
        <v>14144327000</v>
      </c>
      <c r="G31" s="48">
        <f>SUM(G32:G35)</f>
        <v>12147510920</v>
      </c>
      <c r="H31" s="108"/>
    </row>
    <row r="32" spans="1:10" s="43" customFormat="1" ht="30.6" customHeight="1" x14ac:dyDescent="0.25">
      <c r="A32" s="45">
        <v>1</v>
      </c>
      <c r="B32" s="53" t="s">
        <v>205</v>
      </c>
      <c r="C32" s="74" t="s">
        <v>157</v>
      </c>
      <c r="D32" s="54">
        <v>1.234</v>
      </c>
      <c r="E32" s="75" t="s">
        <v>153</v>
      </c>
      <c r="F32" s="54">
        <v>11525036000</v>
      </c>
      <c r="G32" s="54">
        <v>10833533840</v>
      </c>
      <c r="H32" s="44"/>
      <c r="I32" s="42"/>
      <c r="J32" s="42"/>
    </row>
    <row r="33" spans="1:10" s="43" customFormat="1" ht="30.6" customHeight="1" x14ac:dyDescent="0.25">
      <c r="A33" s="45">
        <v>2</v>
      </c>
      <c r="B33" s="53" t="s">
        <v>206</v>
      </c>
      <c r="C33" s="74" t="s">
        <v>157</v>
      </c>
      <c r="D33" s="54">
        <v>0.159</v>
      </c>
      <c r="E33" s="75" t="s">
        <v>207</v>
      </c>
      <c r="F33" s="54">
        <v>1110643000</v>
      </c>
      <c r="G33" s="54">
        <v>444257200</v>
      </c>
      <c r="H33" s="44"/>
      <c r="I33" s="42"/>
      <c r="J33" s="42"/>
    </row>
    <row r="34" spans="1:10" s="43" customFormat="1" ht="27.6" x14ac:dyDescent="0.25">
      <c r="A34" s="45">
        <v>3</v>
      </c>
      <c r="B34" s="53" t="s">
        <v>208</v>
      </c>
      <c r="C34" s="74" t="s">
        <v>157</v>
      </c>
      <c r="D34" s="54">
        <v>0.27600000000000002</v>
      </c>
      <c r="E34" s="75" t="s">
        <v>207</v>
      </c>
      <c r="F34" s="54">
        <v>1041524000</v>
      </c>
      <c r="G34" s="54">
        <v>416609600</v>
      </c>
      <c r="H34" s="44"/>
      <c r="I34" s="42"/>
      <c r="J34" s="42"/>
    </row>
    <row r="35" spans="1:10" s="43" customFormat="1" ht="18.600000000000001" customHeight="1" x14ac:dyDescent="0.25">
      <c r="A35" s="45">
        <v>4</v>
      </c>
      <c r="B35" s="53" t="s">
        <v>209</v>
      </c>
      <c r="C35" s="74" t="s">
        <v>157</v>
      </c>
      <c r="D35" s="54">
        <v>0.109</v>
      </c>
      <c r="E35" s="75" t="s">
        <v>183</v>
      </c>
      <c r="F35" s="54">
        <v>467124000</v>
      </c>
      <c r="G35" s="54">
        <v>453110280</v>
      </c>
      <c r="H35" s="44"/>
      <c r="I35" s="42"/>
      <c r="J35" s="42"/>
    </row>
    <row r="36" spans="1:10" s="43" customFormat="1" ht="18" customHeight="1" x14ac:dyDescent="0.25">
      <c r="A36" s="46" t="s">
        <v>154</v>
      </c>
      <c r="B36" s="50" t="s">
        <v>167</v>
      </c>
      <c r="C36" s="46"/>
      <c r="D36" s="48">
        <f>D37+D38</f>
        <v>3652</v>
      </c>
      <c r="E36" s="72"/>
      <c r="F36" s="48">
        <f>F37+F38</f>
        <v>18336765000</v>
      </c>
      <c r="G36" s="48">
        <f>G37+G38</f>
        <v>18098919375</v>
      </c>
      <c r="H36" s="46"/>
    </row>
    <row r="37" spans="1:10" ht="18" customHeight="1" x14ac:dyDescent="0.3">
      <c r="A37" s="45">
        <v>1</v>
      </c>
      <c r="B37" s="76" t="s">
        <v>210</v>
      </c>
      <c r="C37" s="44" t="s">
        <v>147</v>
      </c>
      <c r="D37" s="54">
        <v>1826</v>
      </c>
      <c r="E37" s="75">
        <v>2008</v>
      </c>
      <c r="F37" s="54">
        <v>16434000000</v>
      </c>
      <c r="G37" s="54">
        <v>16434000000</v>
      </c>
      <c r="H37" s="77"/>
    </row>
    <row r="38" spans="1:10" s="43" customFormat="1" ht="18" customHeight="1" x14ac:dyDescent="0.25">
      <c r="A38" s="45">
        <v>2</v>
      </c>
      <c r="B38" s="76" t="s">
        <v>211</v>
      </c>
      <c r="C38" s="44" t="s">
        <v>147</v>
      </c>
      <c r="D38" s="54">
        <v>1826</v>
      </c>
      <c r="E38" s="75">
        <v>2009</v>
      </c>
      <c r="F38" s="54">
        <v>1902765000</v>
      </c>
      <c r="G38" s="54">
        <v>1664919375</v>
      </c>
      <c r="H38" s="46"/>
    </row>
    <row r="39" spans="1:10" s="43" customFormat="1" ht="17.399999999999999" customHeight="1" x14ac:dyDescent="0.25">
      <c r="A39" s="64"/>
      <c r="B39" s="64" t="s">
        <v>212</v>
      </c>
      <c r="C39" s="64"/>
      <c r="D39" s="65"/>
      <c r="E39" s="65">
        <f t="shared" ref="E39:G39" si="3">E40+E46</f>
        <v>0</v>
      </c>
      <c r="F39" s="65">
        <f t="shared" si="3"/>
        <v>23802914800</v>
      </c>
      <c r="G39" s="65">
        <f t="shared" si="3"/>
        <v>20261753945</v>
      </c>
      <c r="H39" s="46"/>
    </row>
    <row r="40" spans="1:10" x14ac:dyDescent="0.3">
      <c r="A40" s="46" t="s">
        <v>144</v>
      </c>
      <c r="B40" s="50" t="s">
        <v>155</v>
      </c>
      <c r="C40" s="46"/>
      <c r="D40" s="48">
        <f>SUM(D41:D44)</f>
        <v>4.1550000000000002</v>
      </c>
      <c r="E40" s="78"/>
      <c r="F40" s="78">
        <f t="shared" ref="F40:G40" si="4">SUM(F41:F44)</f>
        <v>21779123900</v>
      </c>
      <c r="G40" s="78">
        <f t="shared" si="4"/>
        <v>19182871016</v>
      </c>
      <c r="H40" s="77"/>
    </row>
    <row r="41" spans="1:10" ht="32.4" customHeight="1" x14ac:dyDescent="0.3">
      <c r="A41" s="45">
        <v>1</v>
      </c>
      <c r="B41" s="53" t="s">
        <v>156</v>
      </c>
      <c r="C41" s="44" t="s">
        <v>157</v>
      </c>
      <c r="D41" s="54">
        <v>0.17699999999999999</v>
      </c>
      <c r="E41" s="44">
        <v>2022</v>
      </c>
      <c r="F41" s="79">
        <v>927220600</v>
      </c>
      <c r="G41" s="79">
        <v>741683758</v>
      </c>
      <c r="H41" s="77"/>
    </row>
    <row r="42" spans="1:10" ht="27.6" x14ac:dyDescent="0.3">
      <c r="A42" s="45">
        <v>2</v>
      </c>
      <c r="B42" s="53" t="s">
        <v>158</v>
      </c>
      <c r="C42" s="44" t="s">
        <v>157</v>
      </c>
      <c r="D42" s="54">
        <v>1.238</v>
      </c>
      <c r="E42" s="44">
        <v>2024</v>
      </c>
      <c r="F42" s="79">
        <v>11856438800</v>
      </c>
      <c r="G42" s="79">
        <v>11065614332</v>
      </c>
      <c r="H42" s="77"/>
    </row>
    <row r="43" spans="1:10" ht="27.6" x14ac:dyDescent="0.3">
      <c r="A43" s="45">
        <v>3</v>
      </c>
      <c r="B43" s="53" t="s">
        <v>158</v>
      </c>
      <c r="C43" s="44" t="s">
        <v>157</v>
      </c>
      <c r="D43" s="54">
        <v>1.4</v>
      </c>
      <c r="E43" s="44">
        <v>2018</v>
      </c>
      <c r="F43" s="79">
        <v>2548461000</v>
      </c>
      <c r="G43" s="79">
        <v>1358584559</v>
      </c>
      <c r="H43" s="77"/>
    </row>
    <row r="44" spans="1:10" ht="27.6" x14ac:dyDescent="0.3">
      <c r="A44" s="45">
        <v>4</v>
      </c>
      <c r="B44" s="53" t="s">
        <v>159</v>
      </c>
      <c r="C44" s="44" t="s">
        <v>157</v>
      </c>
      <c r="D44" s="54">
        <v>1.34</v>
      </c>
      <c r="E44" s="44">
        <v>2024</v>
      </c>
      <c r="F44" s="79">
        <v>6447003500</v>
      </c>
      <c r="G44" s="79">
        <v>6016988367</v>
      </c>
      <c r="H44" s="77"/>
    </row>
    <row r="45" spans="1:10" ht="44.4" customHeight="1" x14ac:dyDescent="0.3">
      <c r="A45" s="45">
        <v>5</v>
      </c>
      <c r="B45" s="53" t="s">
        <v>160</v>
      </c>
      <c r="C45" s="44" t="s">
        <v>157</v>
      </c>
      <c r="D45" s="54">
        <v>0.81881899999999996</v>
      </c>
      <c r="E45" s="55" t="s">
        <v>162</v>
      </c>
      <c r="F45" s="54">
        <v>5384842000</v>
      </c>
      <c r="G45" s="54">
        <v>0</v>
      </c>
      <c r="H45" s="77"/>
    </row>
    <row r="46" spans="1:10" x14ac:dyDescent="0.3">
      <c r="A46" s="46" t="s">
        <v>154</v>
      </c>
      <c r="B46" s="80" t="s">
        <v>164</v>
      </c>
      <c r="C46" s="46"/>
      <c r="D46" s="48">
        <f>D47</f>
        <v>1</v>
      </c>
      <c r="E46" s="81"/>
      <c r="F46" s="81">
        <f t="shared" ref="F46:G46" si="5">F47</f>
        <v>2023790900</v>
      </c>
      <c r="G46" s="81">
        <f t="shared" si="5"/>
        <v>1078882929</v>
      </c>
      <c r="H46" s="77"/>
    </row>
    <row r="47" spans="1:10" ht="27.6" x14ac:dyDescent="0.3">
      <c r="A47" s="45">
        <v>1</v>
      </c>
      <c r="B47" s="53" t="s">
        <v>165</v>
      </c>
      <c r="C47" s="44" t="s">
        <v>166</v>
      </c>
      <c r="D47" s="54">
        <v>1</v>
      </c>
      <c r="E47" s="44">
        <v>2018</v>
      </c>
      <c r="F47" s="79">
        <v>2023790900</v>
      </c>
      <c r="G47" s="79">
        <v>1078882929</v>
      </c>
      <c r="H47" s="77"/>
    </row>
    <row r="48" spans="1:10" x14ac:dyDescent="0.3">
      <c r="A48" s="46" t="s">
        <v>163</v>
      </c>
      <c r="B48" s="50" t="s">
        <v>167</v>
      </c>
      <c r="C48" s="46"/>
      <c r="D48" s="48">
        <f>D49</f>
        <v>8477</v>
      </c>
      <c r="E48" s="82">
        <f t="shared" ref="E48:G48" si="6">E49</f>
        <v>2014</v>
      </c>
      <c r="F48" s="82">
        <f t="shared" si="6"/>
        <v>61712560000</v>
      </c>
      <c r="G48" s="82">
        <f t="shared" si="6"/>
        <v>61712560000</v>
      </c>
      <c r="H48" s="77"/>
    </row>
    <row r="49" spans="1:8" ht="20.399999999999999" customHeight="1" x14ac:dyDescent="0.3">
      <c r="A49" s="45">
        <v>1</v>
      </c>
      <c r="B49" s="53" t="s">
        <v>168</v>
      </c>
      <c r="C49" s="44" t="s">
        <v>147</v>
      </c>
      <c r="D49" s="54">
        <v>8477</v>
      </c>
      <c r="E49" s="44">
        <v>2014</v>
      </c>
      <c r="F49" s="79">
        <v>61712560000</v>
      </c>
      <c r="G49" s="79">
        <v>61712560000</v>
      </c>
      <c r="H49" s="77"/>
    </row>
    <row r="50" spans="1:8" s="83" customFormat="1" x14ac:dyDescent="0.3">
      <c r="A50" s="135" t="s">
        <v>260</v>
      </c>
      <c r="B50" s="136" t="s">
        <v>270</v>
      </c>
      <c r="C50" s="137"/>
      <c r="D50" s="137"/>
      <c r="E50" s="135"/>
      <c r="F50" s="138"/>
      <c r="G50" s="138"/>
      <c r="H50" s="137"/>
    </row>
    <row r="51" spans="1:8" x14ac:dyDescent="0.3">
      <c r="A51" s="84"/>
      <c r="B51" s="81" t="s">
        <v>180</v>
      </c>
      <c r="C51" s="84"/>
      <c r="D51" s="81"/>
      <c r="E51" s="85"/>
      <c r="F51" s="85">
        <f>F52+F71+F86+F98</f>
        <v>364904371730</v>
      </c>
      <c r="G51" s="85">
        <f>G52+G71+G86+G98</f>
        <v>357412385404</v>
      </c>
      <c r="H51" s="77"/>
    </row>
    <row r="52" spans="1:8" x14ac:dyDescent="0.3">
      <c r="A52" s="84"/>
      <c r="B52" s="81" t="s">
        <v>181</v>
      </c>
      <c r="C52" s="84"/>
      <c r="D52" s="81"/>
      <c r="E52" s="85"/>
      <c r="F52" s="85">
        <f>F53+F64+F69</f>
        <v>73637308630</v>
      </c>
      <c r="G52" s="85">
        <f>G53+G64+G69</f>
        <v>70822846904</v>
      </c>
      <c r="H52" s="77"/>
    </row>
    <row r="53" spans="1:8" x14ac:dyDescent="0.3">
      <c r="A53" s="81" t="s">
        <v>144</v>
      </c>
      <c r="B53" s="86" t="s">
        <v>213</v>
      </c>
      <c r="C53" s="87"/>
      <c r="D53" s="81">
        <f>SUM(D54:D59)</f>
        <v>21098</v>
      </c>
      <c r="E53" s="85"/>
      <c r="F53" s="85">
        <f>SUM(F54:F59)</f>
        <v>65965000000</v>
      </c>
      <c r="G53" s="85">
        <f>SUM(G54:G59)</f>
        <v>65965000000</v>
      </c>
      <c r="H53" s="77"/>
    </row>
    <row r="54" spans="1:8" ht="22.2" customHeight="1" x14ac:dyDescent="0.3">
      <c r="A54" s="87">
        <v>1</v>
      </c>
      <c r="B54" s="88" t="s">
        <v>214</v>
      </c>
      <c r="C54" s="87" t="s">
        <v>147</v>
      </c>
      <c r="D54" s="87">
        <v>14779</v>
      </c>
      <c r="E54" s="89">
        <v>2014</v>
      </c>
      <c r="F54" s="90">
        <v>47292800000</v>
      </c>
      <c r="G54" s="90">
        <v>47292800000</v>
      </c>
      <c r="H54" s="77"/>
    </row>
    <row r="55" spans="1:8" ht="18.600000000000001" customHeight="1" x14ac:dyDescent="0.3">
      <c r="A55" s="87">
        <v>2</v>
      </c>
      <c r="B55" s="88" t="s">
        <v>215</v>
      </c>
      <c r="C55" s="87" t="s">
        <v>147</v>
      </c>
      <c r="D55" s="87">
        <v>1467</v>
      </c>
      <c r="E55" s="89">
        <v>2001</v>
      </c>
      <c r="F55" s="90">
        <v>6601500000</v>
      </c>
      <c r="G55" s="90">
        <v>6601500000</v>
      </c>
      <c r="H55" s="77"/>
    </row>
    <row r="56" spans="1:8" ht="18.600000000000001" customHeight="1" x14ac:dyDescent="0.3">
      <c r="A56" s="87">
        <v>3</v>
      </c>
      <c r="B56" s="88" t="s">
        <v>216</v>
      </c>
      <c r="C56" s="87" t="s">
        <v>147</v>
      </c>
      <c r="D56" s="87">
        <v>667</v>
      </c>
      <c r="E56" s="89">
        <v>2001</v>
      </c>
      <c r="F56" s="90">
        <v>1800900000</v>
      </c>
      <c r="G56" s="90">
        <v>1800900000</v>
      </c>
      <c r="H56" s="77"/>
    </row>
    <row r="57" spans="1:8" ht="18.600000000000001" customHeight="1" x14ac:dyDescent="0.3">
      <c r="A57" s="87">
        <v>4</v>
      </c>
      <c r="B57" s="88" t="s">
        <v>217</v>
      </c>
      <c r="C57" s="87" t="s">
        <v>147</v>
      </c>
      <c r="D57" s="87">
        <v>1467</v>
      </c>
      <c r="E57" s="89">
        <v>2001</v>
      </c>
      <c r="F57" s="90">
        <v>3960900000</v>
      </c>
      <c r="G57" s="90">
        <v>3960900000</v>
      </c>
      <c r="H57" s="77"/>
    </row>
    <row r="58" spans="1:8" ht="18.600000000000001" customHeight="1" x14ac:dyDescent="0.3">
      <c r="A58" s="87">
        <v>5</v>
      </c>
      <c r="B58" s="88" t="s">
        <v>218</v>
      </c>
      <c r="C58" s="87" t="s">
        <v>147</v>
      </c>
      <c r="D58" s="87">
        <v>1247</v>
      </c>
      <c r="E58" s="89">
        <v>2001</v>
      </c>
      <c r="F58" s="90">
        <v>3366900000</v>
      </c>
      <c r="G58" s="90">
        <v>3366900000</v>
      </c>
      <c r="H58" s="77"/>
    </row>
    <row r="59" spans="1:8" ht="18.600000000000001" customHeight="1" x14ac:dyDescent="0.3">
      <c r="A59" s="87">
        <v>6</v>
      </c>
      <c r="B59" s="88" t="s">
        <v>219</v>
      </c>
      <c r="C59" s="87" t="s">
        <v>147</v>
      </c>
      <c r="D59" s="87">
        <v>1471</v>
      </c>
      <c r="E59" s="89">
        <v>2001</v>
      </c>
      <c r="F59" s="90">
        <v>2942000000</v>
      </c>
      <c r="G59" s="90">
        <v>2942000000</v>
      </c>
      <c r="H59" s="77"/>
    </row>
    <row r="60" spans="1:8" ht="18.600000000000001" customHeight="1" x14ac:dyDescent="0.3">
      <c r="A60" s="87">
        <v>7</v>
      </c>
      <c r="B60" s="88" t="s">
        <v>220</v>
      </c>
      <c r="C60" s="87" t="s">
        <v>147</v>
      </c>
      <c r="D60" s="87">
        <f>0.14*10000</f>
        <v>1400.0000000000002</v>
      </c>
      <c r="E60" s="89"/>
      <c r="F60" s="90">
        <f>D60*(6300000+3800000)/2</f>
        <v>7070000000.000001</v>
      </c>
      <c r="G60" s="90">
        <f>F60</f>
        <v>7070000000.000001</v>
      </c>
      <c r="H60" s="77"/>
    </row>
    <row r="61" spans="1:8" ht="18.600000000000001" customHeight="1" x14ac:dyDescent="0.3">
      <c r="A61" s="87">
        <v>8</v>
      </c>
      <c r="B61" s="88" t="s">
        <v>221</v>
      </c>
      <c r="C61" s="87" t="s">
        <v>147</v>
      </c>
      <c r="D61" s="87">
        <f>0.34*10000</f>
        <v>3400.0000000000005</v>
      </c>
      <c r="E61" s="89"/>
      <c r="F61" s="90">
        <f t="shared" ref="F61:F63" si="7">D61*(6300000+3800000)/2</f>
        <v>17170000000.000002</v>
      </c>
      <c r="G61" s="90">
        <f t="shared" ref="G61:G63" si="8">F61</f>
        <v>17170000000.000002</v>
      </c>
      <c r="H61" s="77"/>
    </row>
    <row r="62" spans="1:8" ht="18.600000000000001" customHeight="1" x14ac:dyDescent="0.3">
      <c r="A62" s="87">
        <v>9</v>
      </c>
      <c r="B62" s="88" t="s">
        <v>222</v>
      </c>
      <c r="C62" s="87" t="s">
        <v>147</v>
      </c>
      <c r="D62" s="87">
        <f>0.03*10000</f>
        <v>300</v>
      </c>
      <c r="E62" s="89"/>
      <c r="F62" s="90">
        <f t="shared" si="7"/>
        <v>1515000000</v>
      </c>
      <c r="G62" s="90">
        <f t="shared" si="8"/>
        <v>1515000000</v>
      </c>
      <c r="H62" s="77"/>
    </row>
    <row r="63" spans="1:8" ht="18.600000000000001" customHeight="1" x14ac:dyDescent="0.3">
      <c r="A63" s="87">
        <v>10</v>
      </c>
      <c r="B63" s="88" t="s">
        <v>223</v>
      </c>
      <c r="C63" s="87" t="s">
        <v>147</v>
      </c>
      <c r="D63" s="87">
        <f>0.96*10000</f>
        <v>9600</v>
      </c>
      <c r="E63" s="89"/>
      <c r="F63" s="90">
        <f t="shared" si="7"/>
        <v>48480000000</v>
      </c>
      <c r="G63" s="90">
        <f t="shared" si="8"/>
        <v>48480000000</v>
      </c>
      <c r="H63" s="77"/>
    </row>
    <row r="64" spans="1:8" ht="18.600000000000001" customHeight="1" x14ac:dyDescent="0.3">
      <c r="A64" s="81" t="s">
        <v>154</v>
      </c>
      <c r="B64" s="86" t="s">
        <v>169</v>
      </c>
      <c r="C64" s="81"/>
      <c r="D64" s="81">
        <f>SUM(D65:D68)</f>
        <v>800</v>
      </c>
      <c r="E64" s="91">
        <f>SUM(E65:E68)</f>
        <v>0</v>
      </c>
      <c r="F64" s="85">
        <f>SUM(F65:F68)</f>
        <v>1600000000</v>
      </c>
      <c r="G64" s="85">
        <f>SUM(G65:G68)</f>
        <v>0</v>
      </c>
      <c r="H64" s="77"/>
    </row>
    <row r="65" spans="1:8" ht="18.600000000000001" customHeight="1" x14ac:dyDescent="0.3">
      <c r="A65" s="87">
        <v>1</v>
      </c>
      <c r="B65" s="88" t="s">
        <v>224</v>
      </c>
      <c r="C65" s="87" t="s">
        <v>147</v>
      </c>
      <c r="D65" s="87">
        <v>200</v>
      </c>
      <c r="E65" s="89" t="s">
        <v>225</v>
      </c>
      <c r="F65" s="87">
        <v>400000000</v>
      </c>
      <c r="G65" s="90">
        <v>0</v>
      </c>
      <c r="H65" s="77"/>
    </row>
    <row r="66" spans="1:8" ht="18.600000000000001" customHeight="1" x14ac:dyDescent="0.3">
      <c r="A66" s="87">
        <v>2</v>
      </c>
      <c r="B66" s="88" t="s">
        <v>226</v>
      </c>
      <c r="C66" s="87" t="s">
        <v>147</v>
      </c>
      <c r="D66" s="87">
        <v>200</v>
      </c>
      <c r="E66" s="89" t="s">
        <v>227</v>
      </c>
      <c r="F66" s="87">
        <v>400000000</v>
      </c>
      <c r="G66" s="90">
        <v>0</v>
      </c>
      <c r="H66" s="77"/>
    </row>
    <row r="67" spans="1:8" ht="18.600000000000001" customHeight="1" x14ac:dyDescent="0.3">
      <c r="A67" s="87">
        <v>3</v>
      </c>
      <c r="B67" s="88" t="s">
        <v>228</v>
      </c>
      <c r="C67" s="87" t="s">
        <v>147</v>
      </c>
      <c r="D67" s="87">
        <v>200</v>
      </c>
      <c r="E67" s="89" t="s">
        <v>227</v>
      </c>
      <c r="F67" s="87">
        <v>400000000</v>
      </c>
      <c r="G67" s="90">
        <v>0</v>
      </c>
      <c r="H67" s="77"/>
    </row>
    <row r="68" spans="1:8" ht="18.600000000000001" customHeight="1" x14ac:dyDescent="0.3">
      <c r="A68" s="87">
        <v>4</v>
      </c>
      <c r="B68" s="88" t="s">
        <v>229</v>
      </c>
      <c r="C68" s="87" t="s">
        <v>147</v>
      </c>
      <c r="D68" s="87">
        <v>200</v>
      </c>
      <c r="E68" s="89" t="s">
        <v>230</v>
      </c>
      <c r="F68" s="87">
        <v>400000000</v>
      </c>
      <c r="G68" s="90">
        <v>0</v>
      </c>
      <c r="H68" s="77"/>
    </row>
    <row r="69" spans="1:8" ht="18.600000000000001" customHeight="1" x14ac:dyDescent="0.3">
      <c r="A69" s="81" t="s">
        <v>163</v>
      </c>
      <c r="B69" s="92" t="s">
        <v>231</v>
      </c>
      <c r="C69" s="81"/>
      <c r="D69" s="81">
        <f>D70</f>
        <v>14779</v>
      </c>
      <c r="E69" s="91"/>
      <c r="F69" s="85">
        <f>F70</f>
        <v>6072308630</v>
      </c>
      <c r="G69" s="85">
        <f>G70</f>
        <v>4857846904</v>
      </c>
      <c r="H69" s="77"/>
    </row>
    <row r="70" spans="1:8" ht="27.6" x14ac:dyDescent="0.3">
      <c r="A70" s="87">
        <v>1</v>
      </c>
      <c r="B70" s="93" t="s">
        <v>232</v>
      </c>
      <c r="C70" s="87" t="s">
        <v>147</v>
      </c>
      <c r="D70" s="87">
        <v>14779</v>
      </c>
      <c r="E70" s="89" t="s">
        <v>233</v>
      </c>
      <c r="F70" s="90">
        <v>6072308630</v>
      </c>
      <c r="G70" s="90">
        <v>4857846904</v>
      </c>
      <c r="H70" s="77"/>
    </row>
    <row r="71" spans="1:8" ht="17.399999999999999" customHeight="1" x14ac:dyDescent="0.3">
      <c r="A71" s="94"/>
      <c r="B71" s="95" t="s">
        <v>197</v>
      </c>
      <c r="C71" s="94"/>
      <c r="D71" s="95"/>
      <c r="E71" s="96"/>
      <c r="F71" s="97">
        <f>F72+F80</f>
        <v>90033789000</v>
      </c>
      <c r="G71" s="97">
        <f>G72+G80</f>
        <v>87959250000</v>
      </c>
      <c r="H71" s="77"/>
    </row>
    <row r="72" spans="1:8" ht="17.399999999999999" customHeight="1" x14ac:dyDescent="0.3">
      <c r="A72" s="81" t="s">
        <v>144</v>
      </c>
      <c r="B72" s="92" t="s">
        <v>234</v>
      </c>
      <c r="C72" s="81"/>
      <c r="D72" s="81">
        <f>SUM(D73:D79)</f>
        <v>15481.44</v>
      </c>
      <c r="E72" s="91"/>
      <c r="F72" s="85">
        <f>SUM(F73:F79)</f>
        <v>87959250000</v>
      </c>
      <c r="G72" s="85">
        <f>SUM(G73:G79)</f>
        <v>87959250000</v>
      </c>
      <c r="H72" s="77"/>
    </row>
    <row r="73" spans="1:8" ht="17.399999999999999" customHeight="1" x14ac:dyDescent="0.3">
      <c r="A73" s="87">
        <v>1</v>
      </c>
      <c r="B73" s="98" t="s">
        <v>170</v>
      </c>
      <c r="C73" s="87" t="s">
        <v>147</v>
      </c>
      <c r="D73" s="99">
        <v>9958.52</v>
      </c>
      <c r="E73" s="100">
        <v>2008</v>
      </c>
      <c r="F73" s="101">
        <v>67220010000</v>
      </c>
      <c r="G73" s="101">
        <v>67220010000</v>
      </c>
      <c r="H73" s="77"/>
    </row>
    <row r="74" spans="1:8" ht="17.399999999999999" customHeight="1" x14ac:dyDescent="0.3">
      <c r="A74" s="87">
        <v>2</v>
      </c>
      <c r="B74" s="102" t="s">
        <v>235</v>
      </c>
      <c r="C74" s="87" t="s">
        <v>147</v>
      </c>
      <c r="D74" s="99">
        <v>1112.4000000000001</v>
      </c>
      <c r="E74" s="100">
        <v>2005</v>
      </c>
      <c r="F74" s="101">
        <v>9126000000</v>
      </c>
      <c r="G74" s="101">
        <v>9126000000</v>
      </c>
      <c r="H74" s="77"/>
    </row>
    <row r="75" spans="1:8" ht="17.399999999999999" customHeight="1" x14ac:dyDescent="0.3">
      <c r="A75" s="87">
        <v>3</v>
      </c>
      <c r="B75" s="102" t="s">
        <v>236</v>
      </c>
      <c r="C75" s="87" t="s">
        <v>147</v>
      </c>
      <c r="D75" s="99">
        <v>588</v>
      </c>
      <c r="E75" s="100">
        <v>2005</v>
      </c>
      <c r="F75" s="101">
        <v>3969000000</v>
      </c>
      <c r="G75" s="101">
        <v>3969000000</v>
      </c>
      <c r="H75" s="77"/>
    </row>
    <row r="76" spans="1:8" ht="17.399999999999999" customHeight="1" x14ac:dyDescent="0.3">
      <c r="A76" s="87">
        <v>4</v>
      </c>
      <c r="B76" s="102" t="s">
        <v>237</v>
      </c>
      <c r="C76" s="87" t="s">
        <v>147</v>
      </c>
      <c r="D76" s="99">
        <v>1173.74</v>
      </c>
      <c r="E76" s="100">
        <v>2004</v>
      </c>
      <c r="F76" s="101">
        <v>2347480000</v>
      </c>
      <c r="G76" s="101">
        <v>2347480000</v>
      </c>
      <c r="H76" s="77"/>
    </row>
    <row r="77" spans="1:8" ht="17.399999999999999" customHeight="1" x14ac:dyDescent="0.3">
      <c r="A77" s="87">
        <v>5</v>
      </c>
      <c r="B77" s="102" t="s">
        <v>238</v>
      </c>
      <c r="C77" s="87" t="s">
        <v>147</v>
      </c>
      <c r="D77" s="99">
        <v>546.6</v>
      </c>
      <c r="E77" s="100">
        <v>2002</v>
      </c>
      <c r="F77" s="101">
        <v>1093200000</v>
      </c>
      <c r="G77" s="101">
        <v>1093200000</v>
      </c>
      <c r="H77" s="77"/>
    </row>
    <row r="78" spans="1:8" ht="17.399999999999999" customHeight="1" x14ac:dyDescent="0.3">
      <c r="A78" s="87">
        <v>6</v>
      </c>
      <c r="B78" s="98" t="s">
        <v>239</v>
      </c>
      <c r="C78" s="87" t="s">
        <v>147</v>
      </c>
      <c r="D78" s="99">
        <v>1167.28</v>
      </c>
      <c r="E78" s="100">
        <v>2004</v>
      </c>
      <c r="F78" s="101">
        <v>2334560000</v>
      </c>
      <c r="G78" s="101">
        <v>2334560000</v>
      </c>
      <c r="H78" s="77"/>
    </row>
    <row r="79" spans="1:8" ht="17.399999999999999" customHeight="1" x14ac:dyDescent="0.3">
      <c r="A79" s="87">
        <v>7</v>
      </c>
      <c r="B79" s="98" t="s">
        <v>240</v>
      </c>
      <c r="C79" s="87" t="s">
        <v>147</v>
      </c>
      <c r="D79" s="99">
        <v>934.9</v>
      </c>
      <c r="E79" s="100">
        <v>1980</v>
      </c>
      <c r="F79" s="101">
        <v>1869000000</v>
      </c>
      <c r="G79" s="101">
        <v>1869000000</v>
      </c>
      <c r="H79" s="77"/>
    </row>
    <row r="80" spans="1:8" ht="19.8" customHeight="1" x14ac:dyDescent="0.3">
      <c r="A80" s="81" t="s">
        <v>154</v>
      </c>
      <c r="B80" s="92" t="s">
        <v>169</v>
      </c>
      <c r="C80" s="87"/>
      <c r="D80" s="103">
        <f>SUM(D81:D85)</f>
        <v>866.09</v>
      </c>
      <c r="E80" s="104"/>
      <c r="F80" s="105">
        <f>SUM(F81:F85)</f>
        <v>2074539000</v>
      </c>
      <c r="G80" s="105">
        <f>SUM(G81:G85)</f>
        <v>0</v>
      </c>
      <c r="H80" s="77"/>
    </row>
    <row r="81" spans="1:8" ht="21" customHeight="1" x14ac:dyDescent="0.3">
      <c r="A81" s="87">
        <v>1</v>
      </c>
      <c r="B81" s="102" t="s">
        <v>241</v>
      </c>
      <c r="C81" s="87" t="s">
        <v>147</v>
      </c>
      <c r="D81" s="99">
        <v>185.02</v>
      </c>
      <c r="E81" s="100">
        <v>2013</v>
      </c>
      <c r="F81" s="101">
        <v>1006000000</v>
      </c>
      <c r="G81" s="101">
        <v>0</v>
      </c>
      <c r="H81" s="77"/>
    </row>
    <row r="82" spans="1:8" ht="21" customHeight="1" x14ac:dyDescent="0.3">
      <c r="A82" s="87">
        <v>2</v>
      </c>
      <c r="B82" s="102" t="s">
        <v>242</v>
      </c>
      <c r="C82" s="87" t="s">
        <v>147</v>
      </c>
      <c r="D82" s="99">
        <v>230.2</v>
      </c>
      <c r="E82" s="100">
        <v>2004</v>
      </c>
      <c r="F82" s="101">
        <v>220675000</v>
      </c>
      <c r="G82" s="101">
        <v>0</v>
      </c>
      <c r="H82" s="77"/>
    </row>
    <row r="83" spans="1:8" ht="21" customHeight="1" x14ac:dyDescent="0.3">
      <c r="A83" s="87">
        <v>3</v>
      </c>
      <c r="B83" s="102" t="s">
        <v>243</v>
      </c>
      <c r="C83" s="87" t="s">
        <v>147</v>
      </c>
      <c r="D83" s="99">
        <v>145</v>
      </c>
      <c r="E83" s="100">
        <v>2010</v>
      </c>
      <c r="F83" s="101">
        <v>302189000</v>
      </c>
      <c r="G83" s="101">
        <v>0</v>
      </c>
      <c r="H83" s="77"/>
    </row>
    <row r="84" spans="1:8" ht="21" customHeight="1" x14ac:dyDescent="0.3">
      <c r="A84" s="87">
        <v>4</v>
      </c>
      <c r="B84" s="102" t="s">
        <v>244</v>
      </c>
      <c r="C84" s="87" t="s">
        <v>147</v>
      </c>
      <c r="D84" s="99">
        <v>125.87</v>
      </c>
      <c r="E84" s="100">
        <v>2011</v>
      </c>
      <c r="F84" s="101">
        <v>325000000</v>
      </c>
      <c r="G84" s="101">
        <v>0</v>
      </c>
      <c r="H84" s="77"/>
    </row>
    <row r="85" spans="1:8" ht="19.2" customHeight="1" x14ac:dyDescent="0.3">
      <c r="A85" s="87">
        <v>5</v>
      </c>
      <c r="B85" s="98" t="s">
        <v>245</v>
      </c>
      <c r="C85" s="87" t="s">
        <v>147</v>
      </c>
      <c r="D85" s="99">
        <v>180</v>
      </c>
      <c r="E85" s="100">
        <v>2002</v>
      </c>
      <c r="F85" s="101">
        <v>220675000</v>
      </c>
      <c r="G85" s="101">
        <v>0</v>
      </c>
      <c r="H85" s="77"/>
    </row>
    <row r="86" spans="1:8" x14ac:dyDescent="0.3">
      <c r="A86" s="95"/>
      <c r="B86" s="95" t="s">
        <v>204</v>
      </c>
      <c r="C86" s="95"/>
      <c r="D86" s="95"/>
      <c r="E86" s="96"/>
      <c r="F86" s="97">
        <f>F87+F94</f>
        <v>130080448000</v>
      </c>
      <c r="G86" s="97">
        <f>G87+G94</f>
        <v>129426890000</v>
      </c>
      <c r="H86" s="77"/>
    </row>
    <row r="87" spans="1:8" ht="21.6" customHeight="1" x14ac:dyDescent="0.3">
      <c r="A87" s="81" t="s">
        <v>144</v>
      </c>
      <c r="B87" s="86" t="s">
        <v>234</v>
      </c>
      <c r="C87" s="81"/>
      <c r="D87" s="81">
        <f>SUM(D88:D93)</f>
        <v>17327</v>
      </c>
      <c r="E87" s="91"/>
      <c r="F87" s="85">
        <f>SUM(F88:F93)</f>
        <v>128790720000</v>
      </c>
      <c r="G87" s="85">
        <f>SUM(G88:G93)</f>
        <v>128790720000</v>
      </c>
      <c r="H87" s="77"/>
    </row>
    <row r="88" spans="1:8" ht="21.6" customHeight="1" x14ac:dyDescent="0.3">
      <c r="A88" s="87">
        <v>1</v>
      </c>
      <c r="B88" s="88" t="s">
        <v>246</v>
      </c>
      <c r="C88" s="87" t="s">
        <v>147</v>
      </c>
      <c r="D88" s="87">
        <v>779</v>
      </c>
      <c r="E88" s="106">
        <v>2008</v>
      </c>
      <c r="F88" s="90">
        <v>7011000000</v>
      </c>
      <c r="G88" s="90">
        <v>7011000000</v>
      </c>
      <c r="H88" s="77"/>
    </row>
    <row r="89" spans="1:8" ht="21.6" customHeight="1" x14ac:dyDescent="0.3">
      <c r="A89" s="87">
        <v>2</v>
      </c>
      <c r="B89" s="88" t="s">
        <v>247</v>
      </c>
      <c r="C89" s="87" t="s">
        <v>147</v>
      </c>
      <c r="D89" s="87">
        <v>1097</v>
      </c>
      <c r="E89" s="106">
        <v>2008</v>
      </c>
      <c r="F89" s="90">
        <v>9873000000</v>
      </c>
      <c r="G89" s="90">
        <v>9873000000</v>
      </c>
      <c r="H89" s="77"/>
    </row>
    <row r="90" spans="1:8" ht="21.6" customHeight="1" x14ac:dyDescent="0.3">
      <c r="A90" s="87">
        <v>3</v>
      </c>
      <c r="B90" s="88" t="s">
        <v>248</v>
      </c>
      <c r="C90" s="87" t="s">
        <v>147</v>
      </c>
      <c r="D90" s="87">
        <v>654</v>
      </c>
      <c r="E90" s="106">
        <v>2008</v>
      </c>
      <c r="F90" s="90">
        <v>3178440000</v>
      </c>
      <c r="G90" s="90">
        <v>3178440000</v>
      </c>
      <c r="H90" s="77"/>
    </row>
    <row r="91" spans="1:8" ht="21" customHeight="1" x14ac:dyDescent="0.3">
      <c r="A91" s="87">
        <v>4</v>
      </c>
      <c r="B91" s="98" t="s">
        <v>249</v>
      </c>
      <c r="C91" s="87" t="s">
        <v>147</v>
      </c>
      <c r="D91" s="87">
        <v>2362</v>
      </c>
      <c r="E91" s="106">
        <v>2008</v>
      </c>
      <c r="F91" s="90">
        <f>2362*9900000</f>
        <v>23383800000</v>
      </c>
      <c r="G91" s="90">
        <v>23383800000</v>
      </c>
      <c r="H91" s="77"/>
    </row>
    <row r="92" spans="1:8" ht="20.399999999999999" customHeight="1" x14ac:dyDescent="0.3">
      <c r="A92" s="87">
        <v>5</v>
      </c>
      <c r="B92" s="98" t="s">
        <v>250</v>
      </c>
      <c r="C92" s="87" t="s">
        <v>147</v>
      </c>
      <c r="D92" s="87">
        <v>6418</v>
      </c>
      <c r="E92" s="106">
        <v>2008</v>
      </c>
      <c r="F92" s="90">
        <f>6418*4860000</f>
        <v>31191480000</v>
      </c>
      <c r="G92" s="90">
        <v>31191480000</v>
      </c>
      <c r="H92" s="77"/>
    </row>
    <row r="93" spans="1:8" ht="20.399999999999999" customHeight="1" x14ac:dyDescent="0.3">
      <c r="A93" s="87">
        <v>6</v>
      </c>
      <c r="B93" s="98" t="s">
        <v>251</v>
      </c>
      <c r="C93" s="87" t="s">
        <v>147</v>
      </c>
      <c r="D93" s="87">
        <v>6017</v>
      </c>
      <c r="E93" s="106">
        <v>2008</v>
      </c>
      <c r="F93" s="90">
        <f>6017*9000000</f>
        <v>54153000000</v>
      </c>
      <c r="G93" s="90">
        <v>54153000000</v>
      </c>
      <c r="H93" s="77"/>
    </row>
    <row r="94" spans="1:8" ht="20.399999999999999" customHeight="1" x14ac:dyDescent="0.3">
      <c r="A94" s="81" t="s">
        <v>154</v>
      </c>
      <c r="B94" s="86" t="s">
        <v>169</v>
      </c>
      <c r="C94" s="87"/>
      <c r="D94" s="81">
        <f>SUM(D95:D97)</f>
        <v>597</v>
      </c>
      <c r="E94" s="91"/>
      <c r="F94" s="85">
        <f>SUM(F95:F97)</f>
        <v>1289728000</v>
      </c>
      <c r="G94" s="85">
        <f>SUM(G95:G97)</f>
        <v>636170000</v>
      </c>
      <c r="H94" s="77"/>
    </row>
    <row r="95" spans="1:8" ht="20.399999999999999" customHeight="1" x14ac:dyDescent="0.3">
      <c r="A95" s="87">
        <v>1</v>
      </c>
      <c r="B95" s="88" t="s">
        <v>252</v>
      </c>
      <c r="C95" s="87" t="s">
        <v>147</v>
      </c>
      <c r="D95" s="87">
        <v>250</v>
      </c>
      <c r="E95" s="106">
        <v>2015</v>
      </c>
      <c r="F95" s="90">
        <v>803000000</v>
      </c>
      <c r="G95" s="90">
        <v>267399000</v>
      </c>
      <c r="H95" s="77"/>
    </row>
    <row r="96" spans="1:8" ht="20.399999999999999" customHeight="1" x14ac:dyDescent="0.3">
      <c r="A96" s="87">
        <v>2</v>
      </c>
      <c r="B96" s="88" t="s">
        <v>253</v>
      </c>
      <c r="C96" s="87" t="s">
        <v>147</v>
      </c>
      <c r="D96" s="87">
        <v>116</v>
      </c>
      <c r="E96" s="106">
        <v>1985</v>
      </c>
      <c r="F96" s="90">
        <v>28728000</v>
      </c>
      <c r="G96" s="90">
        <v>0</v>
      </c>
      <c r="H96" s="77"/>
    </row>
    <row r="97" spans="1:8" ht="20.399999999999999" customHeight="1" x14ac:dyDescent="0.3">
      <c r="A97" s="87">
        <v>3</v>
      </c>
      <c r="B97" s="88" t="s">
        <v>254</v>
      </c>
      <c r="C97" s="87" t="s">
        <v>147</v>
      </c>
      <c r="D97" s="87">
        <v>231</v>
      </c>
      <c r="E97" s="106">
        <v>2024</v>
      </c>
      <c r="F97" s="90">
        <v>458000000</v>
      </c>
      <c r="G97" s="90">
        <v>368771000</v>
      </c>
      <c r="H97" s="77"/>
    </row>
    <row r="98" spans="1:8" ht="20.399999999999999" customHeight="1" x14ac:dyDescent="0.3">
      <c r="A98" s="94"/>
      <c r="B98" s="95" t="s">
        <v>212</v>
      </c>
      <c r="C98" s="94"/>
      <c r="D98" s="95"/>
      <c r="E98" s="96"/>
      <c r="F98" s="97">
        <f t="shared" ref="F98:G98" si="9">F99+F108</f>
        <v>71152826100</v>
      </c>
      <c r="G98" s="97">
        <f t="shared" si="9"/>
        <v>69203398500</v>
      </c>
      <c r="H98" s="77"/>
    </row>
    <row r="99" spans="1:8" ht="20.399999999999999" customHeight="1" x14ac:dyDescent="0.3">
      <c r="A99" s="81" t="s">
        <v>144</v>
      </c>
      <c r="B99" s="86" t="s">
        <v>234</v>
      </c>
      <c r="C99" s="81"/>
      <c r="D99" s="81">
        <f>SUM(D100:D106)</f>
        <v>18301</v>
      </c>
      <c r="E99" s="91"/>
      <c r="F99" s="85">
        <f t="shared" ref="F99:G99" si="10">SUM(F100:F106)</f>
        <v>68336400000</v>
      </c>
      <c r="G99" s="85">
        <f t="shared" si="10"/>
        <v>68336400000</v>
      </c>
      <c r="H99" s="77"/>
    </row>
    <row r="100" spans="1:8" ht="20.399999999999999" customHeight="1" x14ac:dyDescent="0.3">
      <c r="A100" s="93">
        <v>1</v>
      </c>
      <c r="B100" s="88" t="s">
        <v>170</v>
      </c>
      <c r="C100" s="87" t="s">
        <v>147</v>
      </c>
      <c r="D100" s="87">
        <v>12387</v>
      </c>
      <c r="E100" s="106">
        <v>2016</v>
      </c>
      <c r="F100" s="90">
        <v>33444900000</v>
      </c>
      <c r="G100" s="90">
        <v>33444900000</v>
      </c>
      <c r="H100" s="77"/>
    </row>
    <row r="101" spans="1:8" ht="20.399999999999999" customHeight="1" x14ac:dyDescent="0.3">
      <c r="A101" s="93">
        <v>2</v>
      </c>
      <c r="B101" s="88" t="s">
        <v>173</v>
      </c>
      <c r="C101" s="87" t="s">
        <v>147</v>
      </c>
      <c r="D101" s="87">
        <v>910</v>
      </c>
      <c r="E101" s="106">
        <v>2015</v>
      </c>
      <c r="F101" s="90">
        <v>9100000000</v>
      </c>
      <c r="G101" s="90">
        <v>9100000000</v>
      </c>
      <c r="H101" s="77"/>
    </row>
    <row r="102" spans="1:8" ht="20.399999999999999" customHeight="1" x14ac:dyDescent="0.3">
      <c r="A102" s="93">
        <v>3</v>
      </c>
      <c r="B102" s="88" t="s">
        <v>174</v>
      </c>
      <c r="C102" s="87" t="s">
        <v>147</v>
      </c>
      <c r="D102" s="87">
        <v>611</v>
      </c>
      <c r="E102" s="106">
        <v>2007</v>
      </c>
      <c r="F102" s="90">
        <v>1222000000</v>
      </c>
      <c r="G102" s="90">
        <v>1222000000</v>
      </c>
      <c r="H102" s="77"/>
    </row>
    <row r="103" spans="1:8" ht="20.399999999999999" customHeight="1" x14ac:dyDescent="0.3">
      <c r="A103" s="93">
        <v>4</v>
      </c>
      <c r="B103" s="88" t="s">
        <v>255</v>
      </c>
      <c r="C103" s="87" t="s">
        <v>147</v>
      </c>
      <c r="D103" s="87">
        <v>711</v>
      </c>
      <c r="E103" s="106">
        <v>2015</v>
      </c>
      <c r="F103" s="90">
        <v>7110000000</v>
      </c>
      <c r="G103" s="90">
        <v>7110000000</v>
      </c>
      <c r="H103" s="77"/>
    </row>
    <row r="104" spans="1:8" ht="20.399999999999999" customHeight="1" x14ac:dyDescent="0.3">
      <c r="A104" s="93">
        <v>5</v>
      </c>
      <c r="B104" s="88" t="s">
        <v>256</v>
      </c>
      <c r="C104" s="87" t="s">
        <v>147</v>
      </c>
      <c r="D104" s="87">
        <v>1080</v>
      </c>
      <c r="E104" s="106">
        <v>2018</v>
      </c>
      <c r="F104" s="90">
        <v>10800000000</v>
      </c>
      <c r="G104" s="90">
        <v>10800000000</v>
      </c>
      <c r="H104" s="77"/>
    </row>
    <row r="105" spans="1:8" ht="20.399999999999999" customHeight="1" x14ac:dyDescent="0.3">
      <c r="A105" s="93">
        <v>6</v>
      </c>
      <c r="B105" s="88" t="s">
        <v>175</v>
      </c>
      <c r="C105" s="87" t="s">
        <v>147</v>
      </c>
      <c r="D105" s="87">
        <v>1892</v>
      </c>
      <c r="E105" s="106">
        <v>2023</v>
      </c>
      <c r="F105" s="90">
        <v>3784000000</v>
      </c>
      <c r="G105" s="90">
        <v>3784000000</v>
      </c>
      <c r="H105" s="77"/>
    </row>
    <row r="106" spans="1:8" ht="20.399999999999999" customHeight="1" x14ac:dyDescent="0.3">
      <c r="A106" s="93">
        <v>7</v>
      </c>
      <c r="B106" s="88" t="s">
        <v>257</v>
      </c>
      <c r="C106" s="87" t="s">
        <v>147</v>
      </c>
      <c r="D106" s="87">
        <v>710</v>
      </c>
      <c r="E106" s="106">
        <v>2015</v>
      </c>
      <c r="F106" s="90">
        <v>2875500000</v>
      </c>
      <c r="G106" s="90">
        <v>2875500000</v>
      </c>
      <c r="H106" s="77"/>
    </row>
    <row r="107" spans="1:8" ht="20.399999999999999" customHeight="1" x14ac:dyDescent="0.3">
      <c r="A107" s="93">
        <v>8</v>
      </c>
      <c r="B107" s="88" t="s">
        <v>176</v>
      </c>
      <c r="C107" s="87" t="s">
        <v>147</v>
      </c>
      <c r="D107" s="87">
        <v>2900</v>
      </c>
      <c r="E107" s="106"/>
      <c r="F107" s="90">
        <f>D107*(16000000+7300000)/2</f>
        <v>33785000000</v>
      </c>
      <c r="G107" s="90">
        <f>F107</f>
        <v>33785000000</v>
      </c>
      <c r="H107" s="77"/>
    </row>
    <row r="108" spans="1:8" ht="20.399999999999999" customHeight="1" x14ac:dyDescent="0.3">
      <c r="A108" s="81" t="s">
        <v>154</v>
      </c>
      <c r="B108" s="86" t="s">
        <v>234</v>
      </c>
      <c r="C108" s="87"/>
      <c r="D108" s="81">
        <f>SUM(D109:D112)</f>
        <v>635</v>
      </c>
      <c r="E108" s="91"/>
      <c r="F108" s="85">
        <f>SUM(F109:F112)</f>
        <v>2816426100</v>
      </c>
      <c r="G108" s="85">
        <f>SUM(G109:G112)</f>
        <v>866998500</v>
      </c>
      <c r="H108" s="77"/>
    </row>
    <row r="109" spans="1:8" ht="20.399999999999999" customHeight="1" x14ac:dyDescent="0.3">
      <c r="A109" s="87">
        <v>1</v>
      </c>
      <c r="B109" s="88" t="s">
        <v>172</v>
      </c>
      <c r="C109" s="87" t="s">
        <v>147</v>
      </c>
      <c r="D109" s="87">
        <v>184</v>
      </c>
      <c r="E109" s="106">
        <v>2015</v>
      </c>
      <c r="F109" s="90">
        <v>1062180000</v>
      </c>
      <c r="G109" s="90">
        <v>353705940</v>
      </c>
      <c r="H109" s="77"/>
    </row>
    <row r="110" spans="1:8" ht="20.399999999999999" customHeight="1" x14ac:dyDescent="0.3">
      <c r="A110" s="87">
        <v>2</v>
      </c>
      <c r="B110" s="88" t="s">
        <v>177</v>
      </c>
      <c r="C110" s="87" t="s">
        <v>147</v>
      </c>
      <c r="D110" s="87">
        <v>171</v>
      </c>
      <c r="E110" s="106">
        <v>2015</v>
      </c>
      <c r="F110" s="90">
        <v>761934100</v>
      </c>
      <c r="G110" s="90">
        <v>253724055</v>
      </c>
      <c r="H110" s="77"/>
    </row>
    <row r="111" spans="1:8" ht="20.399999999999999" customHeight="1" x14ac:dyDescent="0.3">
      <c r="A111" s="87">
        <v>3</v>
      </c>
      <c r="B111" s="88" t="s">
        <v>178</v>
      </c>
      <c r="C111" s="87" t="s">
        <v>147</v>
      </c>
      <c r="D111" s="87">
        <v>100</v>
      </c>
      <c r="E111" s="106">
        <v>2009</v>
      </c>
      <c r="F111" s="90">
        <v>212827000</v>
      </c>
      <c r="G111" s="90"/>
      <c r="H111" s="77"/>
    </row>
    <row r="112" spans="1:8" ht="20.399999999999999" customHeight="1" x14ac:dyDescent="0.3">
      <c r="A112" s="87">
        <v>4</v>
      </c>
      <c r="B112" s="88" t="s">
        <v>258</v>
      </c>
      <c r="C112" s="87" t="s">
        <v>147</v>
      </c>
      <c r="D112" s="87">
        <v>180</v>
      </c>
      <c r="E112" s="106">
        <v>2015</v>
      </c>
      <c r="F112" s="90">
        <v>779485000</v>
      </c>
      <c r="G112" s="90">
        <v>259568505</v>
      </c>
      <c r="H112" s="77"/>
    </row>
    <row r="113" spans="1:8" s="83" customFormat="1" ht="21.6" customHeight="1" x14ac:dyDescent="0.3">
      <c r="A113" s="135" t="s">
        <v>261</v>
      </c>
      <c r="B113" s="92" t="s">
        <v>271</v>
      </c>
      <c r="C113" s="137"/>
      <c r="D113" s="137"/>
      <c r="E113" s="135"/>
      <c r="F113" s="138"/>
      <c r="G113" s="138"/>
      <c r="H113" s="137"/>
    </row>
    <row r="114" spans="1:8" ht="30.6" customHeight="1" x14ac:dyDescent="0.3">
      <c r="A114" s="111">
        <v>1</v>
      </c>
      <c r="B114" s="112" t="s">
        <v>262</v>
      </c>
      <c r="C114" s="111" t="s">
        <v>147</v>
      </c>
      <c r="D114" s="111">
        <v>9230</v>
      </c>
      <c r="E114" s="114">
        <v>2008</v>
      </c>
      <c r="F114" s="139">
        <v>166140000000</v>
      </c>
      <c r="G114" s="139">
        <v>166140000000</v>
      </c>
      <c r="H114" s="77"/>
    </row>
    <row r="115" spans="1:8" ht="18" customHeight="1" x14ac:dyDescent="0.3">
      <c r="A115" s="111">
        <v>2</v>
      </c>
      <c r="B115" s="113" t="s">
        <v>148</v>
      </c>
      <c r="C115" s="111"/>
      <c r="D115" s="111">
        <f>D116+D117+D118</f>
        <v>2178</v>
      </c>
      <c r="E115" s="114"/>
      <c r="F115" s="115">
        <f>F117+F116+F118</f>
        <v>14040466800</v>
      </c>
      <c r="G115" s="115">
        <f>G117+G116+G118</f>
        <v>5567459040</v>
      </c>
      <c r="H115" s="77"/>
    </row>
    <row r="116" spans="1:8" ht="20.399999999999999" customHeight="1" x14ac:dyDescent="0.3">
      <c r="A116" s="116" t="s">
        <v>149</v>
      </c>
      <c r="B116" s="117" t="s">
        <v>263</v>
      </c>
      <c r="C116" s="116" t="s">
        <v>147</v>
      </c>
      <c r="D116" s="116">
        <v>950</v>
      </c>
      <c r="E116" s="118">
        <v>2013</v>
      </c>
      <c r="F116" s="119">
        <v>8690978000</v>
      </c>
      <c r="G116" s="119">
        <v>1942748000</v>
      </c>
      <c r="H116" s="77"/>
    </row>
    <row r="117" spans="1:8" ht="20.399999999999999" customHeight="1" x14ac:dyDescent="0.3">
      <c r="A117" s="116" t="s">
        <v>151</v>
      </c>
      <c r="B117" s="120" t="s">
        <v>264</v>
      </c>
      <c r="C117" s="116" t="s">
        <v>147</v>
      </c>
      <c r="D117" s="116">
        <v>494</v>
      </c>
      <c r="E117" s="118">
        <v>2023</v>
      </c>
      <c r="F117" s="119">
        <v>4530888800</v>
      </c>
      <c r="G117" s="119">
        <v>3624711040</v>
      </c>
      <c r="H117" s="77"/>
    </row>
    <row r="118" spans="1:8" ht="20.399999999999999" customHeight="1" x14ac:dyDescent="0.3">
      <c r="A118" s="116" t="s">
        <v>265</v>
      </c>
      <c r="B118" s="120" t="s">
        <v>171</v>
      </c>
      <c r="C118" s="116" t="s">
        <v>147</v>
      </c>
      <c r="D118" s="116">
        <v>734</v>
      </c>
      <c r="E118" s="118">
        <v>2005</v>
      </c>
      <c r="F118" s="119">
        <v>818600000</v>
      </c>
      <c r="G118" s="119"/>
      <c r="H118" s="77"/>
    </row>
    <row r="119" spans="1:8" ht="20.399999999999999" customHeight="1" x14ac:dyDescent="0.3">
      <c r="A119" s="111">
        <v>3</v>
      </c>
      <c r="B119" s="113" t="s">
        <v>266</v>
      </c>
      <c r="C119" s="111"/>
      <c r="D119" s="111"/>
      <c r="E119" s="114"/>
      <c r="F119" s="115">
        <f>F120</f>
        <v>721140000</v>
      </c>
      <c r="G119" s="115">
        <f>G120</f>
        <v>0</v>
      </c>
      <c r="H119" s="77"/>
    </row>
    <row r="120" spans="1:8" ht="20.399999999999999" customHeight="1" x14ac:dyDescent="0.3">
      <c r="A120" s="116"/>
      <c r="B120" s="121" t="s">
        <v>267</v>
      </c>
      <c r="C120" s="116" t="s">
        <v>166</v>
      </c>
      <c r="D120" s="116">
        <v>1</v>
      </c>
      <c r="E120" s="118">
        <v>2014</v>
      </c>
      <c r="F120" s="119">
        <v>721140000</v>
      </c>
      <c r="G120" s="119"/>
      <c r="H120" s="77"/>
    </row>
    <row r="121" spans="1:8" s="122" customFormat="1" ht="33" customHeight="1" x14ac:dyDescent="0.3">
      <c r="A121" s="140" t="s">
        <v>268</v>
      </c>
      <c r="B121" s="141" t="s">
        <v>269</v>
      </c>
      <c r="C121" s="142"/>
      <c r="D121" s="142"/>
      <c r="E121" s="140"/>
      <c r="F121" s="143"/>
      <c r="G121" s="143"/>
      <c r="H121" s="142"/>
    </row>
    <row r="122" spans="1:8" x14ac:dyDescent="0.3">
      <c r="A122" s="123"/>
      <c r="B122" s="124" t="s">
        <v>212</v>
      </c>
      <c r="C122" s="123"/>
      <c r="D122" s="125"/>
      <c r="E122" s="123"/>
      <c r="F122" s="126"/>
      <c r="G122" s="126"/>
      <c r="H122" s="77"/>
    </row>
    <row r="123" spans="1:8" ht="21" customHeight="1" x14ac:dyDescent="0.3">
      <c r="A123" s="31" t="s">
        <v>144</v>
      </c>
      <c r="B123" s="32" t="s">
        <v>145</v>
      </c>
      <c r="C123" s="30"/>
      <c r="D123" s="33">
        <f>D124</f>
        <v>5352</v>
      </c>
      <c r="E123" s="33"/>
      <c r="F123" s="33">
        <f t="shared" ref="F123:G123" si="11">F124</f>
        <v>53520000000</v>
      </c>
      <c r="G123" s="33">
        <f t="shared" si="11"/>
        <v>53520000000</v>
      </c>
      <c r="H123" s="77"/>
    </row>
    <row r="124" spans="1:8" ht="21" customHeight="1" x14ac:dyDescent="0.3">
      <c r="A124" s="30">
        <v>1</v>
      </c>
      <c r="B124" s="34" t="s">
        <v>146</v>
      </c>
      <c r="C124" s="30" t="s">
        <v>147</v>
      </c>
      <c r="D124" s="35">
        <v>5352</v>
      </c>
      <c r="E124" s="30">
        <v>2008</v>
      </c>
      <c r="F124" s="35">
        <v>53520000000</v>
      </c>
      <c r="G124" s="35">
        <v>53520000000</v>
      </c>
      <c r="H124" s="77"/>
    </row>
    <row r="125" spans="1:8" ht="19.8" customHeight="1" x14ac:dyDescent="0.3">
      <c r="A125" s="30">
        <v>2</v>
      </c>
      <c r="B125" s="36" t="s">
        <v>148</v>
      </c>
      <c r="C125" s="30"/>
      <c r="D125" s="37">
        <f>D126+D127+D128</f>
        <v>2027.5</v>
      </c>
      <c r="E125" s="37">
        <f t="shared" ref="E125:G125" si="12">E126+E127+E128</f>
        <v>6048</v>
      </c>
      <c r="F125" s="37">
        <f t="shared" si="12"/>
        <v>16108440300</v>
      </c>
      <c r="G125" s="37">
        <f t="shared" si="12"/>
        <v>8701274767.3999996</v>
      </c>
      <c r="H125" s="77"/>
    </row>
    <row r="126" spans="1:8" ht="21" customHeight="1" x14ac:dyDescent="0.3">
      <c r="A126" s="38" t="s">
        <v>149</v>
      </c>
      <c r="B126" s="127" t="s">
        <v>150</v>
      </c>
      <c r="C126" s="38" t="s">
        <v>147</v>
      </c>
      <c r="D126" s="128">
        <v>960</v>
      </c>
      <c r="E126" s="38">
        <v>2009</v>
      </c>
      <c r="F126" s="129">
        <v>3775000000</v>
      </c>
      <c r="G126" s="129"/>
      <c r="H126" s="77"/>
    </row>
    <row r="127" spans="1:8" ht="18.600000000000001" customHeight="1" x14ac:dyDescent="0.3">
      <c r="A127" s="38" t="s">
        <v>151</v>
      </c>
      <c r="B127" s="127" t="s">
        <v>152</v>
      </c>
      <c r="C127" s="38" t="s">
        <v>147</v>
      </c>
      <c r="D127" s="128">
        <v>494</v>
      </c>
      <c r="E127" s="38" t="s">
        <v>153</v>
      </c>
      <c r="F127" s="129">
        <v>7826642500</v>
      </c>
      <c r="G127" s="129">
        <v>7200511100</v>
      </c>
      <c r="H127" s="77"/>
    </row>
    <row r="128" spans="1:8" ht="18.600000000000001" customHeight="1" x14ac:dyDescent="0.3">
      <c r="A128" s="38" t="s">
        <v>265</v>
      </c>
      <c r="B128" s="130" t="s">
        <v>171</v>
      </c>
      <c r="C128" s="131" t="s">
        <v>147</v>
      </c>
      <c r="D128" s="132">
        <v>573.5</v>
      </c>
      <c r="E128" s="133">
        <v>2016</v>
      </c>
      <c r="F128" s="134">
        <v>4506797800</v>
      </c>
      <c r="G128" s="134">
        <f>F128*(1-6.67/100*10)</f>
        <v>1500763667.4000003</v>
      </c>
      <c r="H128" s="77"/>
    </row>
  </sheetData>
  <mergeCells count="10">
    <mergeCell ref="A2:H2"/>
    <mergeCell ref="A1:B1"/>
    <mergeCell ref="G4:G5"/>
    <mergeCell ref="H4:H5"/>
    <mergeCell ref="A4:A5"/>
    <mergeCell ref="B4:B5"/>
    <mergeCell ref="C4:C5"/>
    <mergeCell ref="D4:D5"/>
    <mergeCell ref="E4:E5"/>
    <mergeCell ref="F4:F5"/>
  </mergeCells>
  <dataValidations count="1">
    <dataValidation type="list" allowBlank="1" showInputMessage="1" showErrorMessage="1" sqref="E25:E26 E28:E29 E73:E79 E81:E85">
      <formula1>Data_Year</formula1>
    </dataValidation>
  </dataValidations>
  <pageMargins left="0.48" right="0.32" top="0.35" bottom="0.3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pane ySplit="2184" topLeftCell="A7" activePane="bottomLeft"/>
      <selection activeCell="J4" sqref="A4:XFD4"/>
      <selection pane="bottomLeft" activeCell="B14" sqref="B14"/>
    </sheetView>
  </sheetViews>
  <sheetFormatPr defaultRowHeight="15.6" x14ac:dyDescent="0.3"/>
  <cols>
    <col min="1" max="1" width="5" customWidth="1"/>
    <col min="2" max="2" width="38" customWidth="1"/>
    <col min="6" max="7" width="15" customWidth="1"/>
    <col min="8" max="8" width="19.796875" customWidth="1"/>
    <col min="9" max="9" width="10.3984375" customWidth="1"/>
  </cols>
  <sheetData>
    <row r="1" spans="1:10" x14ac:dyDescent="0.3">
      <c r="A1" s="168" t="s">
        <v>273</v>
      </c>
    </row>
    <row r="2" spans="1:10" x14ac:dyDescent="0.3">
      <c r="A2" s="193" t="s">
        <v>274</v>
      </c>
      <c r="B2" s="193"/>
      <c r="C2" s="193"/>
      <c r="D2" s="193"/>
      <c r="E2" s="193"/>
      <c r="F2" s="193"/>
      <c r="G2" s="193"/>
      <c r="H2" s="193"/>
      <c r="I2" s="193"/>
    </row>
    <row r="4" spans="1:10" ht="27" customHeight="1" x14ac:dyDescent="0.3">
      <c r="A4" s="199" t="s">
        <v>0</v>
      </c>
      <c r="B4" s="199" t="s">
        <v>293</v>
      </c>
      <c r="C4" s="199" t="s">
        <v>137</v>
      </c>
      <c r="D4" s="201" t="s">
        <v>275</v>
      </c>
      <c r="E4" s="199" t="s">
        <v>140</v>
      </c>
      <c r="F4" s="203" t="s">
        <v>141</v>
      </c>
      <c r="G4" s="197" t="s">
        <v>276</v>
      </c>
      <c r="H4" s="199" t="s">
        <v>282</v>
      </c>
      <c r="I4" s="199" t="s">
        <v>143</v>
      </c>
    </row>
    <row r="5" spans="1:10" ht="28.2" customHeight="1" x14ac:dyDescent="0.3">
      <c r="A5" s="200"/>
      <c r="B5" s="200"/>
      <c r="C5" s="200"/>
      <c r="D5" s="202"/>
      <c r="E5" s="200"/>
      <c r="F5" s="204"/>
      <c r="G5" s="198"/>
      <c r="H5" s="200"/>
      <c r="I5" s="200"/>
    </row>
    <row r="6" spans="1:10" ht="22.8" customHeight="1" x14ac:dyDescent="0.3">
      <c r="A6" s="124" t="s">
        <v>144</v>
      </c>
      <c r="B6" s="145" t="s">
        <v>281</v>
      </c>
      <c r="C6" s="146"/>
      <c r="D6" s="147"/>
      <c r="E6" s="148"/>
      <c r="F6" s="149"/>
      <c r="G6" s="150"/>
      <c r="H6" s="200" t="s">
        <v>284</v>
      </c>
      <c r="I6" s="194"/>
    </row>
    <row r="7" spans="1:10" ht="39" customHeight="1" x14ac:dyDescent="0.3">
      <c r="A7" s="152">
        <v>1</v>
      </c>
      <c r="B7" s="153" t="s">
        <v>277</v>
      </c>
      <c r="C7" s="152" t="s">
        <v>147</v>
      </c>
      <c r="D7" s="154">
        <v>6865</v>
      </c>
      <c r="E7" s="146">
        <v>2005</v>
      </c>
      <c r="F7" s="155">
        <v>9267750000</v>
      </c>
      <c r="G7" s="155">
        <v>9267750000</v>
      </c>
      <c r="H7" s="200"/>
      <c r="I7" s="195"/>
    </row>
    <row r="8" spans="1:10" ht="31.2" x14ac:dyDescent="0.3">
      <c r="A8" s="146">
        <v>2</v>
      </c>
      <c r="B8" s="153" t="s">
        <v>278</v>
      </c>
      <c r="C8" s="146" t="s">
        <v>147</v>
      </c>
      <c r="D8" s="154">
        <v>1660.8</v>
      </c>
      <c r="E8" s="146">
        <v>2005</v>
      </c>
      <c r="F8" s="155">
        <v>2108000000</v>
      </c>
      <c r="G8" s="155">
        <v>421600000</v>
      </c>
      <c r="H8" s="200"/>
      <c r="I8" s="195"/>
      <c r="J8" s="170">
        <f>D8+D9+D10</f>
        <v>2771</v>
      </c>
    </row>
    <row r="9" spans="1:10" ht="21.6" customHeight="1" x14ac:dyDescent="0.3">
      <c r="A9" s="146">
        <v>3</v>
      </c>
      <c r="B9" s="153" t="s">
        <v>279</v>
      </c>
      <c r="C9" s="146" t="s">
        <v>147</v>
      </c>
      <c r="D9" s="154">
        <v>640.20000000000005</v>
      </c>
      <c r="E9" s="146">
        <v>2005</v>
      </c>
      <c r="F9" s="154">
        <v>175894800</v>
      </c>
      <c r="G9" s="156">
        <v>0</v>
      </c>
      <c r="H9" s="200"/>
      <c r="I9" s="195"/>
    </row>
    <row r="10" spans="1:10" ht="21.6" customHeight="1" x14ac:dyDescent="0.3">
      <c r="A10" s="146">
        <v>4</v>
      </c>
      <c r="B10" s="153" t="s">
        <v>280</v>
      </c>
      <c r="C10" s="146" t="s">
        <v>147</v>
      </c>
      <c r="D10" s="155">
        <v>470</v>
      </c>
      <c r="E10" s="146">
        <v>2025</v>
      </c>
      <c r="F10" s="155">
        <v>4452253000</v>
      </c>
      <c r="G10" s="155">
        <v>4452253000</v>
      </c>
      <c r="H10" s="200"/>
      <c r="I10" s="196"/>
    </row>
    <row r="11" spans="1:10" ht="19.2" customHeight="1" x14ac:dyDescent="0.3">
      <c r="A11" s="169" t="s">
        <v>154</v>
      </c>
      <c r="B11" s="145" t="s">
        <v>283</v>
      </c>
      <c r="C11" s="151"/>
      <c r="D11" s="151"/>
      <c r="E11" s="151"/>
      <c r="F11" s="151"/>
      <c r="G11" s="151"/>
      <c r="H11" s="192" t="s">
        <v>292</v>
      </c>
      <c r="I11" s="194"/>
    </row>
    <row r="12" spans="1:10" ht="30.6" customHeight="1" x14ac:dyDescent="0.3">
      <c r="A12" s="157">
        <v>1</v>
      </c>
      <c r="B12" s="158" t="s">
        <v>285</v>
      </c>
      <c r="C12" s="157" t="s">
        <v>147</v>
      </c>
      <c r="D12" s="159">
        <v>4586.1000000000004</v>
      </c>
      <c r="E12" s="160">
        <v>2008</v>
      </c>
      <c r="F12" s="161">
        <v>12095700000</v>
      </c>
      <c r="G12" s="161">
        <v>12095700000</v>
      </c>
      <c r="H12" s="192"/>
      <c r="I12" s="195"/>
    </row>
    <row r="13" spans="1:10" ht="30" customHeight="1" x14ac:dyDescent="0.3">
      <c r="A13" s="157">
        <v>2</v>
      </c>
      <c r="B13" s="158" t="s">
        <v>286</v>
      </c>
      <c r="C13" s="157" t="s">
        <v>147</v>
      </c>
      <c r="D13" s="159">
        <v>594.4</v>
      </c>
      <c r="E13" s="160">
        <v>2009</v>
      </c>
      <c r="F13" s="161">
        <v>1249031000</v>
      </c>
      <c r="G13" s="161">
        <v>0</v>
      </c>
      <c r="H13" s="192"/>
      <c r="I13" s="195"/>
    </row>
    <row r="14" spans="1:10" ht="30" customHeight="1" x14ac:dyDescent="0.3">
      <c r="A14" s="157">
        <v>3</v>
      </c>
      <c r="B14" s="158" t="s">
        <v>287</v>
      </c>
      <c r="C14" s="157" t="s">
        <v>147</v>
      </c>
      <c r="D14" s="159">
        <v>568</v>
      </c>
      <c r="E14" s="160">
        <v>2018</v>
      </c>
      <c r="F14" s="161">
        <v>3007196400</v>
      </c>
      <c r="G14" s="161">
        <v>1603136400</v>
      </c>
      <c r="H14" s="192"/>
      <c r="I14" s="195"/>
    </row>
    <row r="15" spans="1:10" ht="30" customHeight="1" x14ac:dyDescent="0.3">
      <c r="A15" s="157">
        <v>4</v>
      </c>
      <c r="B15" s="158" t="s">
        <v>288</v>
      </c>
      <c r="C15" s="157" t="s">
        <v>147</v>
      </c>
      <c r="D15" s="159">
        <v>431.9</v>
      </c>
      <c r="E15" s="160">
        <v>2023</v>
      </c>
      <c r="F15" s="161">
        <v>3790548000</v>
      </c>
      <c r="G15" s="161">
        <v>3285864724</v>
      </c>
      <c r="H15" s="192"/>
      <c r="I15" s="195"/>
    </row>
    <row r="16" spans="1:10" ht="18" customHeight="1" x14ac:dyDescent="0.3">
      <c r="A16" s="157">
        <v>5</v>
      </c>
      <c r="B16" s="158" t="s">
        <v>171</v>
      </c>
      <c r="C16" s="157" t="s">
        <v>147</v>
      </c>
      <c r="D16" s="162">
        <v>628.1</v>
      </c>
      <c r="E16" s="160">
        <v>2008</v>
      </c>
      <c r="F16" s="163">
        <v>1742311000</v>
      </c>
      <c r="G16" s="161">
        <v>0</v>
      </c>
      <c r="H16" s="192"/>
      <c r="I16" s="195"/>
    </row>
    <row r="17" spans="1:9" ht="18" customHeight="1" x14ac:dyDescent="0.3">
      <c r="A17" s="157">
        <v>6</v>
      </c>
      <c r="B17" s="164" t="s">
        <v>289</v>
      </c>
      <c r="C17" s="165" t="s">
        <v>291</v>
      </c>
      <c r="D17" s="151">
        <v>1</v>
      </c>
      <c r="E17" s="166">
        <v>2020</v>
      </c>
      <c r="F17" s="167">
        <v>99800000</v>
      </c>
      <c r="G17" s="167">
        <v>59880000</v>
      </c>
      <c r="H17" s="192"/>
      <c r="I17" s="195"/>
    </row>
    <row r="18" spans="1:9" ht="18" customHeight="1" x14ac:dyDescent="0.3">
      <c r="A18" s="157">
        <v>7</v>
      </c>
      <c r="B18" s="164" t="s">
        <v>290</v>
      </c>
      <c r="C18" s="165" t="s">
        <v>291</v>
      </c>
      <c r="D18" s="151">
        <v>1</v>
      </c>
      <c r="E18" s="166">
        <v>2020</v>
      </c>
      <c r="F18" s="167">
        <v>99095000</v>
      </c>
      <c r="G18" s="167">
        <v>49547500</v>
      </c>
      <c r="H18" s="192"/>
      <c r="I18" s="196"/>
    </row>
  </sheetData>
  <mergeCells count="14">
    <mergeCell ref="H11:H18"/>
    <mergeCell ref="A2:I2"/>
    <mergeCell ref="I6:I10"/>
    <mergeCell ref="I11:I18"/>
    <mergeCell ref="G4:G5"/>
    <mergeCell ref="H4:H5"/>
    <mergeCell ref="I4:I5"/>
    <mergeCell ref="H6:H10"/>
    <mergeCell ref="A4:A5"/>
    <mergeCell ref="B4:B5"/>
    <mergeCell ref="C4:C5"/>
    <mergeCell ref="D4:D5"/>
    <mergeCell ref="E4:E5"/>
    <mergeCell ref="F4:F5"/>
  </mergeCells>
  <dataValidations count="1">
    <dataValidation type="list" allowBlank="1" showInputMessage="1" showErrorMessage="1" sqref="E12:E16">
      <formula1>Data_Year</formula1>
    </dataValidation>
  </dataValidations>
  <pageMargins left="0.4" right="0.38" top="0.36" bottom="0.3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workbookViewId="0">
      <selection activeCell="B13" sqref="B13"/>
    </sheetView>
  </sheetViews>
  <sheetFormatPr defaultRowHeight="15.6" x14ac:dyDescent="0.3"/>
  <cols>
    <col min="1" max="1" width="6.69921875" style="172" customWidth="1"/>
    <col min="2" max="2" width="29.8984375" style="172" customWidth="1"/>
    <col min="3" max="3" width="12.5" style="172" customWidth="1"/>
    <col min="4" max="4" width="22.3984375" style="172" customWidth="1"/>
    <col min="5" max="5" width="11.69921875" style="172" customWidth="1"/>
    <col min="6" max="16384" width="8.796875" style="172"/>
  </cols>
  <sheetData>
    <row r="1" spans="1:5" x14ac:dyDescent="0.3">
      <c r="A1" s="168" t="s">
        <v>294</v>
      </c>
    </row>
    <row r="2" spans="1:5" x14ac:dyDescent="0.3">
      <c r="A2" s="193" t="s">
        <v>295</v>
      </c>
      <c r="B2" s="193"/>
      <c r="C2" s="193"/>
      <c r="D2" s="193"/>
      <c r="E2" s="193"/>
    </row>
    <row r="4" spans="1:5" s="171" customFormat="1" ht="20.399999999999999" customHeight="1" x14ac:dyDescent="0.3">
      <c r="A4" s="169" t="s">
        <v>296</v>
      </c>
      <c r="B4" s="169" t="s">
        <v>297</v>
      </c>
      <c r="C4" s="169" t="s">
        <v>138</v>
      </c>
      <c r="D4" s="169" t="s">
        <v>298</v>
      </c>
      <c r="E4" s="169" t="s">
        <v>143</v>
      </c>
    </row>
    <row r="5" spans="1:5" ht="18.600000000000001" customHeight="1" x14ac:dyDescent="0.3">
      <c r="A5" s="173">
        <v>1</v>
      </c>
      <c r="B5" s="174" t="s">
        <v>31</v>
      </c>
      <c r="C5" s="175">
        <v>17</v>
      </c>
      <c r="D5" s="175" t="s">
        <v>299</v>
      </c>
      <c r="E5" s="175"/>
    </row>
    <row r="6" spans="1:5" ht="18.600000000000001" customHeight="1" x14ac:dyDescent="0.3">
      <c r="A6" s="173">
        <v>2</v>
      </c>
      <c r="B6" s="176" t="s">
        <v>25</v>
      </c>
      <c r="C6" s="175">
        <v>2</v>
      </c>
      <c r="D6" s="175" t="s">
        <v>299</v>
      </c>
      <c r="E6" s="175"/>
    </row>
    <row r="7" spans="1:5" ht="18.600000000000001" customHeight="1" x14ac:dyDescent="0.3">
      <c r="A7" s="173">
        <v>3</v>
      </c>
      <c r="B7" s="177" t="s">
        <v>32</v>
      </c>
      <c r="C7" s="175">
        <v>8</v>
      </c>
      <c r="D7" s="175" t="s">
        <v>299</v>
      </c>
      <c r="E7" s="175"/>
    </row>
    <row r="8" spans="1:5" ht="19.2" customHeight="1" x14ac:dyDescent="0.3">
      <c r="A8" s="173">
        <v>4</v>
      </c>
      <c r="B8" s="177" t="s">
        <v>20</v>
      </c>
      <c r="C8" s="175">
        <v>29</v>
      </c>
      <c r="D8" s="175" t="s">
        <v>299</v>
      </c>
      <c r="E8" s="175"/>
    </row>
    <row r="9" spans="1:5" ht="18.600000000000001" customHeight="1" x14ac:dyDescent="0.3">
      <c r="A9" s="173">
        <v>5</v>
      </c>
      <c r="B9" s="178" t="s">
        <v>27</v>
      </c>
      <c r="C9" s="175">
        <v>15</v>
      </c>
      <c r="D9" s="175" t="s">
        <v>299</v>
      </c>
      <c r="E9" s="175"/>
    </row>
    <row r="10" spans="1:5" ht="18.600000000000001" customHeight="1" x14ac:dyDescent="0.3">
      <c r="A10" s="173">
        <v>6</v>
      </c>
      <c r="B10" s="178" t="s">
        <v>34</v>
      </c>
      <c r="C10" s="175">
        <v>10</v>
      </c>
      <c r="D10" s="175" t="s">
        <v>299</v>
      </c>
      <c r="E10" s="175"/>
    </row>
    <row r="11" spans="1:5" ht="18.600000000000001" customHeight="1" x14ac:dyDescent="0.3">
      <c r="A11" s="173">
        <v>7</v>
      </c>
      <c r="B11" s="178" t="s">
        <v>30</v>
      </c>
      <c r="C11" s="175">
        <v>19</v>
      </c>
      <c r="D11" s="175" t="s">
        <v>299</v>
      </c>
      <c r="E11" s="175"/>
    </row>
    <row r="12" spans="1:5" ht="18.600000000000001" customHeight="1" x14ac:dyDescent="0.3">
      <c r="A12" s="173">
        <v>8</v>
      </c>
      <c r="B12" s="176" t="s">
        <v>33</v>
      </c>
      <c r="C12" s="175">
        <v>48</v>
      </c>
      <c r="D12" s="175" t="s">
        <v>299</v>
      </c>
      <c r="E12" s="175"/>
    </row>
    <row r="13" spans="1:5" ht="18.600000000000001" customHeight="1" x14ac:dyDescent="0.3">
      <c r="A13" s="173">
        <v>9</v>
      </c>
      <c r="B13" s="177" t="s">
        <v>21</v>
      </c>
      <c r="C13" s="175">
        <v>29</v>
      </c>
      <c r="D13" s="175" t="s">
        <v>299</v>
      </c>
      <c r="E13" s="175"/>
    </row>
    <row r="14" spans="1:5" ht="18.600000000000001" customHeight="1" x14ac:dyDescent="0.3">
      <c r="A14" s="173">
        <v>10</v>
      </c>
      <c r="B14" s="178" t="s">
        <v>22</v>
      </c>
      <c r="C14" s="175">
        <v>2</v>
      </c>
      <c r="D14" s="175" t="s">
        <v>299</v>
      </c>
      <c r="E14" s="175"/>
    </row>
    <row r="15" spans="1:5" ht="18.600000000000001" customHeight="1" x14ac:dyDescent="0.3">
      <c r="A15" s="173">
        <v>11</v>
      </c>
      <c r="B15" s="178" t="s">
        <v>17</v>
      </c>
      <c r="C15" s="175">
        <v>3</v>
      </c>
      <c r="D15" s="175" t="s">
        <v>299</v>
      </c>
      <c r="E15" s="175"/>
    </row>
    <row r="16" spans="1:5" ht="18.600000000000001" customHeight="1" x14ac:dyDescent="0.3">
      <c r="A16" s="173">
        <v>12</v>
      </c>
      <c r="B16" s="176" t="s">
        <v>1</v>
      </c>
      <c r="C16" s="175">
        <v>1</v>
      </c>
      <c r="D16" s="175" t="s">
        <v>299</v>
      </c>
      <c r="E16" s="175"/>
    </row>
    <row r="17" spans="1:5" ht="18.600000000000001" customHeight="1" x14ac:dyDescent="0.3">
      <c r="A17" s="173">
        <v>13</v>
      </c>
      <c r="B17" s="178" t="s">
        <v>9</v>
      </c>
      <c r="C17" s="175">
        <v>1</v>
      </c>
      <c r="D17" s="175" t="s">
        <v>299</v>
      </c>
      <c r="E17" s="175"/>
    </row>
    <row r="18" spans="1:5" ht="18.600000000000001" customHeight="1" x14ac:dyDescent="0.3">
      <c r="A18" s="173">
        <v>14</v>
      </c>
      <c r="B18" s="178" t="s">
        <v>11</v>
      </c>
      <c r="C18" s="175">
        <v>1</v>
      </c>
      <c r="D18" s="175" t="s">
        <v>299</v>
      </c>
      <c r="E18" s="175"/>
    </row>
    <row r="19" spans="1:5" ht="18.600000000000001" customHeight="1" x14ac:dyDescent="0.3">
      <c r="A19" s="173">
        <v>15</v>
      </c>
      <c r="B19" s="178" t="s">
        <v>14</v>
      </c>
      <c r="C19" s="175">
        <v>1</v>
      </c>
      <c r="D19" s="175" t="s">
        <v>299</v>
      </c>
      <c r="E19" s="175"/>
    </row>
  </sheetData>
  <mergeCells count="1">
    <mergeCell ref="A2:E2"/>
  </mergeCells>
  <pageMargins left="0.7" right="0.41" top="0.57999999999999996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PL 01</vt:lpstr>
      <vt:lpstr>PL 02</vt:lpstr>
      <vt:lpstr>PL 03</vt:lpstr>
      <vt:lpstr>PL 04</vt:lpstr>
      <vt:lpstr>'PL 02'!Print_Titles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ADSADSMIN</cp:lastModifiedBy>
  <cp:lastPrinted>2026-06-20T01:59:59Z</cp:lastPrinted>
  <dcterms:created xsi:type="dcterms:W3CDTF">2025-02-27T10:18:49Z</dcterms:created>
  <dcterms:modified xsi:type="dcterms:W3CDTF">2026-06-22T08:19:28Z</dcterms:modified>
</cp:coreProperties>
</file>