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120" yWindow="-120" windowWidth="29040" windowHeight="15840" activeTab="1"/>
  </bookViews>
  <sheets>
    <sheet name="PL 01 - TINH HINH THUC HIEN ĐTC" sheetId="2" r:id="rId1"/>
    <sheet name="PL 02 - ĐIỀU CHINH ĐTC" sheetId="1" r:id="rId2"/>
  </sheets>
  <definedNames>
    <definedName name="_xlnm.Print_Area" localSheetId="1">'PL 02 - ĐIỀU CHINH ĐTC'!$A$1:$M$34</definedName>
    <definedName name="_xlnm.Print_Titles" localSheetId="0">'PL 01 - TINH HINH THUC HIEN ĐTC'!$6:$7</definedName>
    <definedName name="_xlnm.Print_Titles" localSheetId="1">'PL 02 - ĐIỀU CHINH ĐTC'!$5:$7</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34" i="1" l="1"/>
  <c r="E34" i="1"/>
  <c r="C34" i="1"/>
  <c r="L33" i="1"/>
  <c r="L32" i="1" s="1"/>
  <c r="I33" i="1"/>
  <c r="I32" i="1" s="1"/>
  <c r="H33" i="1"/>
  <c r="H32" i="1" s="1"/>
  <c r="E33" i="1"/>
  <c r="K32" i="1"/>
  <c r="G32" i="1"/>
  <c r="F32" i="1"/>
  <c r="E32" i="1"/>
  <c r="D32" i="1"/>
  <c r="C32" i="1"/>
  <c r="H31" i="1"/>
  <c r="H30" i="1" s="1"/>
  <c r="E31" i="1"/>
  <c r="E30" i="1" s="1"/>
  <c r="K30" i="1"/>
  <c r="G30" i="1"/>
  <c r="F30" i="1"/>
  <c r="D30" i="1"/>
  <c r="C30" i="1"/>
  <c r="J29" i="1"/>
  <c r="I29" i="1"/>
  <c r="E29" i="1"/>
  <c r="L28" i="1"/>
  <c r="K28" i="1"/>
  <c r="J28" i="1"/>
  <c r="I28" i="1"/>
  <c r="H28" i="1"/>
  <c r="G28" i="1"/>
  <c r="F28" i="1"/>
  <c r="E28" i="1"/>
  <c r="D28" i="1"/>
  <c r="C28" i="1"/>
  <c r="J27" i="1"/>
  <c r="J26" i="1"/>
  <c r="J25" i="1"/>
  <c r="I25" i="1"/>
  <c r="E25" i="1"/>
  <c r="H24" i="1"/>
  <c r="E24" i="1"/>
  <c r="L24" i="1" s="1"/>
  <c r="L23" i="1"/>
  <c r="J23" i="1"/>
  <c r="I23" i="1"/>
  <c r="H23" i="1"/>
  <c r="E23" i="1"/>
  <c r="L22" i="1"/>
  <c r="J22" i="1"/>
  <c r="I22" i="1"/>
  <c r="H22" i="1"/>
  <c r="E22" i="1"/>
  <c r="L21" i="1"/>
  <c r="L20" i="1" s="1"/>
  <c r="K21" i="1"/>
  <c r="K20" i="1" s="1"/>
  <c r="K8" i="1" s="1"/>
  <c r="H21" i="1"/>
  <c r="H20" i="1" s="1"/>
  <c r="E21" i="1"/>
  <c r="E20" i="1" s="1"/>
  <c r="G20" i="1"/>
  <c r="F20" i="1"/>
  <c r="D20" i="1"/>
  <c r="C20" i="1"/>
  <c r="L19" i="1"/>
  <c r="J19" i="1" s="1"/>
  <c r="H19" i="1"/>
  <c r="E19" i="1"/>
  <c r="E12" i="1" s="1"/>
  <c r="J18" i="1"/>
  <c r="J17" i="1"/>
  <c r="E17" i="1"/>
  <c r="J16" i="1"/>
  <c r="E16" i="1"/>
  <c r="C16" i="1"/>
  <c r="H15" i="1"/>
  <c r="G15" i="1"/>
  <c r="E15" i="1"/>
  <c r="L15" i="1" s="1"/>
  <c r="J14" i="1"/>
  <c r="H14" i="1"/>
  <c r="E14" i="1"/>
  <c r="L13" i="1"/>
  <c r="J13" i="1"/>
  <c r="H13" i="1"/>
  <c r="G13" i="1"/>
  <c r="E13" i="1"/>
  <c r="K12" i="1"/>
  <c r="H12" i="1"/>
  <c r="G12" i="1"/>
  <c r="F12" i="1"/>
  <c r="D12" i="1"/>
  <c r="C12" i="1"/>
  <c r="L11" i="1"/>
  <c r="J11" i="1"/>
  <c r="I11" i="1"/>
  <c r="H11" i="1"/>
  <c r="E11" i="1"/>
  <c r="L10" i="1"/>
  <c r="J10" i="1" s="1"/>
  <c r="J9" i="1" s="1"/>
  <c r="H10" i="1"/>
  <c r="H9" i="1" s="1"/>
  <c r="E10" i="1"/>
  <c r="E9" i="1" s="1"/>
  <c r="L9" i="1"/>
  <c r="K9" i="1"/>
  <c r="G9" i="1"/>
  <c r="F9" i="1"/>
  <c r="D9" i="1"/>
  <c r="D8" i="1" s="1"/>
  <c r="C9" i="1"/>
  <c r="G8" i="1"/>
  <c r="F8" i="1"/>
  <c r="C8" i="1"/>
  <c r="L12" i="1" l="1"/>
  <c r="J24" i="1"/>
  <c r="I24" i="1"/>
  <c r="I15" i="1"/>
  <c r="J15" i="1"/>
  <c r="J12" i="1" s="1"/>
  <c r="E8" i="1"/>
  <c r="H8" i="1"/>
  <c r="I21" i="1"/>
  <c r="I10" i="1"/>
  <c r="I9" i="1" s="1"/>
  <c r="I19" i="1"/>
  <c r="J21" i="1"/>
  <c r="J20" i="1" s="1"/>
  <c r="J33" i="1"/>
  <c r="J32" i="1" s="1"/>
  <c r="L31" i="1"/>
  <c r="I11" i="2"/>
  <c r="J11" i="2"/>
  <c r="K11" i="2"/>
  <c r="F11" i="2"/>
  <c r="L30" i="1" l="1"/>
  <c r="L8" i="1" s="1"/>
  <c r="J31" i="1"/>
  <c r="J30" i="1" s="1"/>
  <c r="J8" i="1" s="1"/>
  <c r="I31" i="1"/>
  <c r="I30" i="1" s="1"/>
  <c r="I12" i="1"/>
  <c r="I20" i="1"/>
  <c r="I8" i="1" s="1"/>
  <c r="H22" i="2"/>
  <c r="L22" i="2" s="1"/>
  <c r="H15" i="2"/>
  <c r="L15" i="2" s="1"/>
  <c r="H20" i="2"/>
  <c r="L20" i="2" s="1"/>
  <c r="H14" i="2"/>
  <c r="L14" i="2" s="1"/>
  <c r="H19" i="2"/>
  <c r="L19" i="2" s="1"/>
  <c r="H18" i="2"/>
  <c r="H21" i="2"/>
  <c r="L21" i="2" s="1"/>
  <c r="H16" i="2"/>
  <c r="H12" i="2"/>
  <c r="H13" i="2"/>
  <c r="L13" i="2" s="1"/>
  <c r="H17" i="2"/>
  <c r="L17" i="2" s="1"/>
  <c r="M11" i="2"/>
  <c r="H10" i="2"/>
  <c r="H9" i="2" s="1"/>
  <c r="J9" i="2"/>
  <c r="J8" i="2" s="1"/>
  <c r="I9" i="2"/>
  <c r="I8" i="2" s="1"/>
  <c r="G9" i="2"/>
  <c r="F9" i="2"/>
  <c r="F8" i="2" s="1"/>
  <c r="L12" i="2" l="1"/>
  <c r="H11" i="2"/>
  <c r="H8" i="2"/>
  <c r="L18" i="2"/>
  <c r="G18" i="2"/>
  <c r="L16" i="2"/>
  <c r="G16" i="2"/>
  <c r="G11" i="2" s="1"/>
  <c r="G8" i="2" s="1"/>
  <c r="K10" i="2"/>
  <c r="K9" i="2" s="1"/>
  <c r="K8" i="2" s="1"/>
  <c r="L11" i="2" l="1"/>
  <c r="L10" i="2"/>
  <c r="L9" i="2" s="1"/>
  <c r="L8" i="2" s="1"/>
</calcChain>
</file>

<file path=xl/sharedStrings.xml><?xml version="1.0" encoding="utf-8"?>
<sst xmlns="http://schemas.openxmlformats.org/spreadsheetml/2006/main" count="123" uniqueCount="109">
  <si>
    <t>Đơn vị tính: Tỷ đồng</t>
  </si>
  <si>
    <t>Stt</t>
  </si>
  <si>
    <t>Danh mục công trình, dự án</t>
  </si>
  <si>
    <t>Tổng vốn</t>
  </si>
  <si>
    <t>Trong đó</t>
  </si>
  <si>
    <t>Bổ sung có mục tiêu của thành phố</t>
  </si>
  <si>
    <t>Số thu tiền sử dụng đất của xã</t>
  </si>
  <si>
    <t>Tổng cộng</t>
  </si>
  <si>
    <t>I</t>
  </si>
  <si>
    <t>Lĩnh vực giao thông</t>
  </si>
  <si>
    <t>Dự án cải tạo, nâng cấp mặt đường, vỉa hè, thoát nước đường xã, đoạn từ đường tỉnh 392 đến khu di tích đình Đông</t>
  </si>
  <si>
    <t>II</t>
  </si>
  <si>
    <t>Dự án đầu tư xây dựng hạ tầng kỹ thuật điểm dân cư mới thôn Hòa Loan (giai đoạn 2); Hạng mục: San nền, nền mặt đường, vỉa hè, cấp thoát nước và điện</t>
  </si>
  <si>
    <t>Dự án: Điểm dân cư mới thôn Hòa Loan, xã Nhân Quyền, huyện Bình Giang (Giai đoạn 1); Hạng mục: Giải phóng mặt bằng, phá dỡ mương, san lấp mặt bằng</t>
  </si>
  <si>
    <t>Dự án đầu tư xây dựng hạ tầng kỹ thuật điểm dân cư mới đồng Con Cá, thôn La Xá</t>
  </si>
  <si>
    <t>Dự án: HTKT khu dân cư tập trung Thờ Nợ xã Đoàn Tùng. Hạng mục: Tường kè + san nền - VT 1</t>
  </si>
  <si>
    <t>Dự án: Hạ tầng kỹ thuật khu dân cư tập trung Thờ Nợ, xã Đoàn Tùng huyện Thanh Miện. Hạng mục: Giao thông + thoát nước + cấp nước + cấp điện sinh hoạt, điện chiếu sáng</t>
  </si>
  <si>
    <t>Dự án: Đầu tư xây dựng hệ thống điện chiếu sáng đường tỉnh 393, đoạn từ cầu Phạm Kha đến cống Ba Đa và đường tỉnh 392, đoạn từ Nhà văn hóa thôn Hòa Loan đến nút giao với ĐT.396</t>
  </si>
  <si>
    <t>III</t>
  </si>
  <si>
    <t>Lĩnh vực giáo dục và đào tạo</t>
  </si>
  <si>
    <t>Dự án xây dựng mở rộng Trường mầm non Phạm Kha; hạng mục: Tường bao, phá dỡ</t>
  </si>
  <si>
    <t>Dự án xây dựng mở rộng Trường mầm non Nhân Quyền; hạng mục: San nền, tường bao, GPMB</t>
  </si>
  <si>
    <t>Dự án cải tạo, mở rộng Trường tiểu học Phạm Kha</t>
  </si>
  <si>
    <t>Dự án đầu tư xây dựng Nhà lớp học 3 tầng 12 phòng Trường THCS Đoàn Tùng</t>
  </si>
  <si>
    <t>Dự án đầu tư xây dựng Trường THCS Thanh Tùng (tại vị trí mới); hạng mục: San lấp mặt bằng, tường bao và GPMB</t>
  </si>
  <si>
    <t>IV</t>
  </si>
  <si>
    <t>Lĩnh vực y tế</t>
  </si>
  <si>
    <t>Dự án cải tạo, mở rộng khuôn viên Trạm y tế xã Thanh Tùng cũ; hạng mục: Tường bao, sân đường, thoát nước</t>
  </si>
  <si>
    <t>V</t>
  </si>
  <si>
    <t>Lĩnh vực an ninh, quốc phòng</t>
  </si>
  <si>
    <t>Dự án đầu tư xây dựng lắp đặt hệ thống camera an ninh khu vực Thanh Tùng và Nhân Quyền</t>
  </si>
  <si>
    <t>VI</t>
  </si>
  <si>
    <t>Lĩnh vực văn hóa - xã hội</t>
  </si>
  <si>
    <t>VII</t>
  </si>
  <si>
    <t>Ghi chú</t>
  </si>
  <si>
    <t xml:space="preserve">Kế hoạch vốn đầu tư công năm 2026 theo NQ số 24/NQ-HĐND ngày 19/12/2025 </t>
  </si>
  <si>
    <t>Kế hoạch vốn đầu tư công năm 2026 sau khi điều chỉnh</t>
  </si>
  <si>
    <t>Điều chỉnh tăng/ giảm</t>
  </si>
  <si>
    <t>Lĩnh vực hạ tầng kỹ thuật đô thị (cấp, thoát nước, hạ tầng khu dân cư, chỉnh trang đô thị, kiến thiết thị
chính…)</t>
  </si>
  <si>
    <t>Cải tạo đường GTNT tại các thôn trên địa bàn xã Nguyễn Lương Bằng</t>
  </si>
  <si>
    <t>TÌNH HÌNH TRIỂN KHAI THỰC HIỆN CÁC DỰ ÁN ĐẦU TƯ CÔNG ĐẾN NGÀY 30/6/2026</t>
  </si>
  <si>
    <t>TT</t>
  </si>
  <si>
    <t>Tên công trình</t>
  </si>
  <si>
    <t>Thời gian KC - HT</t>
  </si>
  <si>
    <t>QĐ phê duyệt chủ trương đầu tư</t>
  </si>
  <si>
    <t>QĐ phê duyệt dự án</t>
  </si>
  <si>
    <t>Tổng mức 
đầu tư</t>
  </si>
  <si>
    <t>Khối lượng hoàn thành ước đến 31/7/2026</t>
  </si>
  <si>
    <t>Tổng số vốn đã phân bổ</t>
  </si>
  <si>
    <t>Trong đó:</t>
  </si>
  <si>
    <t>Số vốn còn lại chưa thanh toán</t>
  </si>
  <si>
    <t>Dự án chuyển tiếp</t>
  </si>
  <si>
    <t>Điểm dân cư mới thôn Hòa Loan, xã Nhân Quyền, huyện Bình Giang (GĐ 1); HM: GPMB, phá dỡ mương, san lấp mặt bằng</t>
  </si>
  <si>
    <t>TB số 149, 
05/10/2021</t>
  </si>
  <si>
    <t>Số 106;
17/12/2021</t>
  </si>
  <si>
    <t>Dự án đầu tư mới</t>
  </si>
  <si>
    <t>Đầu tư xây dựng hệ thống điện chiếu sáng đường tỉnh 393, đoạn từ cầu Phạm Kha đến cống Ba Đa và đường tỉnh 392, đoạn từ Nhà văn hóa thôn Hòa Loan đến nút giao với ĐT.396</t>
  </si>
  <si>
    <t>Số 1274, 
18/12/2025</t>
  </si>
  <si>
    <t>Số 529, 
06/3/2026</t>
  </si>
  <si>
    <t>Cải tạo, mở rộng Trường tiểu học Phạm Kha</t>
  </si>
  <si>
    <t>Số 1277, 18/12/2025; số 983, 29/5/2026</t>
  </si>
  <si>
    <t>Số 1091,
 14/6/2026</t>
  </si>
  <si>
    <t>Đầu tư xây dựng nhà lớp học 3 tầng 12 phòng Trường THCS Đoàn Tùng</t>
  </si>
  <si>
    <t>2026-
2027</t>
  </si>
  <si>
    <t>Số 1278, 
ngày 18/12/2025; số 899 ngày 04/5/2026</t>
  </si>
  <si>
    <t>Số 1019, 
01/6/2026</t>
  </si>
  <si>
    <t>Cải tạo, nâng cấp hệ thống đài truyền thanh xã</t>
  </si>
  <si>
    <t>Số 1282,
18/12/2025</t>
  </si>
  <si>
    <t>Số 528,
06/3/2026</t>
  </si>
  <si>
    <t>Đầu tư xây dựng hạ tầng kỹ thuật điểm dân cư mới thôn Hòa Loan (giai đoạn 2); hạng mục: San nền, nền mặt đường, vỉa hè, cấp thoát nước và điện</t>
  </si>
  <si>
    <t>Số 1272, 
18/12/2025;
Số 984, 29/5/2026</t>
  </si>
  <si>
    <t>Số 1085,
12/6/2026</t>
  </si>
  <si>
    <t>Đầu tư xây dựng lắp đặt hệ thống camera an ninh khu vực Thanh Tùng và Nhân Quyền</t>
  </si>
  <si>
    <t>Số 1281,
18/12/2025</t>
  </si>
  <si>
    <t>Số 468, 
24/02/2026</t>
  </si>
  <si>
    <t>Số 1271;
18/12/2025</t>
  </si>
  <si>
    <t>Số 1093;
14/6/2026</t>
  </si>
  <si>
    <t>Xây dựng mở rộng Trường mầm non Nhân Quyền; hạng mục: San nền, tường bao, GPMB</t>
  </si>
  <si>
    <t xml:space="preserve">Số 1276,
18/12/2025; Số 1064, 10/6/2026 </t>
  </si>
  <si>
    <t>Số 1097, 14/6/2026</t>
  </si>
  <si>
    <t>Cải tạo, nâng cấp mặt đường, vỉa hè, thoát nước đường xã, đoạn từ đường tỉnh 392 đến khu di tích Đình Đông</t>
  </si>
  <si>
    <t>Số 1270;
18/12/2025</t>
  </si>
  <si>
    <t>Số 645; 
03/4/2026</t>
  </si>
  <si>
    <t>Xây dựng mở rộng Trường mầm non Phạm Kha; hạng mục: Tường rào, phá dỡ</t>
  </si>
  <si>
    <t>Số 1275, 18/12/2025</t>
  </si>
  <si>
    <t>Số 1095, 14/6/2026</t>
  </si>
  <si>
    <t>Số 1273, 18/12/2025; số 925, 11/5/2026</t>
  </si>
  <si>
    <t>Số 1348, 29/6/2026</t>
  </si>
  <si>
    <t>Dự án: Cải tạo, mở rộng khuôn viên Trạm y tế xã Thanh Tùng cũ; hạng mục: Tường bao, sân đường, thoát nước</t>
  </si>
  <si>
    <t>Số 1280, 18/12/2025</t>
  </si>
  <si>
    <t>Điều chỉnh giảm trong KH Đầu tư công</t>
  </si>
  <si>
    <t xml:space="preserve"> Đầu tư xây dựng Trường THCS Thanh Tùng (tại vị trí mới); hạng mục: San lấp mặt bằng, tường bao và GPMB</t>
  </si>
  <si>
    <t>Số 1279, 18/12/2025</t>
  </si>
  <si>
    <t>Tổng cộng (I+II)</t>
  </si>
  <si>
    <t>ĐVT: triệu đồng</t>
  </si>
  <si>
    <t>ĐIỀU CHỈNH KẾ HOẠCH VỐN ĐẦU TƯ CÔNG NĂM 2026</t>
  </si>
  <si>
    <t>Tổng số vốn đã thanh toán đến 30/6/2026</t>
  </si>
  <si>
    <t>Tổng mức đầu tư sau điều chỉnh</t>
  </si>
  <si>
    <t>Tổng mức đầu tư ban đầu</t>
  </si>
  <si>
    <t>Dự án đầu tư xây dựng Nhà lớp học 2 tầng 4 phòng và hạng mục phụ trợ Trường Mầm non Nhân Quyền</t>
  </si>
  <si>
    <t>(Kèm theo Báo cáo số 605/BC-UBND ngày 16/7/2026 của Ủy ban nhân dân xã Nguyễn Lương Bằng)</t>
  </si>
  <si>
    <t>Dự án cải tạo, nâng cấp hệ thống đài truyền thanh xã</t>
  </si>
  <si>
    <t>Kinh phí để thực hiện các nhiệm vụ chuẩn bị đầu tư cho các dự án đầu tư mới năm 2027</t>
  </si>
  <si>
    <t>Dự án xây dựng Trạm biến áp khu dân cư tập trung Thờ Nợ và di chuyển đường dây 35kV</t>
  </si>
  <si>
    <t>Dự án bổ sung</t>
  </si>
  <si>
    <t>Dự án
 bổ sung</t>
  </si>
  <si>
    <t>Dự án đầu tư xây dựng Nhà lớp học 3 tầng 12 phòng và hạng mục phụ trợ Trường Tiểu học Đoàn Tùng</t>
  </si>
  <si>
    <t>Phụ lục số 02</t>
  </si>
  <si>
    <t>Phụ lục số 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</si>
</sst>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43" formatCode="_(* #,##0.00_);_(* \(#,##0.00\);_(* &quot;-&quot;??_);_(@_)"/>
    <numFmt numFmtId="164" formatCode="_(* #,##0_);_(* \(#,##0\);_(* &quot;-&quot;??_);_(@_)"/>
    <numFmt numFmtId="165" formatCode="_-* #,##0.00\ _₫_-;\-* #,##0.00\ _₫_-;_-* &quot;-&quot;??\ _₫_-;_-@_-"/>
    <numFmt numFmtId="166" formatCode="_(* #,##0.0_);_(* \(#,##0.0\);_(* &quot;-&quot;??_);_(@_)"/>
    <numFmt numFmtId="167" formatCode="_(* #,##0.0000_);_(* \(#,##0.0000\);_(* &quot;-&quot;??_);_(@_)"/>
    <numFmt numFmtId="168" formatCode="_(* #,##0.000000_);_(* \(#,##0.000000\);_(* &quot;-&quot;??_);_(@_)"/>
    <numFmt numFmtId="169" formatCode="_(* #,##0.0000000_);_(* \(#,##0.0000000\);_(* &quot;-&quot;??_);_(@_)"/>
    <numFmt numFmtId="170" formatCode="_(* #,##0.0000000_);_(* \(#,##0.0000000\);_(* &quot;-&quot;???????_);_(@_)"/>
    <numFmt numFmtId="171" formatCode="#,##0.000"/>
  </numFmts>
  <fonts count="8" x14ac:knownFonts="1">
    <font>
      <sz val="11"/>
      <color theme="1"/>
      <name val="Calibri"/>
      <family val="2"/>
      <scheme val="minor"/>
    </font>
    <font>
      <sz val="11"/>
      <color theme="1"/>
      <name val="Calibri"/>
      <family val="2"/>
      <scheme val="minor"/>
    </font>
    <font>
      <b/>
      <sz val="10"/>
      <name val="Times New Roman"/>
      <family val="1"/>
    </font>
    <font>
      <i/>
      <sz val="10"/>
      <name val="Times New Roman"/>
      <family val="1"/>
    </font>
    <font>
      <sz val="10"/>
      <name val="Times New Roman"/>
      <family val="1"/>
    </font>
    <font>
      <b/>
      <sz val="10"/>
      <color theme="1"/>
      <name val="Times New Roman"/>
      <family val="1"/>
    </font>
    <font>
      <sz val="10"/>
      <color theme="1"/>
      <name val="Times New Roman"/>
      <family val="1"/>
    </font>
    <font>
      <i/>
      <sz val="10"/>
      <color theme="1"/>
      <name val="Times New Roman"/>
      <family val="1"/>
    </font>
  </fonts>
  <fills count="3">
    <fill>
      <patternFill patternType="none"/>
    </fill>
    <fill>
      <patternFill patternType="gray125"/>
    </fill>
    <fill>
      <patternFill patternType="solid">
        <fgColor theme="0"/>
        <bgColor indexed="64"/>
      </patternFill>
    </fill>
  </fills>
  <borders count="9">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s>
  <cellStyleXfs count="2">
    <xf numFmtId="0" fontId="0" fillId="0" borderId="0"/>
    <xf numFmtId="43" fontId="1" fillId="0" borderId="0" applyFont="0" applyFill="0" applyBorder="0" applyAlignment="0" applyProtection="0"/>
  </cellStyleXfs>
  <cellXfs count="84">
    <xf numFmtId="0" fontId="0" fillId="0" borderId="0" xfId="0"/>
    <xf numFmtId="0" fontId="2" fillId="2" borderId="2" xfId="0" applyFont="1" applyFill="1" applyBorder="1" applyAlignment="1">
      <alignment horizontal="left" vertical="center" wrapText="1"/>
    </xf>
    <xf numFmtId="1" fontId="2" fillId="2" borderId="2" xfId="0" applyNumberFormat="1" applyFont="1" applyFill="1" applyBorder="1" applyAlignment="1">
      <alignment horizontal="center" vertical="center" wrapText="1"/>
    </xf>
    <xf numFmtId="0" fontId="4" fillId="2" borderId="2" xfId="0" applyFont="1" applyFill="1" applyBorder="1" applyAlignment="1">
      <alignment horizontal="left" vertical="center" wrapText="1"/>
    </xf>
    <xf numFmtId="0" fontId="4" fillId="2" borderId="3" xfId="0" applyFont="1" applyFill="1" applyBorder="1" applyAlignment="1">
      <alignment horizontal="left" vertical="center" wrapText="1"/>
    </xf>
    <xf numFmtId="0" fontId="5" fillId="2" borderId="0" xfId="0" applyFont="1" applyFill="1" applyAlignment="1">
      <alignment vertical="center"/>
    </xf>
    <xf numFmtId="166" fontId="5" fillId="2" borderId="0" xfId="1" applyNumberFormat="1" applyFont="1" applyFill="1" applyAlignment="1">
      <alignment vertical="center"/>
    </xf>
    <xf numFmtId="164" fontId="5" fillId="2" borderId="0" xfId="1" applyNumberFormat="1" applyFont="1" applyFill="1" applyAlignment="1">
      <alignment vertical="center"/>
    </xf>
    <xf numFmtId="0" fontId="6" fillId="2" borderId="0" xfId="0" applyFont="1" applyFill="1" applyAlignment="1">
      <alignment vertical="center"/>
    </xf>
    <xf numFmtId="0" fontId="6" fillId="2" borderId="0" xfId="0" applyFont="1" applyFill="1" applyAlignment="1">
      <alignment horizontal="center" vertical="center"/>
    </xf>
    <xf numFmtId="166" fontId="6" fillId="2" borderId="0" xfId="1" applyNumberFormat="1" applyFont="1" applyFill="1" applyAlignment="1">
      <alignment vertical="center"/>
    </xf>
    <xf numFmtId="164" fontId="6" fillId="2" borderId="0" xfId="1" applyNumberFormat="1" applyFont="1" applyFill="1" applyAlignment="1">
      <alignment vertical="center"/>
    </xf>
    <xf numFmtId="0" fontId="5" fillId="2" borderId="0" xfId="0" applyFont="1" applyFill="1"/>
    <xf numFmtId="166" fontId="2" fillId="2" borderId="3" xfId="1" applyNumberFormat="1" applyFont="1" applyFill="1" applyBorder="1" applyAlignment="1">
      <alignment horizontal="center" vertical="center" wrapText="1"/>
    </xf>
    <xf numFmtId="0" fontId="5" fillId="2" borderId="3" xfId="0" applyFont="1" applyFill="1" applyBorder="1" applyAlignment="1">
      <alignment horizontal="center" vertical="center"/>
    </xf>
    <xf numFmtId="0" fontId="5" fillId="2" borderId="3" xfId="0" applyFont="1" applyFill="1" applyBorder="1" applyAlignment="1">
      <alignment horizontal="center" vertical="center" wrapText="1"/>
    </xf>
    <xf numFmtId="166" fontId="5" fillId="2" borderId="3" xfId="1" applyNumberFormat="1" applyFont="1" applyFill="1" applyBorder="1" applyAlignment="1">
      <alignment horizontal="center" vertical="center" wrapText="1"/>
    </xf>
    <xf numFmtId="164" fontId="5" fillId="2" borderId="3" xfId="1" applyNumberFormat="1" applyFont="1" applyFill="1" applyBorder="1" applyAlignment="1">
      <alignment horizontal="center" vertical="center" wrapText="1"/>
    </xf>
    <xf numFmtId="0" fontId="6" fillId="2" borderId="3" xfId="0" applyFont="1" applyFill="1" applyBorder="1" applyAlignment="1">
      <alignment horizontal="center" vertical="center"/>
    </xf>
    <xf numFmtId="0" fontId="6" fillId="2" borderId="3" xfId="0" applyFont="1" applyFill="1" applyBorder="1" applyAlignment="1">
      <alignment vertical="center" wrapText="1"/>
    </xf>
    <xf numFmtId="166" fontId="6" fillId="2" borderId="3" xfId="1" applyNumberFormat="1" applyFont="1" applyFill="1" applyBorder="1" applyAlignment="1">
      <alignment vertical="center"/>
    </xf>
    <xf numFmtId="164" fontId="6" fillId="2" borderId="3" xfId="1" applyNumberFormat="1" applyFont="1" applyFill="1" applyBorder="1" applyAlignment="1">
      <alignment vertical="center"/>
    </xf>
    <xf numFmtId="0" fontId="6" fillId="2" borderId="3" xfId="0" applyFont="1" applyFill="1" applyBorder="1" applyAlignment="1">
      <alignment vertical="center"/>
    </xf>
    <xf numFmtId="0" fontId="6" fillId="2" borderId="0" xfId="0" applyFont="1" applyFill="1"/>
    <xf numFmtId="0" fontId="6" fillId="2" borderId="0" xfId="0" applyFont="1" applyFill="1" applyAlignment="1">
      <alignment horizontal="center"/>
    </xf>
    <xf numFmtId="166" fontId="6" fillId="2" borderId="0" xfId="1" applyNumberFormat="1" applyFont="1" applyFill="1"/>
    <xf numFmtId="164" fontId="6" fillId="2" borderId="0" xfId="1" applyNumberFormat="1" applyFont="1" applyFill="1"/>
    <xf numFmtId="0" fontId="7" fillId="2" borderId="0" xfId="0" applyFont="1" applyFill="1" applyAlignment="1">
      <alignment horizontal="center" vertical="center"/>
    </xf>
    <xf numFmtId="166" fontId="2" fillId="2" borderId="0" xfId="1" applyNumberFormat="1" applyFont="1" applyFill="1" applyAlignment="1">
      <alignment vertical="center"/>
    </xf>
    <xf numFmtId="0" fontId="3" fillId="2" borderId="0" xfId="0" applyFont="1" applyFill="1" applyAlignment="1">
      <alignment horizontal="center" vertical="center"/>
    </xf>
    <xf numFmtId="166" fontId="4" fillId="2" borderId="0" xfId="1" applyNumberFormat="1" applyFont="1" applyFill="1" applyAlignment="1">
      <alignment vertical="center"/>
    </xf>
    <xf numFmtId="166" fontId="4" fillId="2" borderId="3" xfId="1" applyNumberFormat="1" applyFont="1" applyFill="1" applyBorder="1" applyAlignment="1">
      <alignment vertical="center"/>
    </xf>
    <xf numFmtId="166" fontId="4" fillId="2" borderId="0" xfId="1" applyNumberFormat="1" applyFont="1" applyFill="1"/>
    <xf numFmtId="43" fontId="4" fillId="2" borderId="2" xfId="1" applyFont="1" applyFill="1" applyBorder="1" applyAlignment="1">
      <alignment horizontal="right" vertical="center" wrapText="1"/>
    </xf>
    <xf numFmtId="0" fontId="2" fillId="2" borderId="0" xfId="0" applyFont="1" applyFill="1" applyAlignment="1">
      <alignment horizontal="left" vertical="center"/>
    </xf>
    <xf numFmtId="0" fontId="4" fillId="2" borderId="0" xfId="0" applyFont="1" applyFill="1" applyAlignment="1">
      <alignment horizontal="left" vertical="center"/>
    </xf>
    <xf numFmtId="43" fontId="4" fillId="2" borderId="0" xfId="1" applyFont="1" applyFill="1" applyBorder="1" applyAlignment="1">
      <alignment horizontal="left" vertical="center"/>
    </xf>
    <xf numFmtId="0" fontId="4" fillId="2" borderId="0" xfId="0" applyFont="1" applyFill="1" applyAlignment="1">
      <alignment horizontal="left" vertical="top"/>
    </xf>
    <xf numFmtId="0" fontId="4" fillId="2" borderId="1" xfId="0" applyFont="1" applyFill="1" applyBorder="1" applyAlignment="1">
      <alignment horizontal="left" vertical="center" wrapText="1"/>
    </xf>
    <xf numFmtId="43" fontId="4" fillId="2" borderId="1" xfId="1" applyFont="1" applyFill="1" applyBorder="1" applyAlignment="1">
      <alignment horizontal="left" vertical="center" wrapText="1"/>
    </xf>
    <xf numFmtId="43" fontId="2" fillId="2" borderId="2" xfId="1" applyFont="1" applyFill="1" applyBorder="1" applyAlignment="1">
      <alignment horizontal="right" vertical="center" wrapText="1"/>
    </xf>
    <xf numFmtId="1" fontId="4" fillId="2" borderId="2" xfId="0" applyNumberFormat="1" applyFont="1" applyFill="1" applyBorder="1" applyAlignment="1">
      <alignment horizontal="center" vertical="center" shrinkToFit="1"/>
    </xf>
    <xf numFmtId="4" fontId="4" fillId="2" borderId="2" xfId="1" applyNumberFormat="1" applyFont="1" applyFill="1" applyBorder="1" applyAlignment="1">
      <alignment horizontal="right" vertical="center" wrapText="1"/>
    </xf>
    <xf numFmtId="43" fontId="4" fillId="2" borderId="2" xfId="1" applyFont="1" applyFill="1" applyBorder="1" applyAlignment="1">
      <alignment horizontal="right" vertical="center"/>
    </xf>
    <xf numFmtId="43" fontId="4" fillId="2" borderId="2" xfId="1" applyFont="1" applyFill="1" applyBorder="1" applyAlignment="1">
      <alignment horizontal="left" vertical="center"/>
    </xf>
    <xf numFmtId="1" fontId="4" fillId="2" borderId="0" xfId="0" applyNumberFormat="1" applyFont="1" applyFill="1" applyAlignment="1">
      <alignment horizontal="left" vertical="top"/>
    </xf>
    <xf numFmtId="0" fontId="2" fillId="2" borderId="2" xfId="0" applyFont="1" applyFill="1" applyBorder="1" applyAlignment="1">
      <alignment horizontal="center" vertical="center"/>
    </xf>
    <xf numFmtId="43" fontId="2" fillId="2" borderId="2" xfId="1" applyFont="1" applyFill="1" applyBorder="1" applyAlignment="1">
      <alignment horizontal="left" vertical="center"/>
    </xf>
    <xf numFmtId="0" fontId="2" fillId="2" borderId="2" xfId="0" applyFont="1" applyFill="1" applyBorder="1" applyAlignment="1">
      <alignment horizontal="left" vertical="center"/>
    </xf>
    <xf numFmtId="0" fontId="2" fillId="2" borderId="0" xfId="0" applyFont="1" applyFill="1" applyAlignment="1">
      <alignment horizontal="left" vertical="top"/>
    </xf>
    <xf numFmtId="164" fontId="4" fillId="2" borderId="0" xfId="1" applyNumberFormat="1" applyFont="1" applyFill="1" applyAlignment="1">
      <alignment horizontal="left" vertical="center"/>
    </xf>
    <xf numFmtId="165" fontId="4" fillId="2" borderId="0" xfId="0" applyNumberFormat="1" applyFont="1" applyFill="1" applyAlignment="1">
      <alignment horizontal="left" vertical="center"/>
    </xf>
    <xf numFmtId="43" fontId="4" fillId="2" borderId="0" xfId="0" applyNumberFormat="1" applyFont="1" applyFill="1" applyAlignment="1">
      <alignment horizontal="left" vertical="top"/>
    </xf>
    <xf numFmtId="167" fontId="4" fillId="2" borderId="0" xfId="0" applyNumberFormat="1" applyFont="1" applyFill="1" applyAlignment="1">
      <alignment horizontal="left" vertical="top"/>
    </xf>
    <xf numFmtId="4" fontId="4" fillId="2" borderId="0" xfId="0" applyNumberFormat="1" applyFont="1" applyFill="1" applyAlignment="1">
      <alignment horizontal="left" vertical="top"/>
    </xf>
    <xf numFmtId="170" fontId="4" fillId="2" borderId="0" xfId="0" applyNumberFormat="1" applyFont="1" applyFill="1" applyAlignment="1">
      <alignment horizontal="left" vertical="top"/>
    </xf>
    <xf numFmtId="168" fontId="4" fillId="2" borderId="0" xfId="0" applyNumberFormat="1" applyFont="1" applyFill="1" applyAlignment="1">
      <alignment horizontal="left" vertical="top"/>
    </xf>
    <xf numFmtId="169" fontId="4" fillId="2" borderId="0" xfId="0" applyNumberFormat="1" applyFont="1" applyFill="1" applyAlignment="1">
      <alignment horizontal="left" vertical="top"/>
    </xf>
    <xf numFmtId="171" fontId="4" fillId="2" borderId="2" xfId="1" applyNumberFormat="1" applyFont="1" applyFill="1" applyBorder="1" applyAlignment="1">
      <alignment horizontal="right" vertical="center" wrapText="1"/>
    </xf>
    <xf numFmtId="171" fontId="2" fillId="2" borderId="2" xfId="1" applyNumberFormat="1" applyFont="1" applyFill="1" applyBorder="1" applyAlignment="1">
      <alignment horizontal="right" vertical="center" wrapText="1"/>
    </xf>
    <xf numFmtId="0" fontId="5" fillId="2" borderId="0" xfId="0" applyFont="1" applyFill="1" applyAlignment="1">
      <alignment horizontal="center" vertical="center"/>
    </xf>
    <xf numFmtId="0" fontId="6" fillId="2" borderId="3" xfId="0" applyFont="1" applyFill="1" applyBorder="1" applyAlignment="1">
      <alignment horizontal="center" vertical="center" wrapText="1"/>
    </xf>
    <xf numFmtId="43" fontId="2" fillId="2" borderId="2" xfId="1" applyFont="1" applyFill="1" applyBorder="1" applyAlignment="1">
      <alignment horizontal="center" vertical="center" wrapText="1"/>
    </xf>
    <xf numFmtId="0" fontId="2" fillId="2" borderId="2" xfId="0" applyFont="1" applyFill="1" applyBorder="1" applyAlignment="1">
      <alignment horizontal="center" vertical="center" wrapText="1"/>
    </xf>
    <xf numFmtId="0" fontId="5" fillId="2" borderId="0" xfId="0" applyFont="1" applyFill="1" applyAlignment="1">
      <alignment horizontal="left" vertical="center"/>
    </xf>
    <xf numFmtId="0" fontId="5" fillId="2" borderId="0" xfId="0" applyFont="1" applyFill="1" applyAlignment="1">
      <alignment horizontal="center" vertical="center"/>
    </xf>
    <xf numFmtId="0" fontId="5" fillId="2" borderId="3" xfId="0" applyFont="1" applyFill="1" applyBorder="1" applyAlignment="1">
      <alignment horizontal="center" vertical="center"/>
    </xf>
    <xf numFmtId="0" fontId="5" fillId="2" borderId="3" xfId="0" applyFont="1" applyFill="1" applyBorder="1" applyAlignment="1">
      <alignment horizontal="center" vertical="center" wrapText="1"/>
    </xf>
    <xf numFmtId="166" fontId="5" fillId="2" borderId="3" xfId="1" applyNumberFormat="1" applyFont="1" applyFill="1" applyBorder="1" applyAlignment="1">
      <alignment horizontal="center" vertical="center" wrapText="1"/>
    </xf>
    <xf numFmtId="164" fontId="5" fillId="2" borderId="3" xfId="1" applyNumberFormat="1"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7" fillId="2" borderId="0" xfId="0" applyFont="1" applyFill="1" applyAlignment="1">
      <alignment horizontal="center" vertical="center"/>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2" fillId="2" borderId="0" xfId="0" applyFont="1" applyFill="1" applyAlignment="1">
      <alignment horizontal="center" vertical="top" wrapText="1"/>
    </xf>
    <xf numFmtId="0" fontId="3" fillId="2" borderId="0" xfId="0" applyFont="1" applyFill="1" applyAlignment="1">
      <alignment horizontal="center" vertical="top" wrapText="1"/>
    </xf>
    <xf numFmtId="0" fontId="2" fillId="2" borderId="2" xfId="0" applyFont="1" applyFill="1" applyBorder="1" applyAlignment="1">
      <alignment horizontal="center" vertical="center" wrapText="1"/>
    </xf>
    <xf numFmtId="43" fontId="2" fillId="2" borderId="2" xfId="1" applyFont="1" applyFill="1" applyBorder="1" applyAlignment="1">
      <alignment horizontal="center" vertical="center" wrapText="1"/>
    </xf>
    <xf numFmtId="43" fontId="2" fillId="2" borderId="6" xfId="1" applyFont="1" applyFill="1" applyBorder="1" applyAlignment="1">
      <alignment horizontal="center" vertical="center" wrapText="1"/>
    </xf>
    <xf numFmtId="43" fontId="2" fillId="2" borderId="8" xfId="1" applyFont="1" applyFill="1" applyBorder="1" applyAlignment="1">
      <alignment horizontal="center" vertical="center" wrapText="1"/>
    </xf>
    <xf numFmtId="43" fontId="2" fillId="2" borderId="7" xfId="1" applyFont="1" applyFill="1" applyBorder="1" applyAlignment="1">
      <alignment horizontal="center" vertical="center" wrapText="1"/>
    </xf>
    <xf numFmtId="0" fontId="3" fillId="2" borderId="1" xfId="0" applyFont="1" applyFill="1" applyBorder="1" applyAlignment="1">
      <alignment horizontal="center" vertical="center" wrapText="1"/>
    </xf>
    <xf numFmtId="4" fontId="2" fillId="2" borderId="2" xfId="1" applyNumberFormat="1" applyFont="1" applyFill="1" applyBorder="1" applyAlignment="1">
      <alignment horizontal="right" vertic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4"/>
  <sheetViews>
    <sheetView workbookViewId="0">
      <pane ySplit="8" topLeftCell="A9" activePane="bottomLeft" state="frozen"/>
      <selection pane="bottomLeft" activeCell="B10" sqref="B10"/>
    </sheetView>
  </sheetViews>
  <sheetFormatPr defaultColWidth="8.88671875" defaultRowHeight="13.2" x14ac:dyDescent="0.25"/>
  <cols>
    <col min="1" max="1" width="4.44140625" style="24" customWidth="1"/>
    <col min="2" max="2" width="33" style="23" customWidth="1"/>
    <col min="3" max="3" width="7.5546875" style="24" customWidth="1"/>
    <col min="4" max="4" width="10.6640625" style="24" customWidth="1"/>
    <col min="5" max="5" width="10.44140625" style="24" customWidth="1"/>
    <col min="6" max="6" width="9.6640625" style="25" customWidth="1"/>
    <col min="7" max="7" width="9.109375" style="25" customWidth="1"/>
    <col min="8" max="8" width="8.6640625" style="25" customWidth="1"/>
    <col min="9" max="9" width="10" style="25" customWidth="1"/>
    <col min="10" max="10" width="9.33203125" style="32" customWidth="1"/>
    <col min="11" max="11" width="10.109375" style="25" customWidth="1"/>
    <col min="12" max="12" width="8.88671875" style="26" customWidth="1"/>
    <col min="13" max="13" width="8.33203125" style="23" customWidth="1"/>
    <col min="14" max="14" width="13.109375" style="23" customWidth="1"/>
    <col min="15" max="16384" width="8.88671875" style="23"/>
  </cols>
  <sheetData>
    <row r="1" spans="1:13" s="5" customFormat="1" x14ac:dyDescent="0.3">
      <c r="A1" s="64" t="s">
        <v>108</v>
      </c>
      <c r="B1" s="64"/>
      <c r="C1" s="60"/>
      <c r="D1" s="60"/>
      <c r="E1" s="60"/>
      <c r="F1" s="6"/>
      <c r="G1" s="6"/>
      <c r="H1" s="6"/>
      <c r="I1" s="6"/>
      <c r="J1" s="28"/>
      <c r="K1" s="6"/>
      <c r="L1" s="7"/>
    </row>
    <row r="2" spans="1:13" s="5" customFormat="1" ht="18" customHeight="1" x14ac:dyDescent="0.3">
      <c r="A2" s="65" t="s">
        <v>40</v>
      </c>
      <c r="B2" s="65"/>
      <c r="C2" s="65"/>
      <c r="D2" s="65"/>
      <c r="E2" s="65"/>
      <c r="F2" s="65"/>
      <c r="G2" s="65"/>
      <c r="H2" s="65"/>
      <c r="I2" s="65"/>
      <c r="J2" s="65"/>
      <c r="K2" s="65"/>
      <c r="L2" s="65"/>
      <c r="M2" s="65"/>
    </row>
    <row r="3" spans="1:13" s="8" customFormat="1" ht="22.2" customHeight="1" x14ac:dyDescent="0.3">
      <c r="A3" s="72" t="s">
        <v>100</v>
      </c>
      <c r="B3" s="72"/>
      <c r="C3" s="72"/>
      <c r="D3" s="72"/>
      <c r="E3" s="72"/>
      <c r="F3" s="72"/>
      <c r="G3" s="72"/>
      <c r="H3" s="72"/>
      <c r="I3" s="72"/>
      <c r="J3" s="72"/>
      <c r="K3" s="72"/>
      <c r="L3" s="72"/>
      <c r="M3" s="72"/>
    </row>
    <row r="4" spans="1:13" s="8" customFormat="1" ht="22.2" customHeight="1" x14ac:dyDescent="0.3">
      <c r="A4" s="27"/>
      <c r="B4" s="27"/>
      <c r="C4" s="27"/>
      <c r="D4" s="27"/>
      <c r="E4" s="27"/>
      <c r="F4" s="27"/>
      <c r="G4" s="27"/>
      <c r="H4" s="27"/>
      <c r="I4" s="27"/>
      <c r="J4" s="29"/>
      <c r="K4" s="72" t="s">
        <v>94</v>
      </c>
      <c r="L4" s="72"/>
      <c r="M4" s="72"/>
    </row>
    <row r="5" spans="1:13" s="8" customFormat="1" ht="9" customHeight="1" x14ac:dyDescent="0.3">
      <c r="A5" s="9"/>
      <c r="C5" s="9"/>
      <c r="D5" s="9"/>
      <c r="E5" s="9"/>
      <c r="F5" s="10"/>
      <c r="G5" s="10"/>
      <c r="H5" s="10"/>
      <c r="I5" s="10"/>
      <c r="J5" s="30"/>
      <c r="K5" s="10"/>
      <c r="L5" s="11"/>
    </row>
    <row r="6" spans="1:13" s="12" customFormat="1" x14ac:dyDescent="0.25">
      <c r="A6" s="66" t="s">
        <v>41</v>
      </c>
      <c r="B6" s="66" t="s">
        <v>42</v>
      </c>
      <c r="C6" s="67" t="s">
        <v>43</v>
      </c>
      <c r="D6" s="67" t="s">
        <v>44</v>
      </c>
      <c r="E6" s="67" t="s">
        <v>45</v>
      </c>
      <c r="F6" s="68" t="s">
        <v>46</v>
      </c>
      <c r="G6" s="68" t="s">
        <v>47</v>
      </c>
      <c r="H6" s="68" t="s">
        <v>48</v>
      </c>
      <c r="I6" s="68" t="s">
        <v>49</v>
      </c>
      <c r="J6" s="68"/>
      <c r="K6" s="68" t="s">
        <v>96</v>
      </c>
      <c r="L6" s="69" t="s">
        <v>50</v>
      </c>
      <c r="M6" s="67" t="s">
        <v>34</v>
      </c>
    </row>
    <row r="7" spans="1:13" s="12" customFormat="1" ht="72.599999999999994" customHeight="1" x14ac:dyDescent="0.25">
      <c r="A7" s="66"/>
      <c r="B7" s="66"/>
      <c r="C7" s="67"/>
      <c r="D7" s="67"/>
      <c r="E7" s="67"/>
      <c r="F7" s="68"/>
      <c r="G7" s="68"/>
      <c r="H7" s="68"/>
      <c r="I7" s="13" t="s">
        <v>5</v>
      </c>
      <c r="J7" s="13" t="s">
        <v>6</v>
      </c>
      <c r="K7" s="68"/>
      <c r="L7" s="69"/>
      <c r="M7" s="67"/>
    </row>
    <row r="8" spans="1:13" s="12" customFormat="1" ht="19.95" customHeight="1" x14ac:dyDescent="0.25">
      <c r="A8" s="14"/>
      <c r="B8" s="14" t="s">
        <v>93</v>
      </c>
      <c r="C8" s="15"/>
      <c r="D8" s="15"/>
      <c r="E8" s="15"/>
      <c r="F8" s="16">
        <f>F9+F11</f>
        <v>111092.76000000001</v>
      </c>
      <c r="G8" s="16">
        <f t="shared" ref="G8:L8" si="0">G9+G11</f>
        <v>56726.574999999997</v>
      </c>
      <c r="H8" s="16">
        <f t="shared" si="0"/>
        <v>53127.811807999999</v>
      </c>
      <c r="I8" s="16">
        <f t="shared" si="0"/>
        <v>27817.936999999998</v>
      </c>
      <c r="J8" s="13">
        <f t="shared" si="0"/>
        <v>25309.874808</v>
      </c>
      <c r="K8" s="16">
        <f t="shared" si="0"/>
        <v>30245.211793000002</v>
      </c>
      <c r="L8" s="16">
        <f t="shared" si="0"/>
        <v>22882.600015</v>
      </c>
      <c r="M8" s="15"/>
    </row>
    <row r="9" spans="1:13" s="12" customFormat="1" ht="22.2" customHeight="1" x14ac:dyDescent="0.25">
      <c r="A9" s="14" t="s">
        <v>8</v>
      </c>
      <c r="B9" s="14" t="s">
        <v>51</v>
      </c>
      <c r="C9" s="15"/>
      <c r="D9" s="15"/>
      <c r="E9" s="15"/>
      <c r="F9" s="16">
        <f>F10</f>
        <v>8137.009</v>
      </c>
      <c r="G9" s="16">
        <f t="shared" ref="G9:L9" si="1">G10</f>
        <v>7806.5749999999998</v>
      </c>
      <c r="H9" s="16">
        <f t="shared" si="1"/>
        <v>7477.8118080000004</v>
      </c>
      <c r="I9" s="16">
        <f t="shared" si="1"/>
        <v>7477.8118080000004</v>
      </c>
      <c r="J9" s="13">
        <f t="shared" si="1"/>
        <v>0</v>
      </c>
      <c r="K9" s="16">
        <f t="shared" si="1"/>
        <v>7477.8118080000004</v>
      </c>
      <c r="L9" s="17">
        <f t="shared" si="1"/>
        <v>0</v>
      </c>
      <c r="M9" s="15"/>
    </row>
    <row r="10" spans="1:13" ht="42.6" customHeight="1" x14ac:dyDescent="0.25">
      <c r="A10" s="18">
        <v>1</v>
      </c>
      <c r="B10" s="19" t="s">
        <v>52</v>
      </c>
      <c r="C10" s="18">
        <v>2021</v>
      </c>
      <c r="D10" s="61" t="s">
        <v>53</v>
      </c>
      <c r="E10" s="61" t="s">
        <v>54</v>
      </c>
      <c r="F10" s="20">
        <v>8137.009</v>
      </c>
      <c r="G10" s="20">
        <v>7806.5749999999998</v>
      </c>
      <c r="H10" s="20">
        <f>I10+J10</f>
        <v>7477.8118080000004</v>
      </c>
      <c r="I10" s="20">
        <v>7477.8118080000004</v>
      </c>
      <c r="J10" s="31"/>
      <c r="K10" s="20">
        <f>H10</f>
        <v>7477.8118080000004</v>
      </c>
      <c r="L10" s="21">
        <f>H10-K10</f>
        <v>0</v>
      </c>
      <c r="M10" s="22"/>
    </row>
    <row r="11" spans="1:13" s="12" customFormat="1" ht="21.6" customHeight="1" x14ac:dyDescent="0.25">
      <c r="A11" s="14" t="s">
        <v>11</v>
      </c>
      <c r="B11" s="14" t="s">
        <v>55</v>
      </c>
      <c r="C11" s="15"/>
      <c r="D11" s="15"/>
      <c r="E11" s="15"/>
      <c r="F11" s="16">
        <f>SUM(F12:F24)</f>
        <v>102955.751</v>
      </c>
      <c r="G11" s="16">
        <f t="shared" ref="G11:L11" si="2">SUM(G12:G24)</f>
        <v>48920</v>
      </c>
      <c r="H11" s="16">
        <f t="shared" si="2"/>
        <v>45650</v>
      </c>
      <c r="I11" s="16">
        <f t="shared" si="2"/>
        <v>20340.125192</v>
      </c>
      <c r="J11" s="13">
        <f t="shared" si="2"/>
        <v>25309.874808</v>
      </c>
      <c r="K11" s="16">
        <f t="shared" si="2"/>
        <v>22767.399985</v>
      </c>
      <c r="L11" s="16">
        <f t="shared" si="2"/>
        <v>22882.600015</v>
      </c>
      <c r="M11" s="17">
        <f>SUM(M12:M22)</f>
        <v>0</v>
      </c>
    </row>
    <row r="12" spans="1:13" ht="66" x14ac:dyDescent="0.25">
      <c r="A12" s="18">
        <v>1</v>
      </c>
      <c r="B12" s="19" t="s">
        <v>62</v>
      </c>
      <c r="C12" s="61" t="s">
        <v>63</v>
      </c>
      <c r="D12" s="61" t="s">
        <v>64</v>
      </c>
      <c r="E12" s="61" t="s">
        <v>65</v>
      </c>
      <c r="F12" s="20">
        <v>15374.303</v>
      </c>
      <c r="G12" s="20">
        <v>6800</v>
      </c>
      <c r="H12" s="20">
        <f>I12+J12</f>
        <v>7000</v>
      </c>
      <c r="I12" s="20">
        <v>1220.4251919999999</v>
      </c>
      <c r="J12" s="31">
        <v>5779.5748080000003</v>
      </c>
      <c r="K12" s="20">
        <v>4588.5479999999998</v>
      </c>
      <c r="L12" s="21">
        <f>H12-K12</f>
        <v>2411.4520000000002</v>
      </c>
      <c r="M12" s="22"/>
    </row>
    <row r="13" spans="1:13" ht="52.8" x14ac:dyDescent="0.25">
      <c r="A13" s="18">
        <v>2</v>
      </c>
      <c r="B13" s="19" t="s">
        <v>59</v>
      </c>
      <c r="C13" s="18">
        <v>2026</v>
      </c>
      <c r="D13" s="61" t="s">
        <v>60</v>
      </c>
      <c r="E13" s="61" t="s">
        <v>61</v>
      </c>
      <c r="F13" s="20">
        <v>10000</v>
      </c>
      <c r="G13" s="20">
        <v>4800</v>
      </c>
      <c r="H13" s="20">
        <f t="shared" ref="H13:H22" si="3">I13+J13</f>
        <v>5000</v>
      </c>
      <c r="I13" s="20">
        <v>3200</v>
      </c>
      <c r="J13" s="31">
        <v>1800</v>
      </c>
      <c r="K13" s="20">
        <v>3113.5239999999999</v>
      </c>
      <c r="L13" s="21">
        <f t="shared" ref="L13:L22" si="4">H13-K13</f>
        <v>1886.4760000000001</v>
      </c>
      <c r="M13" s="22"/>
    </row>
    <row r="14" spans="1:13" ht="57.6" customHeight="1" x14ac:dyDescent="0.25">
      <c r="A14" s="18">
        <v>3</v>
      </c>
      <c r="B14" s="19" t="s">
        <v>77</v>
      </c>
      <c r="C14" s="18">
        <v>2026</v>
      </c>
      <c r="D14" s="61" t="s">
        <v>78</v>
      </c>
      <c r="E14" s="61" t="s">
        <v>79</v>
      </c>
      <c r="F14" s="20">
        <v>5000</v>
      </c>
      <c r="G14" s="20">
        <v>3000</v>
      </c>
      <c r="H14" s="20">
        <f>I14+J14</f>
        <v>3000</v>
      </c>
      <c r="I14" s="20">
        <v>1400</v>
      </c>
      <c r="J14" s="31">
        <v>1600</v>
      </c>
      <c r="K14" s="20">
        <v>1133.2760000000001</v>
      </c>
      <c r="L14" s="21">
        <f>H14-K14</f>
        <v>1866.7239999999999</v>
      </c>
      <c r="M14" s="22"/>
    </row>
    <row r="15" spans="1:13" ht="32.4" customHeight="1" x14ac:dyDescent="0.25">
      <c r="A15" s="18">
        <v>4</v>
      </c>
      <c r="B15" s="19" t="s">
        <v>83</v>
      </c>
      <c r="C15" s="18">
        <v>2026</v>
      </c>
      <c r="D15" s="61" t="s">
        <v>84</v>
      </c>
      <c r="E15" s="61" t="s">
        <v>85</v>
      </c>
      <c r="F15" s="20">
        <v>1000</v>
      </c>
      <c r="G15" s="20">
        <v>870</v>
      </c>
      <c r="H15" s="20">
        <f>I15+J15</f>
        <v>900</v>
      </c>
      <c r="I15" s="20">
        <v>769.7</v>
      </c>
      <c r="J15" s="31">
        <v>130.30000000000001</v>
      </c>
      <c r="K15" s="20">
        <v>239.65</v>
      </c>
      <c r="L15" s="21">
        <f>H15-K15</f>
        <v>660.35</v>
      </c>
      <c r="M15" s="22"/>
    </row>
    <row r="16" spans="1:13" ht="29.4" customHeight="1" x14ac:dyDescent="0.25">
      <c r="A16" s="18">
        <v>5</v>
      </c>
      <c r="B16" s="19" t="s">
        <v>66</v>
      </c>
      <c r="C16" s="18">
        <v>2026</v>
      </c>
      <c r="D16" s="61" t="s">
        <v>67</v>
      </c>
      <c r="E16" s="61" t="s">
        <v>68</v>
      </c>
      <c r="F16" s="20">
        <v>3182.4720000000002</v>
      </c>
      <c r="G16" s="20">
        <f>H16</f>
        <v>2689.6579999999999</v>
      </c>
      <c r="H16" s="20">
        <f t="shared" si="3"/>
        <v>2689.6579999999999</v>
      </c>
      <c r="I16" s="20">
        <v>2689.6579999999999</v>
      </c>
      <c r="J16" s="31"/>
      <c r="K16" s="20">
        <v>2680.2536249999998</v>
      </c>
      <c r="L16" s="21">
        <f t="shared" si="4"/>
        <v>9.4043750000000728</v>
      </c>
      <c r="M16" s="22"/>
    </row>
    <row r="17" spans="1:13" ht="67.95" customHeight="1" x14ac:dyDescent="0.25">
      <c r="A17" s="18">
        <v>6</v>
      </c>
      <c r="B17" s="19" t="s">
        <v>56</v>
      </c>
      <c r="C17" s="18">
        <v>2026</v>
      </c>
      <c r="D17" s="61" t="s">
        <v>57</v>
      </c>
      <c r="E17" s="61" t="s">
        <v>58</v>
      </c>
      <c r="F17" s="20">
        <v>4601.1689999999999</v>
      </c>
      <c r="G17" s="20">
        <v>4000</v>
      </c>
      <c r="H17" s="20">
        <f>I17+J17</f>
        <v>4000</v>
      </c>
      <c r="I17" s="20">
        <v>4000</v>
      </c>
      <c r="J17" s="31"/>
      <c r="K17" s="20">
        <v>3456.7584999999999</v>
      </c>
      <c r="L17" s="21">
        <f>H17-K17</f>
        <v>543.24150000000009</v>
      </c>
      <c r="M17" s="22"/>
    </row>
    <row r="18" spans="1:13" ht="39.6" x14ac:dyDescent="0.25">
      <c r="A18" s="18">
        <v>7</v>
      </c>
      <c r="B18" s="19" t="s">
        <v>72</v>
      </c>
      <c r="C18" s="18">
        <v>2026</v>
      </c>
      <c r="D18" s="61" t="s">
        <v>73</v>
      </c>
      <c r="E18" s="61" t="s">
        <v>74</v>
      </c>
      <c r="F18" s="20">
        <v>1200</v>
      </c>
      <c r="G18" s="20">
        <f>H18</f>
        <v>1060.3420000000001</v>
      </c>
      <c r="H18" s="20">
        <f t="shared" si="3"/>
        <v>1060.3420000000001</v>
      </c>
      <c r="I18" s="20">
        <v>1060.3420000000001</v>
      </c>
      <c r="J18" s="31"/>
      <c r="K18" s="20">
        <v>1060.3420000000001</v>
      </c>
      <c r="L18" s="21">
        <f t="shared" si="4"/>
        <v>0</v>
      </c>
      <c r="M18" s="22"/>
    </row>
    <row r="19" spans="1:13" ht="32.4" customHeight="1" x14ac:dyDescent="0.25">
      <c r="A19" s="18">
        <v>8</v>
      </c>
      <c r="B19" s="19" t="s">
        <v>39</v>
      </c>
      <c r="C19" s="18">
        <v>2026</v>
      </c>
      <c r="D19" s="61" t="s">
        <v>75</v>
      </c>
      <c r="E19" s="61" t="s">
        <v>76</v>
      </c>
      <c r="F19" s="20">
        <v>5000</v>
      </c>
      <c r="G19" s="20">
        <v>3500</v>
      </c>
      <c r="H19" s="20">
        <f t="shared" si="3"/>
        <v>4000</v>
      </c>
      <c r="I19" s="20">
        <v>100</v>
      </c>
      <c r="J19" s="31">
        <v>3900</v>
      </c>
      <c r="K19" s="20">
        <v>1302.7809999999999</v>
      </c>
      <c r="L19" s="21">
        <f t="shared" si="4"/>
        <v>2697.2190000000001</v>
      </c>
      <c r="M19" s="22"/>
    </row>
    <row r="20" spans="1:13" ht="47.4" customHeight="1" x14ac:dyDescent="0.25">
      <c r="A20" s="18">
        <v>9</v>
      </c>
      <c r="B20" s="19" t="s">
        <v>80</v>
      </c>
      <c r="C20" s="18">
        <v>2026</v>
      </c>
      <c r="D20" s="61" t="s">
        <v>81</v>
      </c>
      <c r="E20" s="61" t="s">
        <v>82</v>
      </c>
      <c r="F20" s="20">
        <v>9476.0149999999994</v>
      </c>
      <c r="G20" s="20">
        <v>6300</v>
      </c>
      <c r="H20" s="20">
        <f t="shared" si="3"/>
        <v>6500</v>
      </c>
      <c r="I20" s="20">
        <v>4900</v>
      </c>
      <c r="J20" s="31">
        <v>1600</v>
      </c>
      <c r="K20" s="20">
        <v>4803.8358600000001</v>
      </c>
      <c r="L20" s="21">
        <f t="shared" si="4"/>
        <v>1696.1641399999999</v>
      </c>
      <c r="M20" s="22"/>
    </row>
    <row r="21" spans="1:13" ht="56.4" customHeight="1" x14ac:dyDescent="0.25">
      <c r="A21" s="18">
        <v>10</v>
      </c>
      <c r="B21" s="19" t="s">
        <v>69</v>
      </c>
      <c r="C21" s="18">
        <v>2026</v>
      </c>
      <c r="D21" s="61" t="s">
        <v>70</v>
      </c>
      <c r="E21" s="61" t="s">
        <v>71</v>
      </c>
      <c r="F21" s="20">
        <v>25200</v>
      </c>
      <c r="G21" s="20">
        <v>6740</v>
      </c>
      <c r="H21" s="20">
        <f>I21+J21</f>
        <v>5000</v>
      </c>
      <c r="I21" s="20">
        <v>1000</v>
      </c>
      <c r="J21" s="31">
        <v>4000</v>
      </c>
      <c r="K21" s="20">
        <v>388.43099999999998</v>
      </c>
      <c r="L21" s="21">
        <f>H21-K21</f>
        <v>4611.5690000000004</v>
      </c>
      <c r="M21" s="22"/>
    </row>
    <row r="22" spans="1:13" ht="52.8" x14ac:dyDescent="0.25">
      <c r="A22" s="18">
        <v>11</v>
      </c>
      <c r="B22" s="4" t="s">
        <v>14</v>
      </c>
      <c r="C22" s="18">
        <v>2026</v>
      </c>
      <c r="D22" s="61" t="s">
        <v>86</v>
      </c>
      <c r="E22" s="61" t="s">
        <v>87</v>
      </c>
      <c r="F22" s="20">
        <v>22921.792000000001</v>
      </c>
      <c r="G22" s="20">
        <v>9160</v>
      </c>
      <c r="H22" s="20">
        <f t="shared" si="3"/>
        <v>6500</v>
      </c>
      <c r="I22" s="20"/>
      <c r="J22" s="31">
        <v>6500</v>
      </c>
      <c r="K22" s="20"/>
      <c r="L22" s="21">
        <f t="shared" si="4"/>
        <v>6500</v>
      </c>
      <c r="M22" s="22"/>
    </row>
    <row r="23" spans="1:13" ht="47.4" customHeight="1" x14ac:dyDescent="0.25">
      <c r="A23" s="18">
        <v>12</v>
      </c>
      <c r="B23" s="4" t="s">
        <v>88</v>
      </c>
      <c r="C23" s="18"/>
      <c r="D23" s="61" t="s">
        <v>89</v>
      </c>
      <c r="E23" s="61"/>
      <c r="F23" s="20"/>
      <c r="G23" s="20"/>
      <c r="H23" s="20"/>
      <c r="I23" s="20"/>
      <c r="J23" s="31"/>
      <c r="K23" s="20"/>
      <c r="L23" s="21"/>
      <c r="M23" s="70" t="s">
        <v>90</v>
      </c>
    </row>
    <row r="24" spans="1:13" ht="51.6" customHeight="1" x14ac:dyDescent="0.25">
      <c r="A24" s="18">
        <v>13</v>
      </c>
      <c r="B24" s="4" t="s">
        <v>91</v>
      </c>
      <c r="C24" s="18"/>
      <c r="D24" s="61" t="s">
        <v>92</v>
      </c>
      <c r="E24" s="61"/>
      <c r="F24" s="20"/>
      <c r="G24" s="20"/>
      <c r="H24" s="20"/>
      <c r="I24" s="20"/>
      <c r="J24" s="31"/>
      <c r="K24" s="20"/>
      <c r="L24" s="21"/>
      <c r="M24" s="71"/>
    </row>
  </sheetData>
  <mergeCells count="17">
    <mergeCell ref="M23:M24"/>
    <mergeCell ref="A3:M3"/>
    <mergeCell ref="K4:M4"/>
    <mergeCell ref="A1:B1"/>
    <mergeCell ref="A2:M2"/>
    <mergeCell ref="A6:A7"/>
    <mergeCell ref="B6:B7"/>
    <mergeCell ref="C6:C7"/>
    <mergeCell ref="D6:D7"/>
    <mergeCell ref="E6:E7"/>
    <mergeCell ref="F6:F7"/>
    <mergeCell ref="G6:G7"/>
    <mergeCell ref="H6:H7"/>
    <mergeCell ref="I6:J6"/>
    <mergeCell ref="K6:K7"/>
    <mergeCell ref="L6:L7"/>
    <mergeCell ref="M6:M7"/>
  </mergeCells>
  <pageMargins left="0.21" right="0.22" top="0.4" bottom="0.34"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4"/>
  <sheetViews>
    <sheetView tabSelected="1" zoomScale="92" zoomScaleNormal="92" workbookViewId="0">
      <pane ySplit="7" topLeftCell="A8" activePane="bottomLeft" state="frozen"/>
      <selection pane="bottomLeft" activeCell="C5" sqref="C5:C7"/>
    </sheetView>
  </sheetViews>
  <sheetFormatPr defaultColWidth="8.88671875" defaultRowHeight="13.2" x14ac:dyDescent="0.3"/>
  <cols>
    <col min="1" max="1" width="4.44140625" style="35" customWidth="1"/>
    <col min="2" max="2" width="42.33203125" style="35" customWidth="1"/>
    <col min="3" max="3" width="8.109375" style="36" customWidth="1"/>
    <col min="4" max="4" width="9.44140625" style="36" customWidth="1"/>
    <col min="5" max="6" width="7.6640625" style="36" customWidth="1"/>
    <col min="7" max="9" width="9.44140625" style="36" customWidth="1"/>
    <col min="10" max="10" width="7.6640625" style="36" customWidth="1"/>
    <col min="11" max="11" width="9.44140625" style="36" customWidth="1"/>
    <col min="12" max="12" width="8.33203125" style="36" customWidth="1"/>
    <col min="13" max="13" width="9.33203125" style="35" customWidth="1"/>
    <col min="14" max="14" width="12.6640625" style="37" bestFit="1" customWidth="1"/>
    <col min="15" max="16384" width="8.88671875" style="37"/>
  </cols>
  <sheetData>
    <row r="1" spans="1:14" ht="18.600000000000001" customHeight="1" x14ac:dyDescent="0.3">
      <c r="A1" s="34" t="s">
        <v>107</v>
      </c>
    </row>
    <row r="2" spans="1:14" ht="17.399999999999999" customHeight="1" x14ac:dyDescent="0.3">
      <c r="A2" s="75" t="s">
        <v>95</v>
      </c>
      <c r="B2" s="75"/>
      <c r="C2" s="75"/>
      <c r="D2" s="75"/>
      <c r="E2" s="75"/>
      <c r="F2" s="75"/>
      <c r="G2" s="75"/>
      <c r="H2" s="75"/>
      <c r="I2" s="75"/>
      <c r="J2" s="75"/>
      <c r="K2" s="75"/>
      <c r="L2" s="75"/>
      <c r="M2" s="75"/>
    </row>
    <row r="3" spans="1:14" x14ac:dyDescent="0.3">
      <c r="A3" s="76" t="s">
        <v>100</v>
      </c>
      <c r="B3" s="76"/>
      <c r="C3" s="76"/>
      <c r="D3" s="76"/>
      <c r="E3" s="76"/>
      <c r="F3" s="76"/>
      <c r="G3" s="76"/>
      <c r="H3" s="76"/>
      <c r="I3" s="76"/>
      <c r="J3" s="76"/>
      <c r="K3" s="76"/>
      <c r="L3" s="76"/>
      <c r="M3" s="76"/>
    </row>
    <row r="4" spans="1:14" ht="22.2" customHeight="1" x14ac:dyDescent="0.3">
      <c r="A4" s="38"/>
      <c r="B4" s="38"/>
      <c r="C4" s="39"/>
      <c r="D4" s="39"/>
      <c r="E4" s="39"/>
      <c r="F4" s="39"/>
      <c r="G4" s="39"/>
      <c r="H4" s="39"/>
      <c r="I4" s="39"/>
      <c r="J4" s="39"/>
      <c r="K4" s="39"/>
      <c r="L4" s="82" t="s">
        <v>0</v>
      </c>
      <c r="M4" s="82"/>
    </row>
    <row r="5" spans="1:14" ht="40.200000000000003" customHeight="1" x14ac:dyDescent="0.3">
      <c r="A5" s="77" t="s">
        <v>1</v>
      </c>
      <c r="B5" s="77" t="s">
        <v>2</v>
      </c>
      <c r="C5" s="78" t="s">
        <v>98</v>
      </c>
      <c r="D5" s="79" t="s">
        <v>97</v>
      </c>
      <c r="E5" s="78" t="s">
        <v>35</v>
      </c>
      <c r="F5" s="78"/>
      <c r="G5" s="78"/>
      <c r="H5" s="78" t="s">
        <v>37</v>
      </c>
      <c r="I5" s="78"/>
      <c r="J5" s="78" t="s">
        <v>36</v>
      </c>
      <c r="K5" s="78"/>
      <c r="L5" s="78"/>
      <c r="M5" s="77" t="s">
        <v>34</v>
      </c>
    </row>
    <row r="6" spans="1:14" ht="36.6" customHeight="1" x14ac:dyDescent="0.3">
      <c r="A6" s="77"/>
      <c r="B6" s="77"/>
      <c r="C6" s="78"/>
      <c r="D6" s="80"/>
      <c r="E6" s="78" t="s">
        <v>3</v>
      </c>
      <c r="F6" s="78" t="s">
        <v>4</v>
      </c>
      <c r="G6" s="78"/>
      <c r="H6" s="78" t="s">
        <v>5</v>
      </c>
      <c r="I6" s="78" t="s">
        <v>6</v>
      </c>
      <c r="J6" s="78" t="s">
        <v>3</v>
      </c>
      <c r="K6" s="78" t="s">
        <v>4</v>
      </c>
      <c r="L6" s="78"/>
      <c r="M6" s="77"/>
    </row>
    <row r="7" spans="1:14" ht="67.95" customHeight="1" x14ac:dyDescent="0.3">
      <c r="A7" s="77"/>
      <c r="B7" s="77"/>
      <c r="C7" s="78"/>
      <c r="D7" s="81"/>
      <c r="E7" s="78"/>
      <c r="F7" s="62" t="s">
        <v>5</v>
      </c>
      <c r="G7" s="62" t="s">
        <v>6</v>
      </c>
      <c r="H7" s="78"/>
      <c r="I7" s="78"/>
      <c r="J7" s="78"/>
      <c r="K7" s="62" t="s">
        <v>5</v>
      </c>
      <c r="L7" s="62" t="s">
        <v>6</v>
      </c>
      <c r="M7" s="77"/>
    </row>
    <row r="8" spans="1:14" ht="22.2" customHeight="1" x14ac:dyDescent="0.3">
      <c r="A8" s="2"/>
      <c r="B8" s="63" t="s">
        <v>7</v>
      </c>
      <c r="C8" s="40">
        <f>C9+C12+C20+C28+C30+C32+C34</f>
        <v>190.32899999999998</v>
      </c>
      <c r="D8" s="40">
        <f t="shared" ref="D8:L8" si="0">D9+D12+D20+D28+D30+D32+D34</f>
        <v>201.15700000000001</v>
      </c>
      <c r="E8" s="40">
        <f t="shared" si="0"/>
        <v>102.48699999999999</v>
      </c>
      <c r="F8" s="40">
        <f t="shared" si="0"/>
        <v>27.817</v>
      </c>
      <c r="G8" s="40">
        <f t="shared" si="0"/>
        <v>74.67</v>
      </c>
      <c r="H8" s="40">
        <f t="shared" si="0"/>
        <v>9.3700000000063177E-4</v>
      </c>
      <c r="I8" s="83">
        <f t="shared" si="0"/>
        <v>-9.3700000000196404E-4</v>
      </c>
      <c r="J8" s="40">
        <f t="shared" si="0"/>
        <v>102.48700000000001</v>
      </c>
      <c r="K8" s="40">
        <f t="shared" si="0"/>
        <v>27.817937000000001</v>
      </c>
      <c r="L8" s="40">
        <f t="shared" si="0"/>
        <v>74.669062999999994</v>
      </c>
      <c r="M8" s="3"/>
      <c r="N8" s="52"/>
    </row>
    <row r="9" spans="1:14" ht="21" customHeight="1" x14ac:dyDescent="0.3">
      <c r="A9" s="63" t="s">
        <v>8</v>
      </c>
      <c r="B9" s="1" t="s">
        <v>9</v>
      </c>
      <c r="C9" s="40">
        <f>SUM(C10:C11)</f>
        <v>15</v>
      </c>
      <c r="D9" s="40">
        <f t="shared" ref="D9:L9" si="1">SUM(D10:D11)</f>
        <v>15</v>
      </c>
      <c r="E9" s="40">
        <f t="shared" si="1"/>
        <v>15</v>
      </c>
      <c r="F9" s="40">
        <f t="shared" si="1"/>
        <v>0</v>
      </c>
      <c r="G9" s="40">
        <f t="shared" si="1"/>
        <v>15</v>
      </c>
      <c r="H9" s="40">
        <f t="shared" si="1"/>
        <v>5</v>
      </c>
      <c r="I9" s="59">
        <f t="shared" si="1"/>
        <v>-5.5239849999999997</v>
      </c>
      <c r="J9" s="40">
        <f t="shared" si="1"/>
        <v>14.476015</v>
      </c>
      <c r="K9" s="40">
        <f t="shared" si="1"/>
        <v>5</v>
      </c>
      <c r="L9" s="40">
        <f t="shared" si="1"/>
        <v>9.4760150000000003</v>
      </c>
      <c r="M9" s="3"/>
      <c r="N9" s="55"/>
    </row>
    <row r="10" spans="1:14" ht="39.6" x14ac:dyDescent="0.3">
      <c r="A10" s="41">
        <v>1</v>
      </c>
      <c r="B10" s="3" t="s">
        <v>10</v>
      </c>
      <c r="C10" s="33">
        <v>10</v>
      </c>
      <c r="D10" s="33">
        <v>10</v>
      </c>
      <c r="E10" s="33">
        <f>F10+G10</f>
        <v>10</v>
      </c>
      <c r="F10" s="33"/>
      <c r="G10" s="33">
        <v>10</v>
      </c>
      <c r="H10" s="33">
        <f>K10-F10</f>
        <v>4.9000000000000004</v>
      </c>
      <c r="I10" s="58">
        <f>L10-G10</f>
        <v>-5.4239850000000001</v>
      </c>
      <c r="J10" s="33">
        <f>K10+L10</f>
        <v>9.4760150000000003</v>
      </c>
      <c r="K10" s="33">
        <v>4.9000000000000004</v>
      </c>
      <c r="L10" s="33">
        <f>9.476015-K10</f>
        <v>4.5760149999999999</v>
      </c>
      <c r="M10" s="3"/>
      <c r="N10" s="53"/>
    </row>
    <row r="11" spans="1:14" ht="26.4" x14ac:dyDescent="0.3">
      <c r="A11" s="41">
        <v>2</v>
      </c>
      <c r="B11" s="3" t="s">
        <v>39</v>
      </c>
      <c r="C11" s="33">
        <v>5</v>
      </c>
      <c r="D11" s="33">
        <v>5</v>
      </c>
      <c r="E11" s="33">
        <f>F11+G11</f>
        <v>5</v>
      </c>
      <c r="F11" s="33"/>
      <c r="G11" s="33">
        <v>5</v>
      </c>
      <c r="H11" s="33">
        <f>K11-F11</f>
        <v>0.1</v>
      </c>
      <c r="I11" s="42">
        <f>L11-G11</f>
        <v>-9.9999999999999645E-2</v>
      </c>
      <c r="J11" s="33">
        <f t="shared" ref="J11:J34" si="2">K11+L11</f>
        <v>5</v>
      </c>
      <c r="K11" s="33">
        <v>0.1</v>
      </c>
      <c r="L11" s="33">
        <f>C11-K11</f>
        <v>4.9000000000000004</v>
      </c>
      <c r="M11" s="3"/>
      <c r="N11" s="52"/>
    </row>
    <row r="12" spans="1:14" ht="45.6" customHeight="1" x14ac:dyDescent="0.3">
      <c r="A12" s="63" t="s">
        <v>11</v>
      </c>
      <c r="B12" s="1" t="s">
        <v>38</v>
      </c>
      <c r="C12" s="40">
        <f>SUM(C13:C19)</f>
        <v>86.198999999999998</v>
      </c>
      <c r="D12" s="40">
        <f t="shared" ref="D12:L12" si="3">SUM(D13:D19)</f>
        <v>93.527000000000001</v>
      </c>
      <c r="E12" s="40">
        <f t="shared" si="3"/>
        <v>43.256999999999991</v>
      </c>
      <c r="F12" s="40">
        <f t="shared" si="3"/>
        <v>18.817</v>
      </c>
      <c r="G12" s="40">
        <f t="shared" si="3"/>
        <v>24.44</v>
      </c>
      <c r="H12" s="59">
        <f t="shared" si="3"/>
        <v>-6.3391881919999999</v>
      </c>
      <c r="I12" s="40">
        <f t="shared" si="3"/>
        <v>7.0811689999999992</v>
      </c>
      <c r="J12" s="40">
        <f t="shared" si="3"/>
        <v>43.998980807999999</v>
      </c>
      <c r="K12" s="40">
        <f t="shared" si="3"/>
        <v>12.477811808</v>
      </c>
      <c r="L12" s="40">
        <f t="shared" si="3"/>
        <v>31.521169</v>
      </c>
      <c r="M12" s="3"/>
      <c r="N12" s="52"/>
    </row>
    <row r="13" spans="1:14" ht="39.6" x14ac:dyDescent="0.3">
      <c r="A13" s="41">
        <v>1</v>
      </c>
      <c r="B13" s="3" t="s">
        <v>12</v>
      </c>
      <c r="C13" s="33">
        <v>16</v>
      </c>
      <c r="D13" s="33">
        <v>25.2</v>
      </c>
      <c r="E13" s="33">
        <f t="shared" ref="E13:E34" si="4">F13+G13</f>
        <v>13.12</v>
      </c>
      <c r="F13" s="33">
        <v>2.1800000000000002</v>
      </c>
      <c r="G13" s="33">
        <f>13.12-2.18</f>
        <v>10.94</v>
      </c>
      <c r="H13" s="42">
        <f>K13-F13</f>
        <v>-1.1800000000000002</v>
      </c>
      <c r="I13" s="33">
        <v>1.18</v>
      </c>
      <c r="J13" s="33">
        <f t="shared" si="2"/>
        <v>13.12</v>
      </c>
      <c r="K13" s="33">
        <v>1</v>
      </c>
      <c r="L13" s="33">
        <f>E13-K13</f>
        <v>12.12</v>
      </c>
      <c r="M13" s="3"/>
      <c r="N13" s="52"/>
    </row>
    <row r="14" spans="1:14" ht="44.4" customHeight="1" x14ac:dyDescent="0.3">
      <c r="A14" s="41">
        <v>2</v>
      </c>
      <c r="B14" s="3" t="s">
        <v>13</v>
      </c>
      <c r="C14" s="33">
        <v>8.1370000000000005</v>
      </c>
      <c r="D14" s="33">
        <v>8.1370000000000005</v>
      </c>
      <c r="E14" s="33">
        <f t="shared" si="4"/>
        <v>8.1370000000000005</v>
      </c>
      <c r="F14" s="33">
        <v>8.1370000000000005</v>
      </c>
      <c r="G14" s="33"/>
      <c r="H14" s="42">
        <f>K14-F14</f>
        <v>-0.65918819200000023</v>
      </c>
      <c r="I14" s="33"/>
      <c r="J14" s="33">
        <f t="shared" si="2"/>
        <v>7.4778118080000002</v>
      </c>
      <c r="K14" s="33">
        <v>7.4778118080000002</v>
      </c>
      <c r="L14" s="33"/>
      <c r="M14" s="3"/>
      <c r="N14" s="56"/>
    </row>
    <row r="15" spans="1:14" ht="28.8" customHeight="1" x14ac:dyDescent="0.3">
      <c r="A15" s="41">
        <v>3</v>
      </c>
      <c r="B15" s="3" t="s">
        <v>14</v>
      </c>
      <c r="C15" s="33">
        <v>19.8</v>
      </c>
      <c r="D15" s="33">
        <v>23.6</v>
      </c>
      <c r="E15" s="33">
        <f t="shared" si="4"/>
        <v>12.2</v>
      </c>
      <c r="F15" s="33">
        <v>6.5</v>
      </c>
      <c r="G15" s="33">
        <f>12.2-6.5</f>
        <v>5.6999999999999993</v>
      </c>
      <c r="H15" s="42">
        <f>K15-F15</f>
        <v>-6.5</v>
      </c>
      <c r="I15" s="33">
        <f>L15-G15</f>
        <v>6.5</v>
      </c>
      <c r="J15" s="33">
        <f t="shared" si="2"/>
        <v>12.2</v>
      </c>
      <c r="K15" s="33"/>
      <c r="L15" s="33">
        <f>E15</f>
        <v>12.2</v>
      </c>
      <c r="M15" s="3"/>
      <c r="N15" s="52"/>
    </row>
    <row r="16" spans="1:14" ht="26.4" x14ac:dyDescent="0.3">
      <c r="A16" s="41">
        <v>4</v>
      </c>
      <c r="B16" s="3" t="s">
        <v>15</v>
      </c>
      <c r="C16" s="33">
        <f>D16*1.2</f>
        <v>16.212</v>
      </c>
      <c r="D16" s="33">
        <v>13.51</v>
      </c>
      <c r="E16" s="33">
        <f t="shared" si="4"/>
        <v>3</v>
      </c>
      <c r="F16" s="33"/>
      <c r="G16" s="33">
        <v>3</v>
      </c>
      <c r="H16" s="33"/>
      <c r="I16" s="33"/>
      <c r="J16" s="33">
        <f t="shared" si="2"/>
        <v>3</v>
      </c>
      <c r="K16" s="33">
        <v>0</v>
      </c>
      <c r="L16" s="33">
        <v>3</v>
      </c>
      <c r="M16" s="3"/>
      <c r="N16" s="52"/>
    </row>
    <row r="17" spans="1:16" ht="54.6" customHeight="1" x14ac:dyDescent="0.3">
      <c r="A17" s="41">
        <v>5</v>
      </c>
      <c r="B17" s="3" t="s">
        <v>16</v>
      </c>
      <c r="C17" s="33">
        <v>17.850000000000001</v>
      </c>
      <c r="D17" s="33">
        <v>14.88</v>
      </c>
      <c r="E17" s="33">
        <f t="shared" si="4"/>
        <v>2</v>
      </c>
      <c r="F17" s="33"/>
      <c r="G17" s="33">
        <v>2</v>
      </c>
      <c r="H17" s="33"/>
      <c r="I17" s="33"/>
      <c r="J17" s="33">
        <f t="shared" si="2"/>
        <v>2</v>
      </c>
      <c r="K17" s="33">
        <v>0</v>
      </c>
      <c r="L17" s="33">
        <v>2</v>
      </c>
      <c r="M17" s="3"/>
      <c r="N17" s="52"/>
    </row>
    <row r="18" spans="1:16" ht="34.200000000000003" customHeight="1" x14ac:dyDescent="0.3">
      <c r="A18" s="41">
        <v>6</v>
      </c>
      <c r="B18" s="3" t="s">
        <v>103</v>
      </c>
      <c r="C18" s="33">
        <v>2.2000000000000002</v>
      </c>
      <c r="D18" s="33">
        <v>2.2000000000000002</v>
      </c>
      <c r="E18" s="33"/>
      <c r="F18" s="33"/>
      <c r="G18" s="33"/>
      <c r="H18" s="33"/>
      <c r="I18" s="33">
        <v>1.6</v>
      </c>
      <c r="J18" s="33">
        <f t="shared" si="2"/>
        <v>1.6</v>
      </c>
      <c r="K18" s="33"/>
      <c r="L18" s="33">
        <v>1.6</v>
      </c>
      <c r="M18" s="3" t="s">
        <v>104</v>
      </c>
      <c r="N18" s="52"/>
    </row>
    <row r="19" spans="1:16" ht="52.8" x14ac:dyDescent="0.3">
      <c r="A19" s="41">
        <v>7</v>
      </c>
      <c r="B19" s="3" t="s">
        <v>17</v>
      </c>
      <c r="C19" s="33">
        <v>6</v>
      </c>
      <c r="D19" s="33">
        <v>6</v>
      </c>
      <c r="E19" s="33">
        <f t="shared" si="4"/>
        <v>4.8</v>
      </c>
      <c r="F19" s="33">
        <v>2</v>
      </c>
      <c r="G19" s="33">
        <v>2.8</v>
      </c>
      <c r="H19" s="33">
        <f>K19-F19</f>
        <v>2</v>
      </c>
      <c r="I19" s="42">
        <f>L19-G19</f>
        <v>-2.1988310000000002</v>
      </c>
      <c r="J19" s="33">
        <f t="shared" si="2"/>
        <v>4.6011689999999996</v>
      </c>
      <c r="K19" s="33">
        <v>4</v>
      </c>
      <c r="L19" s="33">
        <f>4.601169-K19</f>
        <v>0.60116899999999962</v>
      </c>
      <c r="M19" s="3"/>
      <c r="N19" s="53"/>
    </row>
    <row r="20" spans="1:16" ht="20.25" customHeight="1" x14ac:dyDescent="0.3">
      <c r="A20" s="63" t="s">
        <v>18</v>
      </c>
      <c r="B20" s="1" t="s">
        <v>19</v>
      </c>
      <c r="C20" s="40">
        <f>SUM(C21:C27)</f>
        <v>75.900000000000006</v>
      </c>
      <c r="D20" s="40">
        <f t="shared" ref="D20:L20" si="5">SUM(D21:D27)</f>
        <v>79.400000000000006</v>
      </c>
      <c r="E20" s="40">
        <f t="shared" si="5"/>
        <v>31</v>
      </c>
      <c r="F20" s="40">
        <f t="shared" si="5"/>
        <v>4.3</v>
      </c>
      <c r="G20" s="40">
        <f t="shared" si="5"/>
        <v>26.7</v>
      </c>
      <c r="H20" s="40">
        <f t="shared" si="5"/>
        <v>2.2901251920000005</v>
      </c>
      <c r="I20" s="59">
        <f t="shared" si="5"/>
        <v>2.8094069999999984</v>
      </c>
      <c r="J20" s="40">
        <f t="shared" si="5"/>
        <v>36.099532191999998</v>
      </c>
      <c r="K20" s="40">
        <f t="shared" si="5"/>
        <v>6.5901251920000004</v>
      </c>
      <c r="L20" s="40">
        <f t="shared" si="5"/>
        <v>29.509406999999999</v>
      </c>
      <c r="M20" s="3"/>
      <c r="N20" s="52"/>
    </row>
    <row r="21" spans="1:16" ht="30.6" customHeight="1" x14ac:dyDescent="0.3">
      <c r="A21" s="41">
        <v>1</v>
      </c>
      <c r="B21" s="3" t="s">
        <v>20</v>
      </c>
      <c r="C21" s="33">
        <v>1</v>
      </c>
      <c r="D21" s="33">
        <v>1</v>
      </c>
      <c r="E21" s="33">
        <f t="shared" ref="E21:E23" si="6">F21+G21</f>
        <v>1</v>
      </c>
      <c r="F21" s="33"/>
      <c r="G21" s="33">
        <v>1</v>
      </c>
      <c r="H21" s="33">
        <f t="shared" ref="H21:I23" si="7">K21-F21</f>
        <v>0.76970000000000005</v>
      </c>
      <c r="I21" s="42">
        <f t="shared" si="7"/>
        <v>-0.76970000000000005</v>
      </c>
      <c r="J21" s="33">
        <f t="shared" si="2"/>
        <v>1</v>
      </c>
      <c r="K21" s="33">
        <f>0.7697</f>
        <v>0.76970000000000005</v>
      </c>
      <c r="L21" s="33">
        <f>C21-K21</f>
        <v>0.23029999999999995</v>
      </c>
      <c r="M21" s="3"/>
      <c r="N21" s="52"/>
    </row>
    <row r="22" spans="1:16" ht="30.6" customHeight="1" x14ac:dyDescent="0.3">
      <c r="A22" s="41">
        <v>2</v>
      </c>
      <c r="B22" s="3" t="s">
        <v>21</v>
      </c>
      <c r="C22" s="33">
        <v>5</v>
      </c>
      <c r="D22" s="33">
        <v>5</v>
      </c>
      <c r="E22" s="33">
        <f t="shared" si="6"/>
        <v>4</v>
      </c>
      <c r="F22" s="33">
        <v>2.2999999999999998</v>
      </c>
      <c r="G22" s="33">
        <v>1.7</v>
      </c>
      <c r="H22" s="42">
        <f t="shared" si="7"/>
        <v>-0.89999999999999991</v>
      </c>
      <c r="I22" s="33">
        <f t="shared" si="7"/>
        <v>0.90000000000000013</v>
      </c>
      <c r="J22" s="33">
        <f t="shared" si="2"/>
        <v>4</v>
      </c>
      <c r="K22" s="33">
        <v>1.4</v>
      </c>
      <c r="L22" s="33">
        <f>E22-K22</f>
        <v>2.6</v>
      </c>
      <c r="M22" s="3"/>
      <c r="N22" s="52"/>
    </row>
    <row r="23" spans="1:16" ht="19.2" customHeight="1" x14ac:dyDescent="0.3">
      <c r="A23" s="41">
        <v>3</v>
      </c>
      <c r="B23" s="3" t="s">
        <v>22</v>
      </c>
      <c r="C23" s="33">
        <v>10</v>
      </c>
      <c r="D23" s="33">
        <v>10</v>
      </c>
      <c r="E23" s="33">
        <f t="shared" si="6"/>
        <v>7</v>
      </c>
      <c r="F23" s="33">
        <v>2</v>
      </c>
      <c r="G23" s="33">
        <v>5</v>
      </c>
      <c r="H23" s="33">
        <f t="shared" si="7"/>
        <v>1.2000000000000002</v>
      </c>
      <c r="I23" s="42">
        <f t="shared" si="7"/>
        <v>-1.2000000000000002</v>
      </c>
      <c r="J23" s="33">
        <f t="shared" si="2"/>
        <v>7</v>
      </c>
      <c r="K23" s="33">
        <v>3.2</v>
      </c>
      <c r="L23" s="33">
        <f>7-3.2</f>
        <v>3.8</v>
      </c>
      <c r="M23" s="3"/>
      <c r="N23" s="52"/>
      <c r="O23" s="54"/>
    </row>
    <row r="24" spans="1:16" ht="28.95" customHeight="1" x14ac:dyDescent="0.3">
      <c r="A24" s="41">
        <v>4</v>
      </c>
      <c r="B24" s="3" t="s">
        <v>23</v>
      </c>
      <c r="C24" s="33">
        <v>14</v>
      </c>
      <c r="D24" s="33">
        <v>17.5</v>
      </c>
      <c r="E24" s="33">
        <f>F24+G24</f>
        <v>10</v>
      </c>
      <c r="F24" s="33"/>
      <c r="G24" s="33">
        <v>10</v>
      </c>
      <c r="H24" s="33">
        <f>K24-F24</f>
        <v>1.220425192</v>
      </c>
      <c r="I24" s="42">
        <f>L24-G24</f>
        <v>-1.2204251920000004</v>
      </c>
      <c r="J24" s="33">
        <f>K24+L24</f>
        <v>10</v>
      </c>
      <c r="K24" s="33">
        <v>1.220425192</v>
      </c>
      <c r="L24" s="33">
        <f>E24-K24</f>
        <v>8.7795748079999996</v>
      </c>
      <c r="M24" s="3"/>
      <c r="N24" s="52"/>
    </row>
    <row r="25" spans="1:16" ht="35.4" customHeight="1" x14ac:dyDescent="0.3">
      <c r="A25" s="41">
        <v>5</v>
      </c>
      <c r="B25" s="3" t="s">
        <v>24</v>
      </c>
      <c r="C25" s="33">
        <v>22</v>
      </c>
      <c r="D25" s="33">
        <v>22</v>
      </c>
      <c r="E25" s="33">
        <f>F25+G25</f>
        <v>9</v>
      </c>
      <c r="F25" s="33"/>
      <c r="G25" s="33">
        <v>9</v>
      </c>
      <c r="H25" s="33"/>
      <c r="I25" s="42">
        <f>L25-G25</f>
        <v>-9</v>
      </c>
      <c r="J25" s="33">
        <f>K25+L25</f>
        <v>0</v>
      </c>
      <c r="K25" s="33"/>
      <c r="L25" s="33">
        <v>0</v>
      </c>
      <c r="M25" s="3"/>
      <c r="N25" s="52"/>
    </row>
    <row r="26" spans="1:16" ht="35.4" customHeight="1" x14ac:dyDescent="0.3">
      <c r="A26" s="41">
        <v>6</v>
      </c>
      <c r="B26" s="3" t="s">
        <v>99</v>
      </c>
      <c r="C26" s="43">
        <v>7.3</v>
      </c>
      <c r="D26" s="43">
        <v>7.3</v>
      </c>
      <c r="E26" s="44"/>
      <c r="F26" s="44"/>
      <c r="G26" s="44"/>
      <c r="H26" s="44"/>
      <c r="I26" s="44">
        <v>4.9000000000000004</v>
      </c>
      <c r="J26" s="44">
        <f>K26+L26</f>
        <v>4.9000000000000004</v>
      </c>
      <c r="K26" s="44"/>
      <c r="L26" s="44">
        <v>4.9000000000000004</v>
      </c>
      <c r="M26" s="73" t="s">
        <v>105</v>
      </c>
      <c r="N26" s="52"/>
    </row>
    <row r="27" spans="1:16" ht="31.95" customHeight="1" x14ac:dyDescent="0.3">
      <c r="A27" s="41">
        <v>7</v>
      </c>
      <c r="B27" s="3" t="s">
        <v>106</v>
      </c>
      <c r="C27" s="44">
        <v>16.600000000000001</v>
      </c>
      <c r="D27" s="44">
        <v>16.600000000000001</v>
      </c>
      <c r="E27" s="44"/>
      <c r="F27" s="44"/>
      <c r="G27" s="44"/>
      <c r="H27" s="44"/>
      <c r="I27" s="44">
        <v>9.1995321919999995</v>
      </c>
      <c r="J27" s="44">
        <f>K27+L27</f>
        <v>9.1995321919999995</v>
      </c>
      <c r="K27" s="44"/>
      <c r="L27" s="44">
        <v>9.1995321919999995</v>
      </c>
      <c r="M27" s="74"/>
      <c r="N27" s="52"/>
      <c r="O27" s="53"/>
    </row>
    <row r="28" spans="1:16" ht="22.8" customHeight="1" x14ac:dyDescent="0.3">
      <c r="A28" s="63" t="s">
        <v>25</v>
      </c>
      <c r="B28" s="1" t="s">
        <v>26</v>
      </c>
      <c r="C28" s="40">
        <f>C29</f>
        <v>5</v>
      </c>
      <c r="D28" s="40">
        <f t="shared" ref="D28:L28" si="8">D29</f>
        <v>5</v>
      </c>
      <c r="E28" s="40">
        <f t="shared" si="8"/>
        <v>5</v>
      </c>
      <c r="F28" s="40">
        <f t="shared" si="8"/>
        <v>0</v>
      </c>
      <c r="G28" s="40">
        <f t="shared" si="8"/>
        <v>5</v>
      </c>
      <c r="H28" s="40">
        <f t="shared" si="8"/>
        <v>0</v>
      </c>
      <c r="I28" s="59">
        <f t="shared" si="8"/>
        <v>-5</v>
      </c>
      <c r="J28" s="40">
        <f t="shared" si="8"/>
        <v>0</v>
      </c>
      <c r="K28" s="40">
        <f t="shared" si="8"/>
        <v>0</v>
      </c>
      <c r="L28" s="40">
        <f t="shared" si="8"/>
        <v>0</v>
      </c>
      <c r="M28" s="3"/>
      <c r="N28" s="52"/>
    </row>
    <row r="29" spans="1:16" ht="34.200000000000003" customHeight="1" x14ac:dyDescent="0.3">
      <c r="A29" s="41">
        <v>1</v>
      </c>
      <c r="B29" s="3" t="s">
        <v>27</v>
      </c>
      <c r="C29" s="33">
        <v>5</v>
      </c>
      <c r="D29" s="33">
        <v>5</v>
      </c>
      <c r="E29" s="33">
        <f t="shared" si="4"/>
        <v>5</v>
      </c>
      <c r="F29" s="33"/>
      <c r="G29" s="33">
        <v>5</v>
      </c>
      <c r="H29" s="33"/>
      <c r="I29" s="42">
        <f>L29-G29</f>
        <v>-5</v>
      </c>
      <c r="J29" s="33">
        <f t="shared" si="2"/>
        <v>0</v>
      </c>
      <c r="K29" s="33"/>
      <c r="L29" s="33"/>
      <c r="M29" s="3"/>
      <c r="N29" s="52"/>
    </row>
    <row r="30" spans="1:16" ht="19.2" customHeight="1" x14ac:dyDescent="0.3">
      <c r="A30" s="63" t="s">
        <v>28</v>
      </c>
      <c r="B30" s="1" t="s">
        <v>29</v>
      </c>
      <c r="C30" s="40">
        <f>C31</f>
        <v>1.2</v>
      </c>
      <c r="D30" s="40">
        <f t="shared" ref="D30:L30" si="9">D31</f>
        <v>1.2</v>
      </c>
      <c r="E30" s="40">
        <f t="shared" si="9"/>
        <v>1.2</v>
      </c>
      <c r="F30" s="40">
        <f t="shared" si="9"/>
        <v>1.2</v>
      </c>
      <c r="G30" s="40">
        <f t="shared" si="9"/>
        <v>0</v>
      </c>
      <c r="H30" s="59">
        <f t="shared" si="9"/>
        <v>-0.13965800000000006</v>
      </c>
      <c r="I30" s="40">
        <f t="shared" si="9"/>
        <v>0.13965800000000006</v>
      </c>
      <c r="J30" s="40">
        <f t="shared" si="9"/>
        <v>1.2</v>
      </c>
      <c r="K30" s="40">
        <f t="shared" si="9"/>
        <v>1.0603419999999999</v>
      </c>
      <c r="L30" s="40">
        <f t="shared" si="9"/>
        <v>0.13965800000000006</v>
      </c>
      <c r="M30" s="3"/>
      <c r="N30" s="52"/>
    </row>
    <row r="31" spans="1:16" ht="30" customHeight="1" x14ac:dyDescent="0.3">
      <c r="A31" s="41">
        <v>1</v>
      </c>
      <c r="B31" s="3" t="s">
        <v>30</v>
      </c>
      <c r="C31" s="33">
        <v>1.2</v>
      </c>
      <c r="D31" s="33">
        <v>1.2</v>
      </c>
      <c r="E31" s="33">
        <f t="shared" ref="E31" si="10">F31+G31</f>
        <v>1.2</v>
      </c>
      <c r="F31" s="33">
        <v>1.2</v>
      </c>
      <c r="G31" s="33"/>
      <c r="H31" s="42">
        <f>K31-F31</f>
        <v>-0.13965800000000006</v>
      </c>
      <c r="I31" s="33">
        <f>L31-G31</f>
        <v>0.13965800000000006</v>
      </c>
      <c r="J31" s="33">
        <f t="shared" si="2"/>
        <v>1.2</v>
      </c>
      <c r="K31" s="33">
        <v>1.0603419999999999</v>
      </c>
      <c r="L31" s="33">
        <f>E31-K31</f>
        <v>0.13965800000000006</v>
      </c>
      <c r="M31" s="3"/>
      <c r="N31" s="52"/>
      <c r="O31" s="45"/>
      <c r="P31" s="45"/>
    </row>
    <row r="32" spans="1:16" ht="18.600000000000001" customHeight="1" x14ac:dyDescent="0.3">
      <c r="A32" s="63" t="s">
        <v>31</v>
      </c>
      <c r="B32" s="1" t="s">
        <v>32</v>
      </c>
      <c r="C32" s="40">
        <f>C33</f>
        <v>3.5</v>
      </c>
      <c r="D32" s="40">
        <f t="shared" ref="D32:L32" si="11">D33</f>
        <v>3.5</v>
      </c>
      <c r="E32" s="40">
        <f t="shared" si="11"/>
        <v>3.5</v>
      </c>
      <c r="F32" s="40">
        <f t="shared" si="11"/>
        <v>3.5</v>
      </c>
      <c r="G32" s="40">
        <f t="shared" si="11"/>
        <v>0</v>
      </c>
      <c r="H32" s="59">
        <f t="shared" si="11"/>
        <v>-0.8103419999999999</v>
      </c>
      <c r="I32" s="40">
        <f t="shared" si="11"/>
        <v>0.49281400000000009</v>
      </c>
      <c r="J32" s="40">
        <f t="shared" si="11"/>
        <v>3.1824720000000002</v>
      </c>
      <c r="K32" s="40">
        <f t="shared" si="11"/>
        <v>2.6896580000000001</v>
      </c>
      <c r="L32" s="40">
        <f t="shared" si="11"/>
        <v>0.49281400000000009</v>
      </c>
      <c r="M32" s="3"/>
      <c r="N32" s="52"/>
    </row>
    <row r="33" spans="1:14" ht="19.5" customHeight="1" x14ac:dyDescent="0.3">
      <c r="A33" s="41">
        <v>1</v>
      </c>
      <c r="B33" s="3" t="s">
        <v>101</v>
      </c>
      <c r="C33" s="33">
        <v>3.5</v>
      </c>
      <c r="D33" s="33">
        <v>3.5</v>
      </c>
      <c r="E33" s="33">
        <f t="shared" ref="E33" si="12">F33+G33</f>
        <v>3.5</v>
      </c>
      <c r="F33" s="33">
        <v>3.5</v>
      </c>
      <c r="G33" s="33"/>
      <c r="H33" s="42">
        <f>K33-F33</f>
        <v>-0.8103419999999999</v>
      </c>
      <c r="I33" s="33">
        <f>L33-G33</f>
        <v>0.49281400000000009</v>
      </c>
      <c r="J33" s="33">
        <f t="shared" si="2"/>
        <v>3.1824720000000002</v>
      </c>
      <c r="K33" s="33">
        <v>2.6896580000000001</v>
      </c>
      <c r="L33" s="33">
        <f>3.182472-K33</f>
        <v>0.49281400000000009</v>
      </c>
      <c r="M33" s="3"/>
      <c r="N33" s="57"/>
    </row>
    <row r="34" spans="1:14" s="49" customFormat="1" ht="33" customHeight="1" x14ac:dyDescent="0.3">
      <c r="A34" s="46" t="s">
        <v>33</v>
      </c>
      <c r="B34" s="1" t="s">
        <v>102</v>
      </c>
      <c r="C34" s="47">
        <f>E34</f>
        <v>3.53</v>
      </c>
      <c r="D34" s="47">
        <v>3.53</v>
      </c>
      <c r="E34" s="33">
        <f t="shared" si="4"/>
        <v>3.53</v>
      </c>
      <c r="F34" s="47"/>
      <c r="G34" s="44">
        <v>3.53</v>
      </c>
      <c r="H34" s="44"/>
      <c r="I34" s="44"/>
      <c r="J34" s="33">
        <f t="shared" si="2"/>
        <v>3.53</v>
      </c>
      <c r="K34" s="44"/>
      <c r="L34" s="44">
        <v>3.53</v>
      </c>
      <c r="M34" s="48"/>
      <c r="N34" s="52"/>
    </row>
    <row r="35" spans="1:14" ht="36.6" customHeight="1" x14ac:dyDescent="0.3"/>
    <row r="36" spans="1:14" x14ac:dyDescent="0.3">
      <c r="N36" s="52"/>
    </row>
    <row r="42" spans="1:14" x14ac:dyDescent="0.3">
      <c r="B42" s="50"/>
    </row>
    <row r="43" spans="1:14" x14ac:dyDescent="0.3">
      <c r="B43" s="51"/>
    </row>
    <row r="44" spans="1:14" x14ac:dyDescent="0.3">
      <c r="B44" s="51"/>
    </row>
  </sheetData>
  <mergeCells count="18">
    <mergeCell ref="J6:J7"/>
    <mergeCell ref="L4:M4"/>
    <mergeCell ref="M26:M27"/>
    <mergeCell ref="A2:M2"/>
    <mergeCell ref="A3:M3"/>
    <mergeCell ref="A5:A7"/>
    <mergeCell ref="B5:B7"/>
    <mergeCell ref="C5:C7"/>
    <mergeCell ref="E5:G5"/>
    <mergeCell ref="M5:M7"/>
    <mergeCell ref="E6:E7"/>
    <mergeCell ref="F6:G6"/>
    <mergeCell ref="J5:L5"/>
    <mergeCell ref="H5:I5"/>
    <mergeCell ref="H6:H7"/>
    <mergeCell ref="I6:I7"/>
    <mergeCell ref="D5:D7"/>
    <mergeCell ref="K6:L6"/>
  </mergeCells>
  <pageMargins left="0.2" right="0.26" top="0.41" bottom="0.39"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PL 01 - TINH HINH THUC HIEN ĐTC</vt:lpstr>
      <vt:lpstr>PL 02 - ĐIỀU CHINH ĐTC</vt:lpstr>
      <vt:lpstr>'PL 02 - ĐIỀU CHINH ĐTC'!Print_Area</vt:lpstr>
      <vt:lpstr>'PL 01 - TINH HINH THUC HIEN ĐTC'!Print_Titles</vt:lpstr>
      <vt:lpstr>'PL 02 - ĐIỀU CHINH ĐTC'!Print_Titles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2026-07-17T09:34:56Z</dcterms:modified>
</cp:coreProperties>
</file>