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-105" yWindow="-105" windowWidth="19425" windowHeight="10425" firstSheet="1" activeTab="1"/>
  </bookViews>
  <sheets>
    <sheet name="SGV" sheetId="2" state="veryHidden" r:id="rId1"/>
    <sheet name="DS" sheetId="3" r:id="rId2"/>
    <sheet name="Sheet1" sheetId="1" r:id="rId3"/>
  </sheets>
  <definedNames>
    <definedName name="_xlnm._FilterDatabase" localSheetId="1" hidden="1">DS!$A$11:$V$101</definedName>
    <definedName name="_xlnm._FilterDatabase" localSheetId="2" hidden="1">Sheet1!$A$11:$V$101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3" l="1"/>
  <c r="G96" i="3" s="1"/>
  <c r="K94" i="3"/>
  <c r="S93" i="3"/>
  <c r="T93" i="3" s="1"/>
  <c r="K93" i="3"/>
  <c r="K92" i="3"/>
  <c r="T91" i="3"/>
  <c r="K91" i="3"/>
  <c r="S90" i="3"/>
  <c r="R90" i="3"/>
  <c r="K90" i="3"/>
  <c r="T89" i="3"/>
  <c r="K89" i="3"/>
  <c r="S88" i="3"/>
  <c r="T88" i="3" s="1"/>
  <c r="K88" i="3"/>
  <c r="K87" i="3"/>
  <c r="K86" i="3"/>
  <c r="K85" i="3"/>
  <c r="S84" i="3"/>
  <c r="R84" i="3"/>
  <c r="T84" i="3" s="1"/>
  <c r="K84" i="3"/>
  <c r="T83" i="3"/>
  <c r="K83" i="3"/>
  <c r="T82" i="3"/>
  <c r="K82" i="3"/>
  <c r="T81" i="3"/>
  <c r="K81" i="3"/>
  <c r="T80" i="3"/>
  <c r="K80" i="3"/>
  <c r="T79" i="3"/>
  <c r="K79" i="3"/>
  <c r="S78" i="3"/>
  <c r="T78" i="3" s="1"/>
  <c r="K78" i="3"/>
  <c r="K77" i="3"/>
  <c r="T76" i="3"/>
  <c r="K76" i="3"/>
  <c r="K75" i="3"/>
  <c r="K74" i="3"/>
  <c r="S73" i="3"/>
  <c r="T73" i="3" s="1"/>
  <c r="K73" i="3"/>
  <c r="K72" i="3"/>
  <c r="T71" i="3"/>
  <c r="K71" i="3"/>
  <c r="K70" i="3"/>
  <c r="S69" i="3"/>
  <c r="R69" i="3"/>
  <c r="T69" i="3" s="1"/>
  <c r="K69" i="3"/>
  <c r="K68" i="3"/>
  <c r="S67" i="3"/>
  <c r="T67" i="3" s="1"/>
  <c r="K67" i="3"/>
  <c r="K66" i="3"/>
  <c r="K65" i="3"/>
  <c r="K64" i="3"/>
  <c r="T63" i="3"/>
  <c r="K63" i="3"/>
  <c r="K62" i="3"/>
  <c r="K61" i="3"/>
  <c r="S60" i="3"/>
  <c r="T60" i="3" s="1"/>
  <c r="K60" i="3"/>
  <c r="K59" i="3"/>
  <c r="S58" i="3"/>
  <c r="T58" i="3" s="1"/>
  <c r="K58" i="3"/>
  <c r="K57" i="3"/>
  <c r="K56" i="3"/>
  <c r="S55" i="3"/>
  <c r="T55" i="3" s="1"/>
  <c r="K55" i="3"/>
  <c r="K54" i="3"/>
  <c r="K53" i="3"/>
  <c r="T52" i="3"/>
  <c r="K52" i="3"/>
  <c r="T51" i="3"/>
  <c r="S51" i="3"/>
  <c r="K51" i="3"/>
  <c r="T50" i="3"/>
  <c r="K50" i="3"/>
  <c r="K49" i="3"/>
  <c r="K48" i="3"/>
  <c r="S47" i="3"/>
  <c r="T47" i="3" s="1"/>
  <c r="K47" i="3"/>
  <c r="S46" i="3"/>
  <c r="T46" i="3" s="1"/>
  <c r="K46" i="3"/>
  <c r="S45" i="3"/>
  <c r="T45" i="3" s="1"/>
  <c r="K45" i="3"/>
  <c r="T44" i="3"/>
  <c r="K44" i="3"/>
  <c r="K43" i="3"/>
  <c r="T42" i="3"/>
  <c r="S42" i="3"/>
  <c r="K42" i="3"/>
  <c r="T41" i="3"/>
  <c r="K41" i="3"/>
  <c r="T40" i="3"/>
  <c r="K40" i="3"/>
  <c r="T39" i="3"/>
  <c r="K39" i="3"/>
  <c r="T38" i="3"/>
  <c r="K38" i="3"/>
  <c r="K37" i="3"/>
  <c r="S36" i="3"/>
  <c r="T36" i="3" s="1"/>
  <c r="K36" i="3"/>
  <c r="T35" i="3"/>
  <c r="K35" i="3"/>
  <c r="T34" i="3"/>
  <c r="K34" i="3"/>
  <c r="K33" i="3"/>
  <c r="T32" i="3"/>
  <c r="K32" i="3"/>
  <c r="K31" i="3"/>
  <c r="T30" i="3"/>
  <c r="K30" i="3"/>
  <c r="T29" i="3"/>
  <c r="K29" i="3"/>
  <c r="T28" i="3"/>
  <c r="K28" i="3"/>
  <c r="S27" i="3"/>
  <c r="T27" i="3" s="1"/>
  <c r="K27" i="3"/>
  <c r="T26" i="3"/>
  <c r="K26" i="3"/>
  <c r="K25" i="3"/>
  <c r="S24" i="3"/>
  <c r="T24" i="3" s="1"/>
  <c r="K24" i="3"/>
  <c r="S23" i="3"/>
  <c r="T23" i="3" s="1"/>
  <c r="K23" i="3"/>
  <c r="S22" i="3"/>
  <c r="T22" i="3" s="1"/>
  <c r="K22" i="3"/>
  <c r="S21" i="3"/>
  <c r="T21" i="3" s="1"/>
  <c r="K21" i="3"/>
  <c r="J21" i="3"/>
  <c r="J95" i="3" s="1"/>
  <c r="J96" i="3" s="1"/>
  <c r="K20" i="3"/>
  <c r="T19" i="3"/>
  <c r="K19" i="3"/>
  <c r="K18" i="3"/>
  <c r="T17" i="3"/>
  <c r="K17" i="3"/>
  <c r="K16" i="3"/>
  <c r="T15" i="3"/>
  <c r="K15" i="3"/>
  <c r="T14" i="3"/>
  <c r="K14" i="3"/>
  <c r="A14" i="3"/>
  <c r="A15" i="3" s="1"/>
  <c r="A17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2" i="3" s="1"/>
  <c r="A34" i="3" s="1"/>
  <c r="A35" i="3" s="1"/>
  <c r="A36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50" i="3" s="1"/>
  <c r="A51" i="3" s="1"/>
  <c r="A52" i="3" s="1"/>
  <c r="A55" i="3" s="1"/>
  <c r="A58" i="3" s="1"/>
  <c r="A60" i="3" s="1"/>
  <c r="A63" i="3" s="1"/>
  <c r="A67" i="3" s="1"/>
  <c r="A69" i="3" s="1"/>
  <c r="A71" i="3" s="1"/>
  <c r="A73" i="3" s="1"/>
  <c r="A76" i="3" s="1"/>
  <c r="A78" i="3" s="1"/>
  <c r="A79" i="3" s="1"/>
  <c r="A83" i="3" s="1"/>
  <c r="A84" i="3" s="1"/>
  <c r="A88" i="3" s="1"/>
  <c r="A89" i="3" s="1"/>
  <c r="A90" i="3" s="1"/>
  <c r="A91" i="3" s="1"/>
  <c r="A93" i="3" s="1"/>
  <c r="K13" i="3"/>
  <c r="S12" i="3"/>
  <c r="T12" i="3" s="1"/>
  <c r="K12" i="3"/>
  <c r="B11" i="3"/>
  <c r="C11" i="3" s="1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G95" i="1"/>
  <c r="A14" i="1"/>
  <c r="A15" i="1" s="1"/>
  <c r="A17" i="1" s="1"/>
  <c r="A19" i="1" s="1"/>
  <c r="A21" i="1" s="1"/>
  <c r="A22" i="1" s="1"/>
  <c r="A23" i="1" s="1"/>
  <c r="A24" i="1" s="1"/>
  <c r="A26" i="1" s="1"/>
  <c r="A27" i="1" s="1"/>
  <c r="A28" i="1" s="1"/>
  <c r="A29" i="1" s="1"/>
  <c r="A30" i="1" s="1"/>
  <c r="A32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50" i="1" s="1"/>
  <c r="A51" i="1" s="1"/>
  <c r="A52" i="1" s="1"/>
  <c r="A55" i="1" s="1"/>
  <c r="A58" i="1" s="1"/>
  <c r="A60" i="1" s="1"/>
  <c r="A63" i="1" s="1"/>
  <c r="A67" i="1" s="1"/>
  <c r="A69" i="1" s="1"/>
  <c r="A71" i="1" s="1"/>
  <c r="A73" i="1" s="1"/>
  <c r="A76" i="1" s="1"/>
  <c r="A78" i="1" s="1"/>
  <c r="A79" i="1" s="1"/>
  <c r="A83" i="1" s="1"/>
  <c r="A84" i="1" s="1"/>
  <c r="A88" i="1" s="1"/>
  <c r="A89" i="1" s="1"/>
  <c r="A90" i="1" s="1"/>
  <c r="A91" i="1" s="1"/>
  <c r="A93" i="1" s="1"/>
  <c r="K94" i="1"/>
  <c r="S93" i="1"/>
  <c r="T93" i="1" s="1"/>
  <c r="K93" i="1"/>
  <c r="K92" i="1"/>
  <c r="T91" i="1"/>
  <c r="K91" i="1"/>
  <c r="S90" i="1"/>
  <c r="R90" i="1"/>
  <c r="T90" i="1" s="1"/>
  <c r="K90" i="1"/>
  <c r="T89" i="1"/>
  <c r="K89" i="1"/>
  <c r="S88" i="1"/>
  <c r="T88" i="1" s="1"/>
  <c r="K88" i="1"/>
  <c r="K87" i="1"/>
  <c r="K86" i="1"/>
  <c r="K85" i="1"/>
  <c r="S84" i="1"/>
  <c r="R84" i="1"/>
  <c r="T84" i="1" s="1"/>
  <c r="K84" i="1"/>
  <c r="T83" i="1"/>
  <c r="K83" i="1"/>
  <c r="T82" i="1"/>
  <c r="K82" i="1"/>
  <c r="T81" i="1"/>
  <c r="K81" i="1"/>
  <c r="T80" i="1"/>
  <c r="K80" i="1"/>
  <c r="T79" i="1"/>
  <c r="K79" i="1"/>
  <c r="S78" i="1"/>
  <c r="T78" i="1" s="1"/>
  <c r="K78" i="1"/>
  <c r="K77" i="1"/>
  <c r="T76" i="1"/>
  <c r="K76" i="1"/>
  <c r="K75" i="1"/>
  <c r="K74" i="1"/>
  <c r="S73" i="1"/>
  <c r="T73" i="1" s="1"/>
  <c r="K73" i="1"/>
  <c r="K72" i="1"/>
  <c r="T71" i="1"/>
  <c r="K71" i="1"/>
  <c r="K70" i="1"/>
  <c r="S69" i="1"/>
  <c r="R69" i="1"/>
  <c r="T69" i="1" s="1"/>
  <c r="K69" i="1"/>
  <c r="K68" i="1"/>
  <c r="S67" i="1"/>
  <c r="T67" i="1" s="1"/>
  <c r="K67" i="1"/>
  <c r="K66" i="1"/>
  <c r="K65" i="1"/>
  <c r="K64" i="1"/>
  <c r="T63" i="1"/>
  <c r="K63" i="1"/>
  <c r="K62" i="1"/>
  <c r="K61" i="1"/>
  <c r="S60" i="1"/>
  <c r="T60" i="1" s="1"/>
  <c r="K60" i="1"/>
  <c r="K59" i="1"/>
  <c r="S58" i="1"/>
  <c r="T58" i="1" s="1"/>
  <c r="K58" i="1"/>
  <c r="K57" i="1"/>
  <c r="K56" i="1"/>
  <c r="S55" i="1"/>
  <c r="T55" i="1" s="1"/>
  <c r="K55" i="1"/>
  <c r="K54" i="1"/>
  <c r="K53" i="1"/>
  <c r="T52" i="1"/>
  <c r="K52" i="1"/>
  <c r="S51" i="1"/>
  <c r="T51" i="1" s="1"/>
  <c r="K51" i="1"/>
  <c r="T50" i="1"/>
  <c r="K50" i="1"/>
  <c r="K49" i="1"/>
  <c r="K48" i="1"/>
  <c r="S47" i="1"/>
  <c r="T47" i="1" s="1"/>
  <c r="K47" i="1"/>
  <c r="S46" i="1"/>
  <c r="T46" i="1" s="1"/>
  <c r="K46" i="1"/>
  <c r="S45" i="1"/>
  <c r="T45" i="1" s="1"/>
  <c r="K45" i="1"/>
  <c r="T44" i="1"/>
  <c r="K44" i="1"/>
  <c r="K43" i="1"/>
  <c r="S42" i="1"/>
  <c r="T42" i="1" s="1"/>
  <c r="K42" i="1"/>
  <c r="T41" i="1"/>
  <c r="K41" i="1"/>
  <c r="T40" i="1"/>
  <c r="K40" i="1"/>
  <c r="T39" i="1"/>
  <c r="K39" i="1"/>
  <c r="K95" i="3" l="1"/>
  <c r="T90" i="3"/>
  <c r="B11" i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K25" i="1" l="1"/>
  <c r="K37" i="1"/>
  <c r="K33" i="1"/>
  <c r="K31" i="1"/>
  <c r="K20" i="1"/>
  <c r="S36" i="1"/>
  <c r="T36" i="1" s="1"/>
  <c r="K13" i="1"/>
  <c r="T30" i="1"/>
  <c r="T32" i="1"/>
  <c r="T34" i="1"/>
  <c r="T35" i="1"/>
  <c r="T38" i="1"/>
  <c r="S21" i="1"/>
  <c r="T21" i="1" s="1"/>
  <c r="K16" i="1"/>
  <c r="K28" i="1"/>
  <c r="K29" i="1"/>
  <c r="K30" i="1"/>
  <c r="K32" i="1"/>
  <c r="K34" i="1"/>
  <c r="K35" i="1"/>
  <c r="K36" i="1"/>
  <c r="K38" i="1"/>
  <c r="S27" i="1"/>
  <c r="T27" i="1" s="1"/>
  <c r="K27" i="1"/>
  <c r="K26" i="1"/>
  <c r="S24" i="1"/>
  <c r="K24" i="1"/>
  <c r="T24" i="1"/>
  <c r="T26" i="1"/>
  <c r="T28" i="1"/>
  <c r="T29" i="1"/>
  <c r="S23" i="1"/>
  <c r="T23" i="1" s="1"/>
  <c r="K23" i="1"/>
  <c r="K18" i="1"/>
  <c r="S22" i="1"/>
  <c r="T22" i="1" s="1"/>
  <c r="K22" i="1"/>
  <c r="J21" i="1"/>
  <c r="T19" i="1"/>
  <c r="T14" i="1"/>
  <c r="T15" i="1"/>
  <c r="T17" i="1"/>
  <c r="S12" i="1"/>
  <c r="T12" i="1" s="1"/>
  <c r="K14" i="1"/>
  <c r="K15" i="1"/>
  <c r="K17" i="1"/>
  <c r="K19" i="1"/>
  <c r="K12" i="1"/>
  <c r="K21" i="1" l="1"/>
  <c r="J95" i="1"/>
  <c r="K95" i="1"/>
  <c r="G96" i="1"/>
  <c r="J96" i="1" l="1"/>
</calcChain>
</file>

<file path=xl/sharedStrings.xml><?xml version="1.0" encoding="utf-8"?>
<sst xmlns="http://schemas.openxmlformats.org/spreadsheetml/2006/main" count="1274" uniqueCount="140">
  <si>
    <t>Tên người sử dụng đất, chủ sở hữu tài sản gắn liền  với đất</t>
  </si>
  <si>
    <t>Địa chỉ thường trú</t>
  </si>
  <si>
    <t>Tờ bản đồ số</t>
  </si>
  <si>
    <t>Thửa đất số</t>
  </si>
  <si>
    <t>Thời điểm sử dụng đất</t>
  </si>
  <si>
    <t>Nguồn gốc sử dụng đất</t>
  </si>
  <si>
    <t xml:space="preserve">Hiện trạng sử dụng đất </t>
  </si>
  <si>
    <t>Sự phù hợp với QH</t>
  </si>
  <si>
    <t>Tình trạng tranh chấp đất đai</t>
  </si>
  <si>
    <t>Ghi chú</t>
  </si>
  <si>
    <t xml:space="preserve">ỦY BAN NHÂN DÂN </t>
  </si>
  <si>
    <t>CỘNG HÒA XÃ HỘI CHỦ NGHĨA VIỆT NAM</t>
  </si>
  <si>
    <t>Độc lập - Tự do - Hạnh phúc</t>
  </si>
  <si>
    <t>PHƯỜNG LƯU KIẾM</t>
  </si>
  <si>
    <t>Số TT</t>
  </si>
  <si>
    <r>
      <t>Diện tích đất (m</t>
    </r>
    <r>
      <rPr>
        <b/>
        <vertAlign val="superscript"/>
        <sz val="14"/>
        <color rgb="FF000000"/>
        <rFont val="Times New Roman"/>
        <family val="1"/>
      </rPr>
      <t>2</t>
    </r>
    <r>
      <rPr>
        <b/>
        <sz val="14"/>
        <color rgb="FF000000"/>
        <rFont val="Times New Roman"/>
        <family val="1"/>
      </rPr>
      <t>)</t>
    </r>
  </si>
  <si>
    <t>DANH SÁCH CÔNG KHAI</t>
  </si>
  <si>
    <t>Kết quả kiểm tra hồ sơ đăng ký, cấp Giấy chứng nhận quyền sử dụng đất</t>
  </si>
  <si>
    <t>( Ban hành Kèm theo thông báo số:         /TB-UBND ngày …. tháng ….. năm 2026 của UBND phường Lưu Kiếm)</t>
  </si>
  <si>
    <t>Tăng/
 giám</t>
  </si>
  <si>
    <t>Theo bản đồ
 giải thửa dồn điền</t>
  </si>
  <si>
    <t xml:space="preserve">     Danh sách này được công khai trong thời gian 15 ngày, kể từ ngày …./…../2026, đến ngày …./…./2026. Tại địa điểm: Trụ sở UBND phường và trang thông tin điện tử của phường.
     Người không đồng ý với kết quả kiểm tra trên đây thì gửi đơn đến UBND phường Lưu Kiếm, thành phố Hải Phòng để giải quyết; sau thời gian trên sẽ không xem xét giải quyết.                                                                                                                                                                             
</t>
  </si>
  <si>
    <t>Lưu Kiếm, ngày…...tháng….năm 2026</t>
  </si>
  <si>
    <t>TM. ỦY BAN NHÂN DÂN</t>
  </si>
  <si>
    <t>KT. CHỦ TỊCH</t>
  </si>
  <si>
    <t>PHÓ CHỦ TỊCH</t>
  </si>
  <si>
    <t>Lương Thủy Lâm</t>
  </si>
  <si>
    <t>Theo bản đồ
 địa chinh</t>
  </si>
  <si>
    <t>Tổng</t>
  </si>
  <si>
    <t>Đất do UBND pường quản lý</t>
  </si>
  <si>
    <t>Tổng giao</t>
  </si>
  <si>
    <t>Đã thu hồi dự án trước</t>
  </si>
  <si>
    <t>Diện tích còn lại</t>
  </si>
  <si>
    <t>Địa chỉ thửa đất (mới)</t>
  </si>
  <si>
    <t>Bùi Văn Cà</t>
  </si>
  <si>
    <t>TDP Thiên Đông</t>
  </si>
  <si>
    <t>TDP Đông Sơn</t>
  </si>
  <si>
    <t>06</t>
  </si>
  <si>
    <t>LUC</t>
  </si>
  <si>
    <t>không</t>
  </si>
  <si>
    <t>Đất nông nghiệp giao
 lâu dài theo Quyết định 03</t>
  </si>
  <si>
    <t xml:space="preserve">Nhà nước giao đất không thu tiền sử dụng đất </t>
  </si>
  <si>
    <t>Vũ Văn Quân</t>
  </si>
  <si>
    <t>Vũ Thị Sáng</t>
  </si>
  <si>
    <t>09</t>
  </si>
  <si>
    <t>Nguyễn Thị Ngoan</t>
  </si>
  <si>
    <t>Đoàn Quốc Tuấn</t>
  </si>
  <si>
    <t>Nguyễn Thị Nhĩ</t>
  </si>
  <si>
    <t>Số CCCD</t>
  </si>
  <si>
    <t>031053000639</t>
  </si>
  <si>
    <t>031065011690</t>
  </si>
  <si>
    <t>031159002246</t>
  </si>
  <si>
    <t>031164005517</t>
  </si>
  <si>
    <t>031072008784</t>
  </si>
  <si>
    <t>Đoàn Văn Quý</t>
  </si>
  <si>
    <t>031070003008</t>
  </si>
  <si>
    <t>Phạm Thị Lương</t>
  </si>
  <si>
    <t>031147006258</t>
  </si>
  <si>
    <t>Bùi Văn Thi</t>
  </si>
  <si>
    <t>031064008551</t>
  </si>
  <si>
    <t>Phạm Văn Ngọc</t>
  </si>
  <si>
    <t>031074000688</t>
  </si>
  <si>
    <t>Bùi Văn Tiến</t>
  </si>
  <si>
    <t>031059004677</t>
  </si>
  <si>
    <t>Phạm Thị Thanh Vân</t>
  </si>
  <si>
    <t>'031175002286</t>
  </si>
  <si>
    <t>Phạm Thị Xướng</t>
  </si>
  <si>
    <t>031154001919</t>
  </si>
  <si>
    <t>031144003095</t>
  </si>
  <si>
    <t>Đoàn Văn Minh</t>
  </si>
  <si>
    <t>031071001102</t>
  </si>
  <si>
    <t>Nguyễn Văn Họa</t>
  </si>
  <si>
    <t>031075003998</t>
  </si>
  <si>
    <t>Nguyễn Thị Tài</t>
  </si>
  <si>
    <t>đã có GCN mới</t>
  </si>
  <si>
    <t>Bùi Văn Thông</t>
  </si>
  <si>
    <t>031068010453</t>
  </si>
  <si>
    <t>031160018432</t>
  </si>
  <si>
    <t>Hoàng Thị Lận</t>
  </si>
  <si>
    <t>031157002499</t>
  </si>
  <si>
    <t>Vũ Việt Phương</t>
  </si>
  <si>
    <t>031089018805</t>
  </si>
  <si>
    <t>Vũ Thị Oanh</t>
  </si>
  <si>
    <t>TDP 2, Phường Lưu Kiếm, TP. Hải Phòng</t>
  </si>
  <si>
    <t xml:space="preserve">TDP Thiên Đông, phường Lưu Kiếm </t>
  </si>
  <si>
    <t>Phạm Văn Bào</t>
  </si>
  <si>
    <t>Nguyễn Văn Mây ( Vũ Thị Chiến)</t>
  </si>
  <si>
    <t>031051001752</t>
  </si>
  <si>
    <t>Nguyễn Thị Quánh</t>
  </si>
  <si>
    <t>031143006710</t>
  </si>
  <si>
    <t>Vũ Văn Trường</t>
  </si>
  <si>
    <t>031170005350</t>
  </si>
  <si>
    <t>Nguyễn Thị Lan</t>
  </si>
  <si>
    <t>031167013783</t>
  </si>
  <si>
    <t>Bùi Thị Nhung</t>
  </si>
  <si>
    <t>031161007020</t>
  </si>
  <si>
    <t>Vũ Văn Bình</t>
  </si>
  <si>
    <t>031066006317</t>
  </si>
  <si>
    <t>Trần Thị Cậy</t>
  </si>
  <si>
    <t>031145000252</t>
  </si>
  <si>
    <t>Bùi Thị Nguyên</t>
  </si>
  <si>
    <t>031178006735</t>
  </si>
  <si>
    <t>Nguyễn Thị Chung</t>
  </si>
  <si>
    <t>031130005634</t>
  </si>
  <si>
    <t>Phạm Văn Nhất (Vũ Thị Vân)</t>
  </si>
  <si>
    <t>031174017597</t>
  </si>
  <si>
    <t>Nguyễn Thị Phương</t>
  </si>
  <si>
    <t>031170008890</t>
  </si>
  <si>
    <t>Phạm Văn Loát</t>
  </si>
  <si>
    <t>031032004100</t>
  </si>
  <si>
    <t>Đặng Thị Thái</t>
  </si>
  <si>
    <t>Phạm Thị Bính</t>
  </si>
  <si>
    <t>031156012466</t>
  </si>
  <si>
    <t>Vũ Văn Khôi</t>
  </si>
  <si>
    <t>031075008062</t>
  </si>
  <si>
    <t>Bùi Văn Rẻo</t>
  </si>
  <si>
    <t>031160005125</t>
  </si>
  <si>
    <t>Vũ Văn Dũng</t>
  </si>
  <si>
    <t>031069002507</t>
  </si>
  <si>
    <t>Bùi Công Văn</t>
  </si>
  <si>
    <t>Phạm Văn Trưởng (Bùi Thanh Nga)</t>
  </si>
  <si>
    <t>031075009881</t>
  </si>
  <si>
    <t>vượt tổng giao 210 m2 theo GCN của nhà bà Nguyễn Thị Queos</t>
  </si>
  <si>
    <t>Nguyễn Thị Trâm</t>
  </si>
  <si>
    <t>031171016960</t>
  </si>
  <si>
    <t>Bùi Văn Hỷ (Nguyễn Thị Thuấn)</t>
  </si>
  <si>
    <t>031165003041</t>
  </si>
  <si>
    <t>Vũ Văn Thược (Lê Thị Chúng)</t>
  </si>
  <si>
    <t>031157005101</t>
  </si>
  <si>
    <t>Vũ Văn Trường (Nguyễn Thị Liên)</t>
  </si>
  <si>
    <t>Phạm Thị Đượm</t>
  </si>
  <si>
    <t>031048000560</t>
  </si>
  <si>
    <t>Vũ Văn Cường</t>
  </si>
  <si>
    <t>031060013994</t>
  </si>
  <si>
    <t>Nguyễn Thị Tình</t>
  </si>
  <si>
    <t>031168008969</t>
  </si>
  <si>
    <t>TỔNG CỘNG</t>
  </si>
  <si>
    <r>
      <t>Diện tích đất (m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>)</t>
    </r>
  </si>
  <si>
    <t>STT</t>
  </si>
  <si>
    <t xml:space="preserve">     Danh sách này được công khai trong thời gian 15 ngày, kể từ ngày 14/7/2026, đến ngày 29/72026. Tại địa điểm: Trụ sở UBND phường và trang thông tin điện tử của phường.
     Người không đồng ý với kết quả kiểm tra trên đây thì gửi đơn đến UBND phường Lưu Kiếm, thành phố Hải Phòng để giải quyết; sau thời gian trên sẽ không xem xét giải quyết.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</si>
</sst>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_(* #,##0.0_);_(* \(#,##0.0\);_(* &quot;-&quot;_);_(@_)"/>
  </numFmts>
  <fonts count="29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vertAlign val="superscript"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rgb="FF081B3A"/>
      <name val="Times New Roman"/>
      <family val="1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rgb="FF00B050"/>
      <name val="Times New Roman"/>
      <family val="1"/>
    </font>
    <font>
      <sz val="14"/>
      <color rgb="FF00B050"/>
      <name val="Times New Roman"/>
      <family val="1"/>
    </font>
    <font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  <font>
      <b/>
      <u/>
      <sz val="14"/>
      <color rgb="FF00B050"/>
      <name val="Times New Roman"/>
      <family val="1"/>
    </font>
    <font>
      <sz val="14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vertAlign val="superscript"/>
      <sz val="14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quotePrefix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165" fontId="28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quotePrefix="1" applyFont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tabSelected="1" topLeftCell="A8" zoomScale="70" zoomScaleNormal="70" workbookViewId="0">
      <pane xSplit="2" ySplit="4" topLeftCell="C12" activePane="bottomRight" state="frozen"/>
      <selection activeCell="A8" sqref="A8"/>
      <selection pane="topRight" activeCell="C8" sqref="C8"/>
      <selection pane="bottomLeft" activeCell="A12" sqref="A12"/>
      <selection pane="bottomRight" activeCell="J101" sqref="J101"/>
    </sheetView>
  </sheetViews>
  <sheetFormatPr defaultRowHeight="15" x14ac:dyDescent="0.25"/>
  <cols>
    <col min="1" max="1" width="5.140625" customWidth="1"/>
    <col min="2" max="2" width="18.7109375" customWidth="1"/>
    <col min="3" max="3" width="21.7109375" customWidth="1"/>
    <col min="4" max="4" width="20.5703125" style="26" customWidth="1"/>
    <col min="5" max="5" width="7.5703125" customWidth="1"/>
    <col min="6" max="6" width="6.85546875" customWidth="1"/>
    <col min="7" max="7" width="13.42578125" customWidth="1"/>
    <col min="8" max="8" width="7.42578125" customWidth="1"/>
    <col min="9" max="9" width="10" style="26" customWidth="1"/>
    <col min="10" max="10" width="13.7109375" customWidth="1"/>
    <col min="11" max="11" width="11.42578125" customWidth="1"/>
    <col min="12" max="12" width="8.7109375" customWidth="1"/>
    <col min="13" max="13" width="7.140625" hidden="1" customWidth="1"/>
    <col min="14" max="14" width="11.28515625" customWidth="1"/>
    <col min="15" max="15" width="21.85546875" customWidth="1"/>
    <col min="16" max="16" width="21.28515625" customWidth="1"/>
    <col min="17" max="20" width="21.28515625" hidden="1" customWidth="1"/>
    <col min="21" max="21" width="9.28515625" style="6" customWidth="1"/>
    <col min="22" max="22" width="16.85546875" style="6" hidden="1" customWidth="1"/>
  </cols>
  <sheetData>
    <row r="1" spans="1:22" ht="14.45" customHeight="1" x14ac:dyDescent="0.3">
      <c r="A1" s="4"/>
      <c r="B1" s="59" t="s">
        <v>10</v>
      </c>
      <c r="C1" s="59"/>
      <c r="D1" s="59"/>
      <c r="E1" s="59"/>
      <c r="F1" s="4"/>
      <c r="G1" s="59" t="s">
        <v>11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/>
    </row>
    <row r="2" spans="1:22" ht="26.1" customHeight="1" x14ac:dyDescent="0.3">
      <c r="A2" s="4"/>
      <c r="B2" s="60" t="s">
        <v>13</v>
      </c>
      <c r="C2" s="59"/>
      <c r="D2" s="59"/>
      <c r="E2" s="59"/>
      <c r="F2" s="4"/>
      <c r="G2" s="60" t="s">
        <v>12</v>
      </c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/>
    </row>
    <row r="3" spans="1:22" ht="18" customHeight="1" x14ac:dyDescent="0.3">
      <c r="A3" s="4"/>
      <c r="B3" s="1"/>
      <c r="C3" s="10"/>
      <c r="D3" s="22"/>
      <c r="E3" s="10"/>
      <c r="F3" s="4"/>
      <c r="G3" s="1"/>
      <c r="H3" s="1"/>
      <c r="I3" s="2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6.1" customHeight="1" x14ac:dyDescent="0.2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/>
    </row>
    <row r="5" spans="1:22" ht="26.1" customHeight="1" x14ac:dyDescent="0.25">
      <c r="A5" s="61" t="s">
        <v>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/>
    </row>
    <row r="6" spans="1:22" ht="26.1" customHeight="1" x14ac:dyDescent="0.25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/>
    </row>
    <row r="7" spans="1:22" ht="21.9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/>
    </row>
    <row r="8" spans="1:22" ht="42.95" customHeight="1" x14ac:dyDescent="0.25">
      <c r="A8" s="64" t="s">
        <v>138</v>
      </c>
      <c r="B8" s="64" t="s">
        <v>0</v>
      </c>
      <c r="C8" s="64" t="s">
        <v>1</v>
      </c>
      <c r="D8" s="64" t="s">
        <v>33</v>
      </c>
      <c r="E8" s="64" t="s">
        <v>27</v>
      </c>
      <c r="F8" s="65"/>
      <c r="G8" s="65"/>
      <c r="H8" s="64" t="s">
        <v>20</v>
      </c>
      <c r="I8" s="66"/>
      <c r="J8" s="66"/>
      <c r="K8" s="64" t="s">
        <v>19</v>
      </c>
      <c r="L8" s="64" t="s">
        <v>6</v>
      </c>
      <c r="M8" s="64" t="s">
        <v>7</v>
      </c>
      <c r="N8" s="64" t="s">
        <v>8</v>
      </c>
      <c r="O8" s="64" t="s">
        <v>4</v>
      </c>
      <c r="P8" s="64" t="s">
        <v>5</v>
      </c>
      <c r="Q8" s="48"/>
      <c r="R8" s="67" t="s">
        <v>30</v>
      </c>
      <c r="S8" s="67" t="s">
        <v>31</v>
      </c>
      <c r="T8" s="67" t="s">
        <v>32</v>
      </c>
      <c r="U8" s="64" t="s">
        <v>9</v>
      </c>
      <c r="V8" s="64" t="s">
        <v>48</v>
      </c>
    </row>
    <row r="9" spans="1:22" ht="20.25" customHeight="1" x14ac:dyDescent="0.25">
      <c r="A9" s="64"/>
      <c r="B9" s="64"/>
      <c r="C9" s="64"/>
      <c r="D9" s="64"/>
      <c r="E9" s="64" t="s">
        <v>2</v>
      </c>
      <c r="F9" s="64" t="s">
        <v>3</v>
      </c>
      <c r="G9" s="64" t="s">
        <v>137</v>
      </c>
      <c r="H9" s="64" t="s">
        <v>2</v>
      </c>
      <c r="I9" s="64" t="s">
        <v>3</v>
      </c>
      <c r="J9" s="64" t="s">
        <v>137</v>
      </c>
      <c r="K9" s="65"/>
      <c r="L9" s="64"/>
      <c r="M9" s="64"/>
      <c r="N9" s="64"/>
      <c r="O9" s="64"/>
      <c r="P9" s="64"/>
      <c r="Q9" s="48"/>
      <c r="R9" s="68"/>
      <c r="S9" s="68"/>
      <c r="T9" s="68"/>
      <c r="U9" s="64"/>
      <c r="V9" s="64"/>
    </row>
    <row r="10" spans="1:22" ht="57.75" customHeight="1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5"/>
      <c r="L10" s="64"/>
      <c r="M10" s="64"/>
      <c r="N10" s="64"/>
      <c r="O10" s="64"/>
      <c r="P10" s="64"/>
      <c r="Q10" s="48" t="s">
        <v>29</v>
      </c>
      <c r="R10" s="69"/>
      <c r="S10" s="69"/>
      <c r="T10" s="69"/>
      <c r="U10" s="64"/>
      <c r="V10" s="64"/>
    </row>
    <row r="11" spans="1:22" ht="33" hidden="1" customHeight="1" x14ac:dyDescent="0.25">
      <c r="A11" s="51">
        <v>1</v>
      </c>
      <c r="B11" s="51">
        <f>1+A11</f>
        <v>2</v>
      </c>
      <c r="C11" s="51">
        <f t="shared" ref="C11:V11" si="0">1+B11</f>
        <v>3</v>
      </c>
      <c r="D11" s="51">
        <f t="shared" si="0"/>
        <v>4</v>
      </c>
      <c r="E11" s="51">
        <f t="shared" si="0"/>
        <v>5</v>
      </c>
      <c r="F11" s="51">
        <f t="shared" si="0"/>
        <v>6</v>
      </c>
      <c r="G11" s="51">
        <f t="shared" si="0"/>
        <v>7</v>
      </c>
      <c r="H11" s="51">
        <f t="shared" si="0"/>
        <v>8</v>
      </c>
      <c r="I11" s="51">
        <f t="shared" si="0"/>
        <v>9</v>
      </c>
      <c r="J11" s="51">
        <f t="shared" si="0"/>
        <v>10</v>
      </c>
      <c r="K11" s="51">
        <f t="shared" si="0"/>
        <v>11</v>
      </c>
      <c r="L11" s="51">
        <f t="shared" si="0"/>
        <v>12</v>
      </c>
      <c r="M11" s="51">
        <f t="shared" si="0"/>
        <v>13</v>
      </c>
      <c r="N11" s="51">
        <f t="shared" si="0"/>
        <v>14</v>
      </c>
      <c r="O11" s="51">
        <f t="shared" si="0"/>
        <v>15</v>
      </c>
      <c r="P11" s="51">
        <f t="shared" si="0"/>
        <v>16</v>
      </c>
      <c r="Q11" s="51">
        <f t="shared" si="0"/>
        <v>17</v>
      </c>
      <c r="R11" s="51">
        <f t="shared" si="0"/>
        <v>18</v>
      </c>
      <c r="S11" s="51">
        <f t="shared" si="0"/>
        <v>19</v>
      </c>
      <c r="T11" s="51">
        <f t="shared" si="0"/>
        <v>20</v>
      </c>
      <c r="U11" s="51">
        <f t="shared" si="0"/>
        <v>21</v>
      </c>
      <c r="V11" s="51">
        <f t="shared" si="0"/>
        <v>22</v>
      </c>
    </row>
    <row r="12" spans="1:22" ht="75" x14ac:dyDescent="0.25">
      <c r="A12" s="70">
        <v>1</v>
      </c>
      <c r="B12" s="70" t="s">
        <v>34</v>
      </c>
      <c r="C12" s="52" t="s">
        <v>35</v>
      </c>
      <c r="D12" s="52" t="s">
        <v>36</v>
      </c>
      <c r="E12" s="52">
        <v>57</v>
      </c>
      <c r="F12" s="52">
        <v>685</v>
      </c>
      <c r="G12" s="52">
        <v>466.6</v>
      </c>
      <c r="H12" s="53" t="s">
        <v>37</v>
      </c>
      <c r="I12" s="52">
        <v>1160</v>
      </c>
      <c r="J12" s="52">
        <v>460</v>
      </c>
      <c r="K12" s="50">
        <f>+G12-J12</f>
        <v>6.6000000000000227</v>
      </c>
      <c r="L12" s="52" t="s">
        <v>38</v>
      </c>
      <c r="M12" s="52"/>
      <c r="N12" s="52" t="s">
        <v>39</v>
      </c>
      <c r="O12" s="52" t="s">
        <v>40</v>
      </c>
      <c r="P12" s="54" t="s">
        <v>41</v>
      </c>
      <c r="Q12" s="52"/>
      <c r="R12" s="70">
        <v>2064</v>
      </c>
      <c r="S12" s="70">
        <f>399+240+192+12+360</f>
        <v>1203</v>
      </c>
      <c r="T12" s="70">
        <f>+R12-S12</f>
        <v>861</v>
      </c>
      <c r="U12" s="52"/>
      <c r="V12" s="52" t="s">
        <v>49</v>
      </c>
    </row>
    <row r="13" spans="1:22" ht="75" x14ac:dyDescent="0.25">
      <c r="A13" s="70"/>
      <c r="B13" s="70"/>
      <c r="C13" s="52" t="s">
        <v>35</v>
      </c>
      <c r="D13" s="52" t="s">
        <v>35</v>
      </c>
      <c r="E13" s="52">
        <v>57</v>
      </c>
      <c r="F13" s="52">
        <v>743</v>
      </c>
      <c r="G13" s="52">
        <v>365</v>
      </c>
      <c r="H13" s="53" t="s">
        <v>37</v>
      </c>
      <c r="I13" s="52">
        <v>1375</v>
      </c>
      <c r="J13" s="52">
        <v>297</v>
      </c>
      <c r="K13" s="50">
        <f>+G13-J13</f>
        <v>68</v>
      </c>
      <c r="L13" s="52" t="s">
        <v>38</v>
      </c>
      <c r="M13" s="52"/>
      <c r="N13" s="52" t="s">
        <v>39</v>
      </c>
      <c r="O13" s="52" t="s">
        <v>40</v>
      </c>
      <c r="P13" s="54" t="s">
        <v>41</v>
      </c>
      <c r="Q13" s="52"/>
      <c r="R13" s="70"/>
      <c r="S13" s="70"/>
      <c r="T13" s="70"/>
      <c r="U13" s="52"/>
      <c r="V13" s="52" t="s">
        <v>49</v>
      </c>
    </row>
    <row r="14" spans="1:22" ht="75" x14ac:dyDescent="0.25">
      <c r="A14" s="52">
        <f>1+A12</f>
        <v>2</v>
      </c>
      <c r="B14" s="52" t="s">
        <v>42</v>
      </c>
      <c r="C14" s="52" t="s">
        <v>35</v>
      </c>
      <c r="D14" s="52" t="s">
        <v>36</v>
      </c>
      <c r="E14" s="52">
        <v>57</v>
      </c>
      <c r="F14" s="52">
        <v>501</v>
      </c>
      <c r="G14" s="52">
        <v>110</v>
      </c>
      <c r="H14" s="53" t="s">
        <v>37</v>
      </c>
      <c r="I14" s="52">
        <v>951</v>
      </c>
      <c r="J14" s="52">
        <v>111</v>
      </c>
      <c r="K14" s="50">
        <f t="shared" ref="K14:K38" si="1">+G14-J14</f>
        <v>-1</v>
      </c>
      <c r="L14" s="52" t="s">
        <v>38</v>
      </c>
      <c r="M14" s="52"/>
      <c r="N14" s="52" t="s">
        <v>39</v>
      </c>
      <c r="O14" s="52" t="s">
        <v>40</v>
      </c>
      <c r="P14" s="54" t="s">
        <v>41</v>
      </c>
      <c r="Q14" s="52"/>
      <c r="R14" s="52">
        <v>1608</v>
      </c>
      <c r="S14" s="52"/>
      <c r="T14" s="52">
        <f t="shared" ref="T14:T38" si="2">+R14-S14</f>
        <v>1608</v>
      </c>
      <c r="U14" s="52"/>
      <c r="V14" s="52" t="s">
        <v>50</v>
      </c>
    </row>
    <row r="15" spans="1:22" ht="75" x14ac:dyDescent="0.25">
      <c r="A15" s="70">
        <f>1+A14</f>
        <v>3</v>
      </c>
      <c r="B15" s="70" t="s">
        <v>43</v>
      </c>
      <c r="C15" s="52" t="s">
        <v>35</v>
      </c>
      <c r="D15" s="52" t="s">
        <v>35</v>
      </c>
      <c r="E15" s="52">
        <v>57</v>
      </c>
      <c r="F15" s="52">
        <v>1189</v>
      </c>
      <c r="G15" s="52">
        <v>724.3</v>
      </c>
      <c r="H15" s="53" t="s">
        <v>44</v>
      </c>
      <c r="I15" s="52">
        <v>84</v>
      </c>
      <c r="J15" s="52">
        <v>665</v>
      </c>
      <c r="K15" s="50">
        <f t="shared" si="1"/>
        <v>59.299999999999955</v>
      </c>
      <c r="L15" s="52" t="s">
        <v>38</v>
      </c>
      <c r="M15" s="52"/>
      <c r="N15" s="52" t="s">
        <v>39</v>
      </c>
      <c r="O15" s="52" t="s">
        <v>40</v>
      </c>
      <c r="P15" s="54" t="s">
        <v>41</v>
      </c>
      <c r="Q15" s="52"/>
      <c r="R15" s="70">
        <v>2352</v>
      </c>
      <c r="S15" s="70">
        <v>171</v>
      </c>
      <c r="T15" s="70">
        <f t="shared" si="2"/>
        <v>2181</v>
      </c>
      <c r="U15" s="52"/>
      <c r="V15" s="70" t="s">
        <v>51</v>
      </c>
    </row>
    <row r="16" spans="1:22" ht="75" x14ac:dyDescent="0.25">
      <c r="A16" s="70"/>
      <c r="B16" s="70"/>
      <c r="C16" s="52" t="s">
        <v>35</v>
      </c>
      <c r="D16" s="52" t="s">
        <v>35</v>
      </c>
      <c r="E16" s="52">
        <v>57</v>
      </c>
      <c r="F16" s="52">
        <v>697</v>
      </c>
      <c r="G16" s="52">
        <v>203.6</v>
      </c>
      <c r="H16" s="53" t="s">
        <v>37</v>
      </c>
      <c r="I16" s="52">
        <v>941</v>
      </c>
      <c r="J16" s="52">
        <v>274</v>
      </c>
      <c r="K16" s="50">
        <f t="shared" si="1"/>
        <v>-70.400000000000006</v>
      </c>
      <c r="L16" s="52" t="s">
        <v>38</v>
      </c>
      <c r="M16" s="52"/>
      <c r="N16" s="52" t="s">
        <v>39</v>
      </c>
      <c r="O16" s="52" t="s">
        <v>40</v>
      </c>
      <c r="P16" s="54" t="s">
        <v>41</v>
      </c>
      <c r="Q16" s="52"/>
      <c r="R16" s="70"/>
      <c r="S16" s="70"/>
      <c r="T16" s="70"/>
      <c r="U16" s="52"/>
      <c r="V16" s="70"/>
    </row>
    <row r="17" spans="1:22" ht="75" x14ac:dyDescent="0.25">
      <c r="A17" s="70">
        <f>1+A15</f>
        <v>4</v>
      </c>
      <c r="B17" s="52" t="s">
        <v>45</v>
      </c>
      <c r="C17" s="52" t="s">
        <v>35</v>
      </c>
      <c r="D17" s="52" t="s">
        <v>35</v>
      </c>
      <c r="E17" s="52">
        <v>57</v>
      </c>
      <c r="F17" s="52">
        <v>1174</v>
      </c>
      <c r="G17" s="52">
        <v>501.6</v>
      </c>
      <c r="H17" s="53" t="s">
        <v>44</v>
      </c>
      <c r="I17" s="52">
        <v>447</v>
      </c>
      <c r="J17" s="52">
        <v>480</v>
      </c>
      <c r="K17" s="50">
        <f t="shared" si="1"/>
        <v>21.600000000000023</v>
      </c>
      <c r="L17" s="52" t="s">
        <v>38</v>
      </c>
      <c r="M17" s="52"/>
      <c r="N17" s="52" t="s">
        <v>39</v>
      </c>
      <c r="O17" s="52" t="s">
        <v>40</v>
      </c>
      <c r="P17" s="54" t="s">
        <v>41</v>
      </c>
      <c r="Q17" s="52"/>
      <c r="R17" s="70">
        <v>1776</v>
      </c>
      <c r="S17" s="70">
        <v>86.3</v>
      </c>
      <c r="T17" s="70">
        <f t="shared" si="2"/>
        <v>1689.7</v>
      </c>
      <c r="U17" s="52"/>
      <c r="V17" s="52" t="s">
        <v>52</v>
      </c>
    </row>
    <row r="18" spans="1:22" ht="75" x14ac:dyDescent="0.25">
      <c r="A18" s="70"/>
      <c r="B18" s="52" t="s">
        <v>45</v>
      </c>
      <c r="C18" s="52" t="s">
        <v>35</v>
      </c>
      <c r="D18" s="52" t="s">
        <v>36</v>
      </c>
      <c r="E18" s="52">
        <v>57</v>
      </c>
      <c r="F18" s="52">
        <v>637</v>
      </c>
      <c r="G18" s="52">
        <v>230</v>
      </c>
      <c r="H18" s="53" t="s">
        <v>37</v>
      </c>
      <c r="I18" s="52">
        <v>1161</v>
      </c>
      <c r="J18" s="52">
        <v>224</v>
      </c>
      <c r="K18" s="50">
        <f t="shared" si="1"/>
        <v>6</v>
      </c>
      <c r="L18" s="52" t="s">
        <v>38</v>
      </c>
      <c r="M18" s="52"/>
      <c r="N18" s="52" t="s">
        <v>39</v>
      </c>
      <c r="O18" s="52" t="s">
        <v>40</v>
      </c>
      <c r="P18" s="54" t="s">
        <v>41</v>
      </c>
      <c r="Q18" s="52"/>
      <c r="R18" s="70"/>
      <c r="S18" s="70"/>
      <c r="T18" s="70"/>
      <c r="U18" s="52"/>
      <c r="V18" s="52" t="s">
        <v>52</v>
      </c>
    </row>
    <row r="19" spans="1:22" ht="75" x14ac:dyDescent="0.25">
      <c r="A19" s="70">
        <f>1+A17</f>
        <v>5</v>
      </c>
      <c r="B19" s="70" t="s">
        <v>46</v>
      </c>
      <c r="C19" s="52" t="s">
        <v>35</v>
      </c>
      <c r="D19" s="52" t="s">
        <v>35</v>
      </c>
      <c r="E19" s="52">
        <v>57</v>
      </c>
      <c r="F19" s="52">
        <v>1155</v>
      </c>
      <c r="G19" s="52">
        <v>573.29999999999995</v>
      </c>
      <c r="H19" s="53" t="s">
        <v>44</v>
      </c>
      <c r="I19" s="52">
        <v>275</v>
      </c>
      <c r="J19" s="52">
        <v>573</v>
      </c>
      <c r="K19" s="50">
        <f t="shared" si="1"/>
        <v>0.29999999999995453</v>
      </c>
      <c r="L19" s="52" t="s">
        <v>38</v>
      </c>
      <c r="M19" s="52"/>
      <c r="N19" s="52" t="s">
        <v>39</v>
      </c>
      <c r="O19" s="52" t="s">
        <v>40</v>
      </c>
      <c r="P19" s="54" t="s">
        <v>41</v>
      </c>
      <c r="Q19" s="52"/>
      <c r="R19" s="70">
        <v>1272</v>
      </c>
      <c r="S19" s="70">
        <v>108</v>
      </c>
      <c r="T19" s="70">
        <f t="shared" si="2"/>
        <v>1164</v>
      </c>
      <c r="U19" s="52"/>
      <c r="V19" s="52" t="s">
        <v>53</v>
      </c>
    </row>
    <row r="20" spans="1:22" ht="75" x14ac:dyDescent="0.25">
      <c r="A20" s="70"/>
      <c r="B20" s="70"/>
      <c r="C20" s="52" t="s">
        <v>35</v>
      </c>
      <c r="D20" s="52" t="s">
        <v>35</v>
      </c>
      <c r="E20" s="52">
        <v>57</v>
      </c>
      <c r="F20" s="52">
        <v>835</v>
      </c>
      <c r="G20" s="52">
        <v>306.10000000000002</v>
      </c>
      <c r="H20" s="53" t="s">
        <v>37</v>
      </c>
      <c r="I20" s="52">
        <v>1464</v>
      </c>
      <c r="J20" s="52">
        <v>189</v>
      </c>
      <c r="K20" s="50">
        <f t="shared" si="1"/>
        <v>117.10000000000002</v>
      </c>
      <c r="L20" s="52" t="s">
        <v>38</v>
      </c>
      <c r="M20" s="52"/>
      <c r="N20" s="52" t="s">
        <v>39</v>
      </c>
      <c r="O20" s="52" t="s">
        <v>40</v>
      </c>
      <c r="P20" s="54" t="s">
        <v>41</v>
      </c>
      <c r="Q20" s="52"/>
      <c r="R20" s="70"/>
      <c r="S20" s="70"/>
      <c r="T20" s="70"/>
      <c r="U20" s="52"/>
      <c r="V20" s="52" t="s">
        <v>53</v>
      </c>
    </row>
    <row r="21" spans="1:22" ht="75" x14ac:dyDescent="0.25">
      <c r="A21" s="52">
        <f>1+A19</f>
        <v>6</v>
      </c>
      <c r="B21" s="52" t="s">
        <v>47</v>
      </c>
      <c r="C21" s="52" t="s">
        <v>35</v>
      </c>
      <c r="D21" s="52" t="s">
        <v>35</v>
      </c>
      <c r="E21" s="52">
        <v>57</v>
      </c>
      <c r="F21" s="52">
        <v>1150</v>
      </c>
      <c r="G21" s="52">
        <v>237.4</v>
      </c>
      <c r="H21" s="53" t="s">
        <v>44</v>
      </c>
      <c r="I21" s="52">
        <v>451</v>
      </c>
      <c r="J21" s="52">
        <f>264-42</f>
        <v>222</v>
      </c>
      <c r="K21" s="50">
        <f t="shared" si="1"/>
        <v>15.400000000000006</v>
      </c>
      <c r="L21" s="52" t="s">
        <v>38</v>
      </c>
      <c r="M21" s="52"/>
      <c r="N21" s="52" t="s">
        <v>39</v>
      </c>
      <c r="O21" s="52" t="s">
        <v>40</v>
      </c>
      <c r="P21" s="54" t="s">
        <v>41</v>
      </c>
      <c r="Q21" s="52"/>
      <c r="R21" s="52">
        <v>924</v>
      </c>
      <c r="S21" s="52">
        <f>72+42</f>
        <v>114</v>
      </c>
      <c r="T21" s="52">
        <f t="shared" si="2"/>
        <v>810</v>
      </c>
      <c r="U21" s="52"/>
      <c r="V21" s="52" t="s">
        <v>68</v>
      </c>
    </row>
    <row r="22" spans="1:22" ht="75" x14ac:dyDescent="0.25">
      <c r="A22" s="52">
        <f>1+A21</f>
        <v>7</v>
      </c>
      <c r="B22" s="52" t="s">
        <v>54</v>
      </c>
      <c r="C22" s="52" t="s">
        <v>35</v>
      </c>
      <c r="D22" s="52" t="s">
        <v>36</v>
      </c>
      <c r="E22" s="52">
        <v>57</v>
      </c>
      <c r="F22" s="52">
        <v>620</v>
      </c>
      <c r="G22" s="52">
        <v>95</v>
      </c>
      <c r="H22" s="53" t="s">
        <v>37</v>
      </c>
      <c r="I22" s="52">
        <v>1144</v>
      </c>
      <c r="J22" s="52">
        <v>96</v>
      </c>
      <c r="K22" s="50">
        <f t="shared" si="1"/>
        <v>-1</v>
      </c>
      <c r="L22" s="52" t="s">
        <v>38</v>
      </c>
      <c r="M22" s="52"/>
      <c r="N22" s="52" t="s">
        <v>39</v>
      </c>
      <c r="O22" s="52" t="s">
        <v>40</v>
      </c>
      <c r="P22" s="54" t="s">
        <v>41</v>
      </c>
      <c r="Q22" s="52"/>
      <c r="R22" s="52">
        <v>1284</v>
      </c>
      <c r="S22" s="52">
        <f>216+108</f>
        <v>324</v>
      </c>
      <c r="T22" s="52">
        <f t="shared" si="2"/>
        <v>960</v>
      </c>
      <c r="U22" s="52"/>
      <c r="V22" s="52" t="s">
        <v>55</v>
      </c>
    </row>
    <row r="23" spans="1:22" ht="75" x14ac:dyDescent="0.25">
      <c r="A23" s="52">
        <f>1+A22</f>
        <v>8</v>
      </c>
      <c r="B23" s="52" t="s">
        <v>56</v>
      </c>
      <c r="C23" s="52" t="s">
        <v>35</v>
      </c>
      <c r="D23" s="52" t="s">
        <v>36</v>
      </c>
      <c r="E23" s="52">
        <v>57</v>
      </c>
      <c r="F23" s="52">
        <v>663</v>
      </c>
      <c r="G23" s="52">
        <v>300.89999999999998</v>
      </c>
      <c r="H23" s="53" t="s">
        <v>37</v>
      </c>
      <c r="I23" s="52">
        <v>969</v>
      </c>
      <c r="J23" s="52">
        <v>117</v>
      </c>
      <c r="K23" s="50">
        <f t="shared" si="1"/>
        <v>183.89999999999998</v>
      </c>
      <c r="L23" s="52" t="s">
        <v>38</v>
      </c>
      <c r="M23" s="52"/>
      <c r="N23" s="52" t="s">
        <v>39</v>
      </c>
      <c r="O23" s="52" t="s">
        <v>40</v>
      </c>
      <c r="P23" s="54" t="s">
        <v>41</v>
      </c>
      <c r="Q23" s="52"/>
      <c r="R23" s="52">
        <v>1332</v>
      </c>
      <c r="S23" s="52">
        <f>93+324+240+324</f>
        <v>981</v>
      </c>
      <c r="T23" s="52">
        <f t="shared" si="2"/>
        <v>351</v>
      </c>
      <c r="U23" s="52"/>
      <c r="V23" s="53" t="s">
        <v>57</v>
      </c>
    </row>
    <row r="24" spans="1:22" ht="75" x14ac:dyDescent="0.25">
      <c r="A24" s="70">
        <f>1+A23</f>
        <v>9</v>
      </c>
      <c r="B24" s="70" t="s">
        <v>58</v>
      </c>
      <c r="C24" s="52" t="s">
        <v>35</v>
      </c>
      <c r="D24" s="52" t="s">
        <v>36</v>
      </c>
      <c r="E24" s="52">
        <v>57</v>
      </c>
      <c r="F24" s="52">
        <v>679</v>
      </c>
      <c r="G24" s="52">
        <v>93</v>
      </c>
      <c r="H24" s="53" t="s">
        <v>37</v>
      </c>
      <c r="I24" s="52">
        <v>1079</v>
      </c>
      <c r="J24" s="52">
        <v>93</v>
      </c>
      <c r="K24" s="50">
        <f t="shared" si="1"/>
        <v>0</v>
      </c>
      <c r="L24" s="52" t="s">
        <v>38</v>
      </c>
      <c r="M24" s="52"/>
      <c r="N24" s="52" t="s">
        <v>39</v>
      </c>
      <c r="O24" s="52" t="s">
        <v>40</v>
      </c>
      <c r="P24" s="54" t="s">
        <v>41</v>
      </c>
      <c r="Q24" s="52"/>
      <c r="R24" s="70">
        <v>1884</v>
      </c>
      <c r="S24" s="70">
        <f>115+89</f>
        <v>204</v>
      </c>
      <c r="T24" s="70">
        <f t="shared" si="2"/>
        <v>1680</v>
      </c>
      <c r="U24" s="52"/>
      <c r="V24" s="53" t="s">
        <v>59</v>
      </c>
    </row>
    <row r="25" spans="1:22" ht="75" x14ac:dyDescent="0.25">
      <c r="A25" s="70"/>
      <c r="B25" s="70"/>
      <c r="C25" s="52" t="s">
        <v>35</v>
      </c>
      <c r="D25" s="52" t="s">
        <v>35</v>
      </c>
      <c r="E25" s="52">
        <v>57</v>
      </c>
      <c r="F25" s="52">
        <v>895</v>
      </c>
      <c r="G25" s="52">
        <v>478.4</v>
      </c>
      <c r="H25" s="53"/>
      <c r="I25" s="52">
        <v>1527</v>
      </c>
      <c r="J25" s="52">
        <v>448</v>
      </c>
      <c r="K25" s="50">
        <f t="shared" si="1"/>
        <v>30.399999999999977</v>
      </c>
      <c r="L25" s="52" t="s">
        <v>38</v>
      </c>
      <c r="M25" s="52"/>
      <c r="N25" s="52" t="s">
        <v>39</v>
      </c>
      <c r="O25" s="52" t="s">
        <v>40</v>
      </c>
      <c r="P25" s="54" t="s">
        <v>41</v>
      </c>
      <c r="Q25" s="52"/>
      <c r="R25" s="70"/>
      <c r="S25" s="70"/>
      <c r="T25" s="70"/>
      <c r="U25" s="52"/>
      <c r="V25" s="53" t="s">
        <v>59</v>
      </c>
    </row>
    <row r="26" spans="1:22" ht="75" x14ac:dyDescent="0.25">
      <c r="A26" s="52">
        <f>1+A24</f>
        <v>10</v>
      </c>
      <c r="B26" s="52" t="s">
        <v>60</v>
      </c>
      <c r="C26" s="52" t="s">
        <v>35</v>
      </c>
      <c r="D26" s="52" t="s">
        <v>36</v>
      </c>
      <c r="E26" s="52">
        <v>57</v>
      </c>
      <c r="F26" s="52">
        <v>682</v>
      </c>
      <c r="G26" s="52">
        <v>152.4</v>
      </c>
      <c r="H26" s="53" t="s">
        <v>37</v>
      </c>
      <c r="I26" s="52">
        <v>1058</v>
      </c>
      <c r="J26" s="52">
        <v>57</v>
      </c>
      <c r="K26" s="50">
        <f t="shared" si="1"/>
        <v>95.4</v>
      </c>
      <c r="L26" s="52" t="s">
        <v>38</v>
      </c>
      <c r="M26" s="52"/>
      <c r="N26" s="52" t="s">
        <v>39</v>
      </c>
      <c r="O26" s="52" t="s">
        <v>40</v>
      </c>
      <c r="P26" s="54" t="s">
        <v>41</v>
      </c>
      <c r="Q26" s="52"/>
      <c r="R26" s="52">
        <v>1236</v>
      </c>
      <c r="S26" s="52">
        <v>120</v>
      </c>
      <c r="T26" s="52">
        <f t="shared" si="2"/>
        <v>1116</v>
      </c>
      <c r="U26" s="52"/>
      <c r="V26" s="53" t="s">
        <v>61</v>
      </c>
    </row>
    <row r="27" spans="1:22" ht="75" x14ac:dyDescent="0.25">
      <c r="A27" s="52">
        <f>1+A26</f>
        <v>11</v>
      </c>
      <c r="B27" s="52" t="s">
        <v>62</v>
      </c>
      <c r="C27" s="52" t="s">
        <v>35</v>
      </c>
      <c r="D27" s="52" t="s">
        <v>35</v>
      </c>
      <c r="E27" s="52">
        <v>57</v>
      </c>
      <c r="F27" s="52">
        <v>688</v>
      </c>
      <c r="G27" s="52">
        <v>387.1</v>
      </c>
      <c r="H27" s="53" t="s">
        <v>37</v>
      </c>
      <c r="I27" s="52">
        <v>1362</v>
      </c>
      <c r="J27" s="52">
        <v>377</v>
      </c>
      <c r="K27" s="50">
        <f t="shared" si="1"/>
        <v>10.100000000000023</v>
      </c>
      <c r="L27" s="52" t="s">
        <v>38</v>
      </c>
      <c r="M27" s="52"/>
      <c r="N27" s="52" t="s">
        <v>39</v>
      </c>
      <c r="O27" s="52" t="s">
        <v>40</v>
      </c>
      <c r="P27" s="54" t="s">
        <v>41</v>
      </c>
      <c r="Q27" s="52"/>
      <c r="R27" s="52">
        <v>2112</v>
      </c>
      <c r="S27" s="52">
        <f>168+67</f>
        <v>235</v>
      </c>
      <c r="T27" s="52">
        <f t="shared" si="2"/>
        <v>1877</v>
      </c>
      <c r="U27" s="52"/>
      <c r="V27" s="53" t="s">
        <v>63</v>
      </c>
    </row>
    <row r="28" spans="1:22" ht="75" x14ac:dyDescent="0.25">
      <c r="A28" s="52">
        <f>1+A27</f>
        <v>12</v>
      </c>
      <c r="B28" s="52" t="s">
        <v>64</v>
      </c>
      <c r="C28" s="52" t="s">
        <v>35</v>
      </c>
      <c r="D28" s="52" t="s">
        <v>36</v>
      </c>
      <c r="E28" s="52">
        <v>57</v>
      </c>
      <c r="F28" s="52">
        <v>691</v>
      </c>
      <c r="G28" s="52">
        <v>182.8</v>
      </c>
      <c r="H28" s="53" t="s">
        <v>37</v>
      </c>
      <c r="I28" s="52">
        <v>1155</v>
      </c>
      <c r="J28" s="52">
        <v>180</v>
      </c>
      <c r="K28" s="50">
        <f t="shared" si="1"/>
        <v>2.8000000000000114</v>
      </c>
      <c r="L28" s="52" t="s">
        <v>38</v>
      </c>
      <c r="M28" s="52"/>
      <c r="N28" s="52" t="s">
        <v>39</v>
      </c>
      <c r="O28" s="52" t="s">
        <v>40</v>
      </c>
      <c r="P28" s="54" t="s">
        <v>41</v>
      </c>
      <c r="Q28" s="52"/>
      <c r="R28" s="52">
        <v>180</v>
      </c>
      <c r="S28" s="52"/>
      <c r="T28" s="52">
        <f t="shared" si="2"/>
        <v>180</v>
      </c>
      <c r="U28" s="52" t="s">
        <v>74</v>
      </c>
      <c r="V28" s="53" t="s">
        <v>65</v>
      </c>
    </row>
    <row r="29" spans="1:22" ht="75" x14ac:dyDescent="0.25">
      <c r="A29" s="52">
        <f>1+A28</f>
        <v>13</v>
      </c>
      <c r="B29" s="52" t="s">
        <v>66</v>
      </c>
      <c r="C29" s="52" t="s">
        <v>35</v>
      </c>
      <c r="D29" s="52" t="s">
        <v>36</v>
      </c>
      <c r="E29" s="52">
        <v>57</v>
      </c>
      <c r="F29" s="52">
        <v>694</v>
      </c>
      <c r="G29" s="52">
        <v>339.4</v>
      </c>
      <c r="H29" s="53" t="s">
        <v>37</v>
      </c>
      <c r="I29" s="52">
        <v>1363</v>
      </c>
      <c r="J29" s="52">
        <v>313</v>
      </c>
      <c r="K29" s="50">
        <f t="shared" si="1"/>
        <v>26.399999999999977</v>
      </c>
      <c r="L29" s="52" t="s">
        <v>38</v>
      </c>
      <c r="M29" s="52"/>
      <c r="N29" s="52" t="s">
        <v>39</v>
      </c>
      <c r="O29" s="52" t="s">
        <v>40</v>
      </c>
      <c r="P29" s="54" t="s">
        <v>41</v>
      </c>
      <c r="Q29" s="52"/>
      <c r="R29" s="52">
        <v>2376</v>
      </c>
      <c r="S29" s="52">
        <v>174</v>
      </c>
      <c r="T29" s="52">
        <f t="shared" si="2"/>
        <v>2202</v>
      </c>
      <c r="U29" s="52"/>
      <c r="V29" s="53" t="s">
        <v>67</v>
      </c>
    </row>
    <row r="30" spans="1:22" ht="75" x14ac:dyDescent="0.25">
      <c r="A30" s="70">
        <f>1+A29</f>
        <v>14</v>
      </c>
      <c r="B30" s="70" t="s">
        <v>69</v>
      </c>
      <c r="C30" s="52" t="s">
        <v>35</v>
      </c>
      <c r="D30" s="52" t="s">
        <v>36</v>
      </c>
      <c r="E30" s="52">
        <v>57</v>
      </c>
      <c r="F30" s="52">
        <v>705</v>
      </c>
      <c r="G30" s="52">
        <v>129</v>
      </c>
      <c r="H30" s="53" t="s">
        <v>37</v>
      </c>
      <c r="I30" s="52">
        <v>1159</v>
      </c>
      <c r="J30" s="52">
        <v>126</v>
      </c>
      <c r="K30" s="50">
        <f t="shared" si="1"/>
        <v>3</v>
      </c>
      <c r="L30" s="52" t="s">
        <v>38</v>
      </c>
      <c r="M30" s="52"/>
      <c r="N30" s="52" t="s">
        <v>39</v>
      </c>
      <c r="O30" s="52" t="s">
        <v>40</v>
      </c>
      <c r="P30" s="54" t="s">
        <v>41</v>
      </c>
      <c r="Q30" s="52"/>
      <c r="R30" s="70">
        <v>2040</v>
      </c>
      <c r="S30" s="70">
        <v>163</v>
      </c>
      <c r="T30" s="70">
        <f t="shared" si="2"/>
        <v>1877</v>
      </c>
      <c r="U30" s="52"/>
      <c r="V30" s="53" t="s">
        <v>70</v>
      </c>
    </row>
    <row r="31" spans="1:22" ht="75" x14ac:dyDescent="0.25">
      <c r="A31" s="70"/>
      <c r="B31" s="70"/>
      <c r="C31" s="52" t="s">
        <v>35</v>
      </c>
      <c r="D31" s="52" t="s">
        <v>35</v>
      </c>
      <c r="E31" s="52">
        <v>57</v>
      </c>
      <c r="F31" s="52">
        <v>839</v>
      </c>
      <c r="G31" s="52">
        <v>417.9</v>
      </c>
      <c r="H31" s="53" t="s">
        <v>37</v>
      </c>
      <c r="I31" s="52">
        <v>1385</v>
      </c>
      <c r="J31" s="52">
        <v>399</v>
      </c>
      <c r="K31" s="50">
        <f t="shared" si="1"/>
        <v>18.899999999999977</v>
      </c>
      <c r="L31" s="52" t="s">
        <v>38</v>
      </c>
      <c r="M31" s="52"/>
      <c r="N31" s="52" t="s">
        <v>39</v>
      </c>
      <c r="O31" s="52" t="s">
        <v>40</v>
      </c>
      <c r="P31" s="54" t="s">
        <v>41</v>
      </c>
      <c r="Q31" s="52"/>
      <c r="R31" s="70"/>
      <c r="S31" s="70"/>
      <c r="T31" s="70"/>
      <c r="U31" s="52"/>
      <c r="V31" s="53" t="s">
        <v>70</v>
      </c>
    </row>
    <row r="32" spans="1:22" ht="75" x14ac:dyDescent="0.25">
      <c r="A32" s="70">
        <f>1+A30</f>
        <v>15</v>
      </c>
      <c r="B32" s="70" t="s">
        <v>71</v>
      </c>
      <c r="C32" s="52" t="s">
        <v>35</v>
      </c>
      <c r="D32" s="52" t="s">
        <v>36</v>
      </c>
      <c r="E32" s="52">
        <v>57</v>
      </c>
      <c r="F32" s="52">
        <v>729</v>
      </c>
      <c r="G32" s="52">
        <v>346.5</v>
      </c>
      <c r="H32" s="53" t="s">
        <v>37</v>
      </c>
      <c r="I32" s="52">
        <v>972</v>
      </c>
      <c r="J32" s="52">
        <v>338</v>
      </c>
      <c r="K32" s="50">
        <f t="shared" si="1"/>
        <v>8.5</v>
      </c>
      <c r="L32" s="52" t="s">
        <v>38</v>
      </c>
      <c r="M32" s="52"/>
      <c r="N32" s="52" t="s">
        <v>39</v>
      </c>
      <c r="O32" s="52" t="s">
        <v>40</v>
      </c>
      <c r="P32" s="54" t="s">
        <v>41</v>
      </c>
      <c r="Q32" s="52"/>
      <c r="R32" s="70">
        <v>1380</v>
      </c>
      <c r="S32" s="70">
        <v>57</v>
      </c>
      <c r="T32" s="70">
        <f t="shared" si="2"/>
        <v>1323</v>
      </c>
      <c r="U32" s="52"/>
      <c r="V32" s="53" t="s">
        <v>72</v>
      </c>
    </row>
    <row r="33" spans="1:22" ht="75" x14ac:dyDescent="0.25">
      <c r="A33" s="70"/>
      <c r="B33" s="70"/>
      <c r="C33" s="52" t="s">
        <v>35</v>
      </c>
      <c r="D33" s="52" t="s">
        <v>35</v>
      </c>
      <c r="E33" s="52">
        <v>57</v>
      </c>
      <c r="F33" s="52">
        <v>850</v>
      </c>
      <c r="G33" s="52">
        <v>238.8</v>
      </c>
      <c r="H33" s="53" t="s">
        <v>37</v>
      </c>
      <c r="I33" s="52">
        <v>1525</v>
      </c>
      <c r="J33" s="52">
        <v>218</v>
      </c>
      <c r="K33" s="50">
        <f t="shared" si="1"/>
        <v>20.800000000000011</v>
      </c>
      <c r="L33" s="52" t="s">
        <v>38</v>
      </c>
      <c r="M33" s="52"/>
      <c r="N33" s="52" t="s">
        <v>39</v>
      </c>
      <c r="O33" s="52" t="s">
        <v>40</v>
      </c>
      <c r="P33" s="54" t="s">
        <v>41</v>
      </c>
      <c r="Q33" s="52"/>
      <c r="R33" s="70"/>
      <c r="S33" s="70"/>
      <c r="T33" s="70"/>
      <c r="U33" s="52"/>
      <c r="V33" s="53" t="s">
        <v>72</v>
      </c>
    </row>
    <row r="34" spans="1:22" ht="75" x14ac:dyDescent="0.25">
      <c r="A34" s="52">
        <f>1+A32</f>
        <v>16</v>
      </c>
      <c r="B34" s="52" t="s">
        <v>73</v>
      </c>
      <c r="C34" s="52" t="s">
        <v>35</v>
      </c>
      <c r="D34" s="52" t="s">
        <v>35</v>
      </c>
      <c r="E34" s="52">
        <v>57</v>
      </c>
      <c r="F34" s="52">
        <v>741</v>
      </c>
      <c r="G34" s="52">
        <v>508.7</v>
      </c>
      <c r="H34" s="53" t="s">
        <v>37</v>
      </c>
      <c r="I34" s="52">
        <v>1360</v>
      </c>
      <c r="J34" s="52">
        <v>476</v>
      </c>
      <c r="K34" s="50">
        <f t="shared" si="1"/>
        <v>32.699999999999989</v>
      </c>
      <c r="L34" s="52" t="s">
        <v>38</v>
      </c>
      <c r="M34" s="52"/>
      <c r="N34" s="52" t="s">
        <v>39</v>
      </c>
      <c r="O34" s="52" t="s">
        <v>40</v>
      </c>
      <c r="P34" s="54" t="s">
        <v>41</v>
      </c>
      <c r="Q34" s="52"/>
      <c r="R34" s="52">
        <v>2268</v>
      </c>
      <c r="S34" s="52">
        <v>148</v>
      </c>
      <c r="T34" s="52">
        <f t="shared" si="2"/>
        <v>2120</v>
      </c>
      <c r="U34" s="52"/>
      <c r="V34" s="53" t="s">
        <v>77</v>
      </c>
    </row>
    <row r="35" spans="1:22" ht="75" x14ac:dyDescent="0.25">
      <c r="A35" s="52">
        <f>1+A34</f>
        <v>17</v>
      </c>
      <c r="B35" s="52" t="s">
        <v>75</v>
      </c>
      <c r="C35" s="52" t="s">
        <v>35</v>
      </c>
      <c r="D35" s="52" t="s">
        <v>35</v>
      </c>
      <c r="E35" s="52">
        <v>57</v>
      </c>
      <c r="F35" s="52">
        <v>762</v>
      </c>
      <c r="G35" s="52">
        <v>476.8</v>
      </c>
      <c r="H35" s="53" t="s">
        <v>37</v>
      </c>
      <c r="I35" s="52">
        <v>1374</v>
      </c>
      <c r="J35" s="52">
        <v>139</v>
      </c>
      <c r="K35" s="50">
        <f t="shared" si="1"/>
        <v>337.8</v>
      </c>
      <c r="L35" s="52" t="s">
        <v>38</v>
      </c>
      <c r="M35" s="52"/>
      <c r="N35" s="52" t="s">
        <v>39</v>
      </c>
      <c r="O35" s="52" t="s">
        <v>40</v>
      </c>
      <c r="P35" s="54" t="s">
        <v>41</v>
      </c>
      <c r="Q35" s="52"/>
      <c r="R35" s="52">
        <v>996</v>
      </c>
      <c r="S35" s="52">
        <v>0</v>
      </c>
      <c r="T35" s="52">
        <f t="shared" si="2"/>
        <v>996</v>
      </c>
      <c r="U35" s="52"/>
      <c r="V35" s="53" t="s">
        <v>76</v>
      </c>
    </row>
    <row r="36" spans="1:22" ht="75" x14ac:dyDescent="0.25">
      <c r="A36" s="70">
        <f>1+A35</f>
        <v>18</v>
      </c>
      <c r="B36" s="70" t="s">
        <v>78</v>
      </c>
      <c r="C36" s="52" t="s">
        <v>35</v>
      </c>
      <c r="D36" s="52" t="s">
        <v>35</v>
      </c>
      <c r="E36" s="52">
        <v>57</v>
      </c>
      <c r="F36" s="52">
        <v>844</v>
      </c>
      <c r="G36" s="52">
        <v>621.1</v>
      </c>
      <c r="H36" s="53" t="s">
        <v>37</v>
      </c>
      <c r="I36" s="52">
        <v>1523</v>
      </c>
      <c r="J36" s="52">
        <v>592</v>
      </c>
      <c r="K36" s="50">
        <f t="shared" si="1"/>
        <v>29.100000000000023</v>
      </c>
      <c r="L36" s="52" t="s">
        <v>38</v>
      </c>
      <c r="M36" s="52"/>
      <c r="N36" s="52" t="s">
        <v>39</v>
      </c>
      <c r="O36" s="52" t="s">
        <v>40</v>
      </c>
      <c r="P36" s="54" t="s">
        <v>41</v>
      </c>
      <c r="Q36" s="52"/>
      <c r="R36" s="70">
        <v>2232</v>
      </c>
      <c r="S36" s="70">
        <f>108+180+72</f>
        <v>360</v>
      </c>
      <c r="T36" s="70">
        <f t="shared" si="2"/>
        <v>1872</v>
      </c>
      <c r="U36" s="52"/>
      <c r="V36" s="53" t="s">
        <v>79</v>
      </c>
    </row>
    <row r="37" spans="1:22" ht="75" x14ac:dyDescent="0.25">
      <c r="A37" s="70"/>
      <c r="B37" s="70"/>
      <c r="C37" s="52" t="s">
        <v>35</v>
      </c>
      <c r="D37" s="52" t="s">
        <v>35</v>
      </c>
      <c r="E37" s="52">
        <v>57</v>
      </c>
      <c r="F37" s="52">
        <v>875</v>
      </c>
      <c r="G37" s="52">
        <v>197.3</v>
      </c>
      <c r="H37" s="53" t="s">
        <v>37</v>
      </c>
      <c r="I37" s="52">
        <v>1526</v>
      </c>
      <c r="J37" s="52">
        <v>178</v>
      </c>
      <c r="K37" s="50">
        <f t="shared" si="1"/>
        <v>19.300000000000011</v>
      </c>
      <c r="L37" s="52" t="s">
        <v>38</v>
      </c>
      <c r="M37" s="52"/>
      <c r="N37" s="52" t="s">
        <v>39</v>
      </c>
      <c r="O37" s="52" t="s">
        <v>40</v>
      </c>
      <c r="P37" s="54" t="s">
        <v>41</v>
      </c>
      <c r="Q37" s="52"/>
      <c r="R37" s="70"/>
      <c r="S37" s="70"/>
      <c r="T37" s="70"/>
      <c r="U37" s="52"/>
      <c r="V37" s="53" t="s">
        <v>79</v>
      </c>
    </row>
    <row r="38" spans="1:22" s="36" customFormat="1" ht="75" x14ac:dyDescent="0.25">
      <c r="A38" s="52">
        <f>1+A36</f>
        <v>19</v>
      </c>
      <c r="B38" s="52" t="s">
        <v>80</v>
      </c>
      <c r="C38" s="52" t="s">
        <v>35</v>
      </c>
      <c r="D38" s="52" t="s">
        <v>36</v>
      </c>
      <c r="E38" s="52">
        <v>57</v>
      </c>
      <c r="F38" s="52">
        <v>424</v>
      </c>
      <c r="G38" s="52">
        <v>155</v>
      </c>
      <c r="H38" s="53" t="s">
        <v>37</v>
      </c>
      <c r="I38" s="52">
        <v>960</v>
      </c>
      <c r="J38" s="52">
        <v>153</v>
      </c>
      <c r="K38" s="50">
        <f t="shared" si="1"/>
        <v>2</v>
      </c>
      <c r="L38" s="52" t="s">
        <v>38</v>
      </c>
      <c r="M38" s="52"/>
      <c r="N38" s="52" t="s">
        <v>39</v>
      </c>
      <c r="O38" s="52" t="s">
        <v>40</v>
      </c>
      <c r="P38" s="54" t="s">
        <v>41</v>
      </c>
      <c r="Q38" s="52"/>
      <c r="R38" s="52">
        <v>360</v>
      </c>
      <c r="S38" s="52">
        <v>218</v>
      </c>
      <c r="T38" s="52">
        <f t="shared" si="2"/>
        <v>142</v>
      </c>
      <c r="U38" s="52"/>
      <c r="V38" s="53" t="s">
        <v>81</v>
      </c>
    </row>
    <row r="39" spans="1:22" ht="75" x14ac:dyDescent="0.25">
      <c r="A39" s="52">
        <f t="shared" ref="A39:A47" si="3">1+A38</f>
        <v>20</v>
      </c>
      <c r="B39" s="52" t="s">
        <v>82</v>
      </c>
      <c r="C39" s="52" t="s">
        <v>83</v>
      </c>
      <c r="D39" s="52" t="s">
        <v>84</v>
      </c>
      <c r="E39" s="52">
        <v>57</v>
      </c>
      <c r="F39" s="52">
        <v>1214</v>
      </c>
      <c r="G39" s="52">
        <v>100</v>
      </c>
      <c r="H39" s="52"/>
      <c r="I39" s="52">
        <v>155</v>
      </c>
      <c r="J39" s="52">
        <v>94</v>
      </c>
      <c r="K39" s="52">
        <f>G39-J39</f>
        <v>6</v>
      </c>
      <c r="L39" s="52" t="s">
        <v>38</v>
      </c>
      <c r="M39" s="52"/>
      <c r="N39" s="52" t="s">
        <v>39</v>
      </c>
      <c r="O39" s="52" t="s">
        <v>40</v>
      </c>
      <c r="P39" s="54" t="s">
        <v>41</v>
      </c>
      <c r="Q39" s="52"/>
      <c r="R39" s="52">
        <v>1620</v>
      </c>
      <c r="S39" s="52"/>
      <c r="T39" s="52">
        <f>R39-S39</f>
        <v>1620</v>
      </c>
      <c r="U39" s="52"/>
      <c r="V39" s="55"/>
    </row>
    <row r="40" spans="1:22" ht="75" x14ac:dyDescent="0.25">
      <c r="A40" s="52">
        <f t="shared" si="3"/>
        <v>21</v>
      </c>
      <c r="B40" s="52" t="s">
        <v>85</v>
      </c>
      <c r="C40" s="52" t="s">
        <v>83</v>
      </c>
      <c r="D40" s="52" t="s">
        <v>84</v>
      </c>
      <c r="E40" s="52">
        <v>57</v>
      </c>
      <c r="F40" s="52">
        <v>303</v>
      </c>
      <c r="G40" s="52">
        <v>213.8</v>
      </c>
      <c r="H40" s="52"/>
      <c r="I40" s="52">
        <v>821</v>
      </c>
      <c r="J40" s="52">
        <v>205</v>
      </c>
      <c r="K40" s="52">
        <f t="shared" ref="K40:K94" si="4">G40-J40</f>
        <v>8.8000000000000114</v>
      </c>
      <c r="L40" s="52" t="s">
        <v>38</v>
      </c>
      <c r="M40" s="52"/>
      <c r="N40" s="52" t="s">
        <v>39</v>
      </c>
      <c r="O40" s="52" t="s">
        <v>40</v>
      </c>
      <c r="P40" s="54" t="s">
        <v>41</v>
      </c>
      <c r="Q40" s="52"/>
      <c r="R40" s="52"/>
      <c r="S40" s="52"/>
      <c r="T40" s="52">
        <f t="shared" ref="T40:T93" si="5">R40-S40</f>
        <v>0</v>
      </c>
      <c r="U40" s="52"/>
      <c r="V40" s="55"/>
    </row>
    <row r="41" spans="1:22" ht="75" x14ac:dyDescent="0.25">
      <c r="A41" s="52">
        <f t="shared" si="3"/>
        <v>22</v>
      </c>
      <c r="B41" s="52" t="s">
        <v>86</v>
      </c>
      <c r="C41" s="52" t="s">
        <v>83</v>
      </c>
      <c r="D41" s="52" t="s">
        <v>84</v>
      </c>
      <c r="E41" s="52">
        <v>57</v>
      </c>
      <c r="F41" s="52">
        <v>792</v>
      </c>
      <c r="G41" s="52">
        <v>425.9</v>
      </c>
      <c r="H41" s="52">
        <v>6</v>
      </c>
      <c r="I41" s="52">
        <v>1022</v>
      </c>
      <c r="J41" s="52">
        <v>405</v>
      </c>
      <c r="K41" s="52">
        <f t="shared" si="4"/>
        <v>20.899999999999977</v>
      </c>
      <c r="L41" s="52" t="s">
        <v>38</v>
      </c>
      <c r="M41" s="52"/>
      <c r="N41" s="52" t="s">
        <v>39</v>
      </c>
      <c r="O41" s="52" t="s">
        <v>40</v>
      </c>
      <c r="P41" s="54" t="s">
        <v>41</v>
      </c>
      <c r="Q41" s="52"/>
      <c r="R41" s="52">
        <v>2160</v>
      </c>
      <c r="S41" s="52">
        <v>120</v>
      </c>
      <c r="T41" s="52">
        <f t="shared" si="5"/>
        <v>2040</v>
      </c>
      <c r="U41" s="52"/>
      <c r="V41" s="56" t="s">
        <v>87</v>
      </c>
    </row>
    <row r="42" spans="1:22" ht="75" x14ac:dyDescent="0.25">
      <c r="A42" s="52">
        <f t="shared" si="3"/>
        <v>23</v>
      </c>
      <c r="B42" s="52" t="s">
        <v>88</v>
      </c>
      <c r="C42" s="52" t="s">
        <v>83</v>
      </c>
      <c r="D42" s="52" t="s">
        <v>84</v>
      </c>
      <c r="E42" s="52">
        <v>57</v>
      </c>
      <c r="F42" s="52">
        <v>765</v>
      </c>
      <c r="G42" s="52">
        <v>156.80000000000001</v>
      </c>
      <c r="H42" s="52">
        <v>6</v>
      </c>
      <c r="I42" s="52">
        <v>937</v>
      </c>
      <c r="J42" s="52">
        <v>158</v>
      </c>
      <c r="K42" s="52">
        <f t="shared" si="4"/>
        <v>-1.1999999999999886</v>
      </c>
      <c r="L42" s="52" t="s">
        <v>38</v>
      </c>
      <c r="M42" s="52"/>
      <c r="N42" s="52" t="s">
        <v>39</v>
      </c>
      <c r="O42" s="52" t="s">
        <v>40</v>
      </c>
      <c r="P42" s="54" t="s">
        <v>41</v>
      </c>
      <c r="Q42" s="52"/>
      <c r="R42" s="52">
        <v>1248</v>
      </c>
      <c r="S42" s="52">
        <f>154.2+72</f>
        <v>226.2</v>
      </c>
      <c r="T42" s="52">
        <f t="shared" si="5"/>
        <v>1021.8</v>
      </c>
      <c r="U42" s="52"/>
      <c r="V42" s="56" t="s">
        <v>89</v>
      </c>
    </row>
    <row r="43" spans="1:22" ht="75" x14ac:dyDescent="0.25">
      <c r="A43" s="52">
        <f t="shared" si="3"/>
        <v>24</v>
      </c>
      <c r="B43" s="52"/>
      <c r="C43" s="52" t="s">
        <v>83</v>
      </c>
      <c r="D43" s="52" t="s">
        <v>84</v>
      </c>
      <c r="E43" s="52">
        <v>58</v>
      </c>
      <c r="F43" s="52">
        <v>1402</v>
      </c>
      <c r="G43" s="52">
        <v>156.9</v>
      </c>
      <c r="H43" s="52">
        <v>6</v>
      </c>
      <c r="I43" s="52">
        <v>783</v>
      </c>
      <c r="J43" s="52">
        <v>150</v>
      </c>
      <c r="K43" s="52">
        <f t="shared" si="4"/>
        <v>6.9000000000000057</v>
      </c>
      <c r="L43" s="52" t="s">
        <v>38</v>
      </c>
      <c r="M43" s="52"/>
      <c r="N43" s="52" t="s">
        <v>39</v>
      </c>
      <c r="O43" s="52" t="s">
        <v>40</v>
      </c>
      <c r="P43" s="54" t="s">
        <v>41</v>
      </c>
      <c r="Q43" s="52"/>
      <c r="R43" s="52"/>
      <c r="S43" s="52"/>
      <c r="T43" s="52"/>
      <c r="U43" s="52"/>
      <c r="V43" s="55"/>
    </row>
    <row r="44" spans="1:22" ht="75" x14ac:dyDescent="0.25">
      <c r="A44" s="52">
        <f t="shared" si="3"/>
        <v>25</v>
      </c>
      <c r="B44" s="52" t="s">
        <v>90</v>
      </c>
      <c r="C44" s="52" t="s">
        <v>83</v>
      </c>
      <c r="D44" s="52" t="s">
        <v>84</v>
      </c>
      <c r="E44" s="52">
        <v>57</v>
      </c>
      <c r="F44" s="52">
        <v>830</v>
      </c>
      <c r="G44" s="52">
        <v>255.8</v>
      </c>
      <c r="H44" s="52">
        <v>6</v>
      </c>
      <c r="I44" s="52">
        <v>1138</v>
      </c>
      <c r="J44" s="52">
        <v>274</v>
      </c>
      <c r="K44" s="52">
        <f t="shared" si="4"/>
        <v>-18.199999999999989</v>
      </c>
      <c r="L44" s="52" t="s">
        <v>38</v>
      </c>
      <c r="M44" s="52"/>
      <c r="N44" s="52" t="s">
        <v>39</v>
      </c>
      <c r="O44" s="52" t="s">
        <v>40</v>
      </c>
      <c r="P44" s="54" t="s">
        <v>41</v>
      </c>
      <c r="Q44" s="52"/>
      <c r="R44" s="52">
        <v>1296</v>
      </c>
      <c r="S44" s="52"/>
      <c r="T44" s="52">
        <f t="shared" si="5"/>
        <v>1296</v>
      </c>
      <c r="U44" s="52"/>
      <c r="V44" s="53" t="s">
        <v>91</v>
      </c>
    </row>
    <row r="45" spans="1:22" ht="75" x14ac:dyDescent="0.25">
      <c r="A45" s="52">
        <f t="shared" si="3"/>
        <v>26</v>
      </c>
      <c r="B45" s="52" t="s">
        <v>92</v>
      </c>
      <c r="C45" s="52" t="s">
        <v>83</v>
      </c>
      <c r="D45" s="52" t="s">
        <v>84</v>
      </c>
      <c r="E45" s="52">
        <v>57</v>
      </c>
      <c r="F45" s="52">
        <v>717</v>
      </c>
      <c r="G45" s="52">
        <v>246.8</v>
      </c>
      <c r="H45" s="52">
        <v>6</v>
      </c>
      <c r="I45" s="52">
        <v>940</v>
      </c>
      <c r="J45" s="52">
        <v>269</v>
      </c>
      <c r="K45" s="52">
        <f t="shared" si="4"/>
        <v>-22.199999999999989</v>
      </c>
      <c r="L45" s="52" t="s">
        <v>38</v>
      </c>
      <c r="M45" s="52"/>
      <c r="N45" s="52" t="s">
        <v>39</v>
      </c>
      <c r="O45" s="52" t="s">
        <v>40</v>
      </c>
      <c r="P45" s="54" t="s">
        <v>41</v>
      </c>
      <c r="Q45" s="52"/>
      <c r="R45" s="52">
        <v>1416</v>
      </c>
      <c r="S45" s="52">
        <f>108+84</f>
        <v>192</v>
      </c>
      <c r="T45" s="52">
        <f t="shared" si="5"/>
        <v>1224</v>
      </c>
      <c r="U45" s="52"/>
      <c r="V45" s="53" t="s">
        <v>93</v>
      </c>
    </row>
    <row r="46" spans="1:22" ht="75" x14ac:dyDescent="0.25">
      <c r="A46" s="52">
        <f t="shared" si="3"/>
        <v>27</v>
      </c>
      <c r="B46" s="52" t="s">
        <v>94</v>
      </c>
      <c r="C46" s="52" t="s">
        <v>83</v>
      </c>
      <c r="D46" s="52" t="s">
        <v>84</v>
      </c>
      <c r="E46" s="52">
        <v>57</v>
      </c>
      <c r="F46" s="52">
        <v>854</v>
      </c>
      <c r="G46" s="52">
        <v>222</v>
      </c>
      <c r="H46" s="52">
        <v>6</v>
      </c>
      <c r="I46" s="52">
        <v>1092</v>
      </c>
      <c r="J46" s="52">
        <v>227</v>
      </c>
      <c r="K46" s="52">
        <f t="shared" si="4"/>
        <v>-5</v>
      </c>
      <c r="L46" s="52" t="s">
        <v>38</v>
      </c>
      <c r="M46" s="52"/>
      <c r="N46" s="52" t="s">
        <v>39</v>
      </c>
      <c r="O46" s="52" t="s">
        <v>40</v>
      </c>
      <c r="P46" s="54" t="s">
        <v>41</v>
      </c>
      <c r="Q46" s="52"/>
      <c r="R46" s="52">
        <v>1812</v>
      </c>
      <c r="S46" s="52">
        <f>360+186.3</f>
        <v>546.29999999999995</v>
      </c>
      <c r="T46" s="52">
        <f t="shared" si="5"/>
        <v>1265.7</v>
      </c>
      <c r="U46" s="52"/>
      <c r="V46" s="53" t="s">
        <v>95</v>
      </c>
    </row>
    <row r="47" spans="1:22" ht="75" x14ac:dyDescent="0.25">
      <c r="A47" s="70">
        <f t="shared" si="3"/>
        <v>28</v>
      </c>
      <c r="B47" s="70" t="s">
        <v>96</v>
      </c>
      <c r="C47" s="52" t="s">
        <v>83</v>
      </c>
      <c r="D47" s="52" t="s">
        <v>84</v>
      </c>
      <c r="E47" s="52">
        <v>58</v>
      </c>
      <c r="F47" s="52">
        <v>1470</v>
      </c>
      <c r="G47" s="52">
        <v>127.6</v>
      </c>
      <c r="H47" s="52">
        <v>6</v>
      </c>
      <c r="I47" s="52">
        <v>705</v>
      </c>
      <c r="J47" s="52">
        <v>133</v>
      </c>
      <c r="K47" s="52">
        <f t="shared" si="4"/>
        <v>-5.4000000000000057</v>
      </c>
      <c r="L47" s="52" t="s">
        <v>38</v>
      </c>
      <c r="M47" s="52"/>
      <c r="N47" s="52" t="s">
        <v>39</v>
      </c>
      <c r="O47" s="52" t="s">
        <v>40</v>
      </c>
      <c r="P47" s="54" t="s">
        <v>41</v>
      </c>
      <c r="Q47" s="52"/>
      <c r="R47" s="70">
        <v>1200</v>
      </c>
      <c r="S47" s="70">
        <f>96</f>
        <v>96</v>
      </c>
      <c r="T47" s="70">
        <f t="shared" si="5"/>
        <v>1104</v>
      </c>
      <c r="U47" s="52"/>
      <c r="V47" s="72" t="s">
        <v>97</v>
      </c>
    </row>
    <row r="48" spans="1:22" ht="75" x14ac:dyDescent="0.25">
      <c r="A48" s="70"/>
      <c r="B48" s="70"/>
      <c r="C48" s="52" t="s">
        <v>83</v>
      </c>
      <c r="D48" s="52" t="s">
        <v>84</v>
      </c>
      <c r="E48" s="52">
        <v>58</v>
      </c>
      <c r="F48" s="52">
        <v>1263</v>
      </c>
      <c r="G48" s="52">
        <v>512.29999999999995</v>
      </c>
      <c r="H48" s="52">
        <v>6</v>
      </c>
      <c r="I48" s="52">
        <v>864</v>
      </c>
      <c r="J48" s="52">
        <v>523</v>
      </c>
      <c r="K48" s="52">
        <f t="shared" si="4"/>
        <v>-10.700000000000045</v>
      </c>
      <c r="L48" s="52" t="s">
        <v>38</v>
      </c>
      <c r="M48" s="52"/>
      <c r="N48" s="52" t="s">
        <v>39</v>
      </c>
      <c r="O48" s="52" t="s">
        <v>40</v>
      </c>
      <c r="P48" s="54" t="s">
        <v>41</v>
      </c>
      <c r="Q48" s="52"/>
      <c r="R48" s="70"/>
      <c r="S48" s="70"/>
      <c r="T48" s="70"/>
      <c r="U48" s="52"/>
      <c r="V48" s="72"/>
    </row>
    <row r="49" spans="1:22" ht="75" x14ac:dyDescent="0.25">
      <c r="A49" s="70"/>
      <c r="B49" s="70"/>
      <c r="C49" s="52" t="s">
        <v>83</v>
      </c>
      <c r="D49" s="52" t="s">
        <v>84</v>
      </c>
      <c r="E49" s="52">
        <v>58</v>
      </c>
      <c r="F49" s="52">
        <v>69</v>
      </c>
      <c r="G49" s="52">
        <v>155.6</v>
      </c>
      <c r="H49" s="52">
        <v>4</v>
      </c>
      <c r="I49" s="52">
        <v>364</v>
      </c>
      <c r="J49" s="52">
        <v>154</v>
      </c>
      <c r="K49" s="52">
        <f t="shared" si="4"/>
        <v>1.5999999999999943</v>
      </c>
      <c r="L49" s="52" t="s">
        <v>38</v>
      </c>
      <c r="M49" s="52"/>
      <c r="N49" s="52" t="s">
        <v>39</v>
      </c>
      <c r="O49" s="52" t="s">
        <v>40</v>
      </c>
      <c r="P49" s="54" t="s">
        <v>41</v>
      </c>
      <c r="Q49" s="52"/>
      <c r="R49" s="70"/>
      <c r="S49" s="70"/>
      <c r="T49" s="70"/>
      <c r="U49" s="52"/>
      <c r="V49" s="72"/>
    </row>
    <row r="50" spans="1:22" ht="75" x14ac:dyDescent="0.25">
      <c r="A50" s="52">
        <f>1+A47</f>
        <v>29</v>
      </c>
      <c r="B50" s="52" t="s">
        <v>98</v>
      </c>
      <c r="C50" s="52" t="s">
        <v>83</v>
      </c>
      <c r="D50" s="52" t="s">
        <v>84</v>
      </c>
      <c r="E50" s="52">
        <v>58</v>
      </c>
      <c r="F50" s="52">
        <v>955</v>
      </c>
      <c r="G50" s="52">
        <v>309.10000000000002</v>
      </c>
      <c r="H50" s="52">
        <v>6</v>
      </c>
      <c r="I50" s="52">
        <v>477</v>
      </c>
      <c r="J50" s="52">
        <v>289</v>
      </c>
      <c r="K50" s="52">
        <f t="shared" si="4"/>
        <v>20.100000000000023</v>
      </c>
      <c r="L50" s="52" t="s">
        <v>38</v>
      </c>
      <c r="M50" s="52"/>
      <c r="N50" s="52" t="s">
        <v>39</v>
      </c>
      <c r="O50" s="52" t="s">
        <v>40</v>
      </c>
      <c r="P50" s="54" t="s">
        <v>41</v>
      </c>
      <c r="Q50" s="52"/>
      <c r="R50" s="52">
        <v>360</v>
      </c>
      <c r="S50" s="52">
        <v>72</v>
      </c>
      <c r="T50" s="52">
        <f t="shared" si="5"/>
        <v>288</v>
      </c>
      <c r="U50" s="52"/>
      <c r="V50" s="53" t="s">
        <v>99</v>
      </c>
    </row>
    <row r="51" spans="1:22" ht="75" x14ac:dyDescent="0.25">
      <c r="A51" s="52">
        <f>1+A50</f>
        <v>30</v>
      </c>
      <c r="B51" s="52" t="s">
        <v>100</v>
      </c>
      <c r="C51" s="52" t="s">
        <v>83</v>
      </c>
      <c r="D51" s="52" t="s">
        <v>84</v>
      </c>
      <c r="E51" s="52">
        <v>58</v>
      </c>
      <c r="F51" s="52">
        <v>859</v>
      </c>
      <c r="G51" s="52">
        <v>343.1</v>
      </c>
      <c r="H51" s="52">
        <v>6</v>
      </c>
      <c r="I51" s="52">
        <v>402</v>
      </c>
      <c r="J51" s="52">
        <v>342</v>
      </c>
      <c r="K51" s="52">
        <f t="shared" si="4"/>
        <v>1.1000000000000227</v>
      </c>
      <c r="L51" s="52" t="s">
        <v>38</v>
      </c>
      <c r="M51" s="52"/>
      <c r="N51" s="52" t="s">
        <v>39</v>
      </c>
      <c r="O51" s="52" t="s">
        <v>40</v>
      </c>
      <c r="P51" s="54" t="s">
        <v>41</v>
      </c>
      <c r="Q51" s="52"/>
      <c r="R51" s="52">
        <v>1260</v>
      </c>
      <c r="S51" s="52">
        <f>155+25</f>
        <v>180</v>
      </c>
      <c r="T51" s="52">
        <f t="shared" si="5"/>
        <v>1080</v>
      </c>
      <c r="U51" s="52"/>
      <c r="V51" s="53" t="s">
        <v>101</v>
      </c>
    </row>
    <row r="52" spans="1:22" ht="75" x14ac:dyDescent="0.25">
      <c r="A52" s="70">
        <f>1+A51</f>
        <v>31</v>
      </c>
      <c r="B52" s="70" t="s">
        <v>102</v>
      </c>
      <c r="C52" s="52" t="s">
        <v>83</v>
      </c>
      <c r="D52" s="52" t="s">
        <v>84</v>
      </c>
      <c r="E52" s="52">
        <v>58</v>
      </c>
      <c r="F52" s="52">
        <v>109</v>
      </c>
      <c r="G52" s="52">
        <v>105.5</v>
      </c>
      <c r="H52" s="52">
        <v>4</v>
      </c>
      <c r="I52" s="52">
        <v>540</v>
      </c>
      <c r="J52" s="52">
        <v>100</v>
      </c>
      <c r="K52" s="52">
        <f t="shared" si="4"/>
        <v>5.5</v>
      </c>
      <c r="L52" s="52" t="s">
        <v>38</v>
      </c>
      <c r="M52" s="52"/>
      <c r="N52" s="52" t="s">
        <v>39</v>
      </c>
      <c r="O52" s="52" t="s">
        <v>40</v>
      </c>
      <c r="P52" s="54" t="s">
        <v>41</v>
      </c>
      <c r="Q52" s="52"/>
      <c r="R52" s="70">
        <v>828</v>
      </c>
      <c r="S52" s="70">
        <v>168</v>
      </c>
      <c r="T52" s="70">
        <f t="shared" si="5"/>
        <v>660</v>
      </c>
      <c r="U52" s="52"/>
      <c r="V52" s="71" t="s">
        <v>103</v>
      </c>
    </row>
    <row r="53" spans="1:22" ht="75" x14ac:dyDescent="0.25">
      <c r="A53" s="70"/>
      <c r="B53" s="70"/>
      <c r="C53" s="52" t="s">
        <v>83</v>
      </c>
      <c r="D53" s="52" t="s">
        <v>84</v>
      </c>
      <c r="E53" s="52">
        <v>58</v>
      </c>
      <c r="F53" s="52">
        <v>1449</v>
      </c>
      <c r="G53" s="52">
        <v>258.8</v>
      </c>
      <c r="H53" s="52">
        <v>6</v>
      </c>
      <c r="I53" s="52">
        <v>872</v>
      </c>
      <c r="J53" s="52">
        <v>268</v>
      </c>
      <c r="K53" s="52">
        <f t="shared" si="4"/>
        <v>-9.1999999999999886</v>
      </c>
      <c r="L53" s="52" t="s">
        <v>38</v>
      </c>
      <c r="M53" s="52"/>
      <c r="N53" s="52" t="s">
        <v>39</v>
      </c>
      <c r="O53" s="52" t="s">
        <v>40</v>
      </c>
      <c r="P53" s="54" t="s">
        <v>41</v>
      </c>
      <c r="Q53" s="52"/>
      <c r="R53" s="70"/>
      <c r="S53" s="70"/>
      <c r="T53" s="70"/>
      <c r="U53" s="52"/>
      <c r="V53" s="71"/>
    </row>
    <row r="54" spans="1:22" ht="75" x14ac:dyDescent="0.25">
      <c r="A54" s="70"/>
      <c r="B54" s="70"/>
      <c r="C54" s="52" t="s">
        <v>83</v>
      </c>
      <c r="D54" s="52" t="s">
        <v>84</v>
      </c>
      <c r="E54" s="52">
        <v>58</v>
      </c>
      <c r="F54" s="52">
        <v>28</v>
      </c>
      <c r="G54" s="52">
        <v>75.3</v>
      </c>
      <c r="H54" s="52">
        <v>6</v>
      </c>
      <c r="I54" s="52">
        <v>513</v>
      </c>
      <c r="J54" s="52">
        <v>74</v>
      </c>
      <c r="K54" s="52">
        <f t="shared" si="4"/>
        <v>1.2999999999999972</v>
      </c>
      <c r="L54" s="52" t="s">
        <v>38</v>
      </c>
      <c r="M54" s="52"/>
      <c r="N54" s="52" t="s">
        <v>39</v>
      </c>
      <c r="O54" s="52" t="s">
        <v>40</v>
      </c>
      <c r="P54" s="54" t="s">
        <v>41</v>
      </c>
      <c r="Q54" s="52"/>
      <c r="R54" s="70"/>
      <c r="S54" s="70"/>
      <c r="T54" s="70"/>
      <c r="U54" s="52"/>
      <c r="V54" s="71"/>
    </row>
    <row r="55" spans="1:22" s="19" customFormat="1" ht="75" x14ac:dyDescent="0.25">
      <c r="A55" s="70">
        <f>1+A52</f>
        <v>32</v>
      </c>
      <c r="B55" s="70" t="s">
        <v>104</v>
      </c>
      <c r="C55" s="52" t="s">
        <v>83</v>
      </c>
      <c r="D55" s="52" t="s">
        <v>84</v>
      </c>
      <c r="E55" s="52">
        <v>58</v>
      </c>
      <c r="F55" s="52">
        <v>1477</v>
      </c>
      <c r="G55" s="52">
        <v>114.7</v>
      </c>
      <c r="H55" s="52">
        <v>6</v>
      </c>
      <c r="I55" s="52">
        <v>735</v>
      </c>
      <c r="J55" s="52">
        <v>111</v>
      </c>
      <c r="K55" s="52">
        <f t="shared" si="4"/>
        <v>3.7000000000000028</v>
      </c>
      <c r="L55" s="52" t="s">
        <v>38</v>
      </c>
      <c r="M55" s="52"/>
      <c r="N55" s="52" t="s">
        <v>39</v>
      </c>
      <c r="O55" s="52" t="s">
        <v>40</v>
      </c>
      <c r="P55" s="54" t="s">
        <v>41</v>
      </c>
      <c r="Q55" s="52"/>
      <c r="R55" s="70">
        <v>1236</v>
      </c>
      <c r="S55" s="70">
        <f>48+96</f>
        <v>144</v>
      </c>
      <c r="T55" s="70">
        <f>R55-S55</f>
        <v>1092</v>
      </c>
      <c r="U55" s="52"/>
      <c r="V55" s="71" t="s">
        <v>105</v>
      </c>
    </row>
    <row r="56" spans="1:22" s="19" customFormat="1" ht="75" x14ac:dyDescent="0.25">
      <c r="A56" s="70"/>
      <c r="B56" s="70"/>
      <c r="C56" s="52" t="s">
        <v>83</v>
      </c>
      <c r="D56" s="52" t="s">
        <v>84</v>
      </c>
      <c r="E56" s="52">
        <v>58</v>
      </c>
      <c r="F56" s="52">
        <v>23</v>
      </c>
      <c r="G56" s="52">
        <v>102.9</v>
      </c>
      <c r="H56" s="52">
        <v>4</v>
      </c>
      <c r="I56" s="52">
        <v>514</v>
      </c>
      <c r="J56" s="52">
        <v>102</v>
      </c>
      <c r="K56" s="52">
        <f t="shared" si="4"/>
        <v>0.90000000000000568</v>
      </c>
      <c r="L56" s="52" t="s">
        <v>38</v>
      </c>
      <c r="M56" s="52"/>
      <c r="N56" s="52" t="s">
        <v>39</v>
      </c>
      <c r="O56" s="52" t="s">
        <v>40</v>
      </c>
      <c r="P56" s="54" t="s">
        <v>41</v>
      </c>
      <c r="Q56" s="52"/>
      <c r="R56" s="70"/>
      <c r="S56" s="70"/>
      <c r="T56" s="70"/>
      <c r="U56" s="52"/>
      <c r="V56" s="70"/>
    </row>
    <row r="57" spans="1:22" s="19" customFormat="1" ht="75" x14ac:dyDescent="0.25">
      <c r="A57" s="70"/>
      <c r="B57" s="70"/>
      <c r="C57" s="52" t="s">
        <v>83</v>
      </c>
      <c r="D57" s="52" t="s">
        <v>84</v>
      </c>
      <c r="E57" s="52">
        <v>58</v>
      </c>
      <c r="F57" s="52">
        <v>1683</v>
      </c>
      <c r="G57" s="52">
        <v>208</v>
      </c>
      <c r="H57" s="52">
        <v>6</v>
      </c>
      <c r="I57" s="52">
        <v>1116</v>
      </c>
      <c r="J57" s="52">
        <v>208</v>
      </c>
      <c r="K57" s="52">
        <f t="shared" si="4"/>
        <v>0</v>
      </c>
      <c r="L57" s="52" t="s">
        <v>38</v>
      </c>
      <c r="M57" s="52"/>
      <c r="N57" s="52" t="s">
        <v>39</v>
      </c>
      <c r="O57" s="52" t="s">
        <v>40</v>
      </c>
      <c r="P57" s="54" t="s">
        <v>41</v>
      </c>
      <c r="Q57" s="52"/>
      <c r="R57" s="70"/>
      <c r="S57" s="70"/>
      <c r="T57" s="70"/>
      <c r="U57" s="52"/>
      <c r="V57" s="70"/>
    </row>
    <row r="58" spans="1:22" s="19" customFormat="1" ht="75" x14ac:dyDescent="0.25">
      <c r="A58" s="70">
        <f>1+A55</f>
        <v>33</v>
      </c>
      <c r="B58" s="70" t="s">
        <v>94</v>
      </c>
      <c r="C58" s="52" t="s">
        <v>83</v>
      </c>
      <c r="D58" s="52" t="s">
        <v>84</v>
      </c>
      <c r="E58" s="52">
        <v>58</v>
      </c>
      <c r="F58" s="52">
        <v>1587</v>
      </c>
      <c r="G58" s="52">
        <v>270.5</v>
      </c>
      <c r="H58" s="52">
        <v>6</v>
      </c>
      <c r="I58" s="52">
        <v>1098</v>
      </c>
      <c r="J58" s="52">
        <v>255</v>
      </c>
      <c r="K58" s="52">
        <f t="shared" si="4"/>
        <v>15.5</v>
      </c>
      <c r="L58" s="52" t="s">
        <v>38</v>
      </c>
      <c r="M58" s="52"/>
      <c r="N58" s="52" t="s">
        <v>39</v>
      </c>
      <c r="O58" s="52" t="s">
        <v>40</v>
      </c>
      <c r="P58" s="54" t="s">
        <v>41</v>
      </c>
      <c r="Q58" s="52"/>
      <c r="R58" s="70">
        <v>1812</v>
      </c>
      <c r="S58" s="70">
        <f>186.3+380</f>
        <v>566.29999999999995</v>
      </c>
      <c r="T58" s="70">
        <f t="shared" si="5"/>
        <v>1245.7</v>
      </c>
      <c r="U58" s="52"/>
      <c r="V58" s="71" t="s">
        <v>95</v>
      </c>
    </row>
    <row r="59" spans="1:22" s="19" customFormat="1" ht="75" x14ac:dyDescent="0.25">
      <c r="A59" s="70"/>
      <c r="B59" s="70"/>
      <c r="C59" s="52" t="s">
        <v>83</v>
      </c>
      <c r="D59" s="52" t="s">
        <v>84</v>
      </c>
      <c r="E59" s="52">
        <v>58</v>
      </c>
      <c r="F59" s="52">
        <v>1626</v>
      </c>
      <c r="G59" s="52">
        <v>181.9</v>
      </c>
      <c r="H59" s="52">
        <v>6</v>
      </c>
      <c r="I59" s="52">
        <v>897</v>
      </c>
      <c r="J59" s="52">
        <v>180</v>
      </c>
      <c r="K59" s="52">
        <f t="shared" si="4"/>
        <v>1.9000000000000057</v>
      </c>
      <c r="L59" s="52" t="s">
        <v>38</v>
      </c>
      <c r="M59" s="52"/>
      <c r="N59" s="52" t="s">
        <v>39</v>
      </c>
      <c r="O59" s="52" t="s">
        <v>40</v>
      </c>
      <c r="P59" s="54" t="s">
        <v>41</v>
      </c>
      <c r="Q59" s="52"/>
      <c r="R59" s="70"/>
      <c r="S59" s="70"/>
      <c r="T59" s="70"/>
      <c r="U59" s="52"/>
      <c r="V59" s="70"/>
    </row>
    <row r="60" spans="1:22" s="19" customFormat="1" ht="75" x14ac:dyDescent="0.25">
      <c r="A60" s="70">
        <f>1+A58</f>
        <v>34</v>
      </c>
      <c r="B60" s="70" t="s">
        <v>106</v>
      </c>
      <c r="C60" s="52" t="s">
        <v>83</v>
      </c>
      <c r="D60" s="52" t="s">
        <v>84</v>
      </c>
      <c r="E60" s="52">
        <v>58</v>
      </c>
      <c r="F60" s="52">
        <v>643</v>
      </c>
      <c r="G60" s="52">
        <v>436.7</v>
      </c>
      <c r="H60" s="52">
        <v>6</v>
      </c>
      <c r="I60" s="52">
        <v>188</v>
      </c>
      <c r="J60" s="52">
        <v>428</v>
      </c>
      <c r="K60" s="52">
        <f t="shared" si="4"/>
        <v>8.6999999999999886</v>
      </c>
      <c r="L60" s="52" t="s">
        <v>38</v>
      </c>
      <c r="M60" s="52"/>
      <c r="N60" s="52" t="s">
        <v>39</v>
      </c>
      <c r="O60" s="52" t="s">
        <v>40</v>
      </c>
      <c r="P60" s="54" t="s">
        <v>41</v>
      </c>
      <c r="Q60" s="52"/>
      <c r="R60" s="70">
        <v>2082</v>
      </c>
      <c r="S60" s="70">
        <f>46.3</f>
        <v>46.3</v>
      </c>
      <c r="T60" s="70">
        <f t="shared" si="5"/>
        <v>2035.7</v>
      </c>
      <c r="U60" s="52"/>
      <c r="V60" s="71" t="s">
        <v>107</v>
      </c>
    </row>
    <row r="61" spans="1:22" s="19" customFormat="1" ht="75" x14ac:dyDescent="0.25">
      <c r="A61" s="70"/>
      <c r="B61" s="70"/>
      <c r="C61" s="52" t="s">
        <v>83</v>
      </c>
      <c r="D61" s="52" t="s">
        <v>84</v>
      </c>
      <c r="E61" s="52">
        <v>58</v>
      </c>
      <c r="F61" s="52">
        <v>1444</v>
      </c>
      <c r="G61" s="52">
        <v>162.19999999999999</v>
      </c>
      <c r="H61" s="52">
        <v>6</v>
      </c>
      <c r="I61" s="52">
        <v>873</v>
      </c>
      <c r="J61" s="52">
        <v>161</v>
      </c>
      <c r="K61" s="52">
        <f t="shared" si="4"/>
        <v>1.1999999999999886</v>
      </c>
      <c r="L61" s="52" t="s">
        <v>38</v>
      </c>
      <c r="M61" s="52"/>
      <c r="N61" s="52" t="s">
        <v>39</v>
      </c>
      <c r="O61" s="52" t="s">
        <v>40</v>
      </c>
      <c r="P61" s="54" t="s">
        <v>41</v>
      </c>
      <c r="Q61" s="52"/>
      <c r="R61" s="70"/>
      <c r="S61" s="70"/>
      <c r="T61" s="70"/>
      <c r="U61" s="52"/>
      <c r="V61" s="70"/>
    </row>
    <row r="62" spans="1:22" s="19" customFormat="1" ht="75" x14ac:dyDescent="0.25">
      <c r="A62" s="70"/>
      <c r="B62" s="70"/>
      <c r="C62" s="52" t="s">
        <v>83</v>
      </c>
      <c r="D62" s="52" t="s">
        <v>84</v>
      </c>
      <c r="E62" s="52">
        <v>58</v>
      </c>
      <c r="F62" s="52">
        <v>188</v>
      </c>
      <c r="G62" s="52">
        <v>169.7</v>
      </c>
      <c r="H62" s="52">
        <v>4</v>
      </c>
      <c r="I62" s="52">
        <v>353</v>
      </c>
      <c r="J62" s="52">
        <v>165</v>
      </c>
      <c r="K62" s="52">
        <f t="shared" si="4"/>
        <v>4.6999999999999886</v>
      </c>
      <c r="L62" s="52" t="s">
        <v>38</v>
      </c>
      <c r="M62" s="52"/>
      <c r="N62" s="52" t="s">
        <v>39</v>
      </c>
      <c r="O62" s="52" t="s">
        <v>40</v>
      </c>
      <c r="P62" s="54" t="s">
        <v>41</v>
      </c>
      <c r="Q62" s="52"/>
      <c r="R62" s="70"/>
      <c r="S62" s="70"/>
      <c r="T62" s="70"/>
      <c r="U62" s="52"/>
      <c r="V62" s="70"/>
    </row>
    <row r="63" spans="1:22" s="19" customFormat="1" ht="75" x14ac:dyDescent="0.25">
      <c r="A63" s="70">
        <f>1+A60</f>
        <v>35</v>
      </c>
      <c r="B63" s="70" t="s">
        <v>108</v>
      </c>
      <c r="C63" s="52" t="s">
        <v>83</v>
      </c>
      <c r="D63" s="52" t="s">
        <v>84</v>
      </c>
      <c r="E63" s="52">
        <v>58</v>
      </c>
      <c r="F63" s="52">
        <v>579</v>
      </c>
      <c r="G63" s="52">
        <v>430.2</v>
      </c>
      <c r="H63" s="52">
        <v>6</v>
      </c>
      <c r="I63" s="52">
        <v>186</v>
      </c>
      <c r="J63" s="52">
        <v>421</v>
      </c>
      <c r="K63" s="52">
        <f t="shared" si="4"/>
        <v>9.1999999999999886</v>
      </c>
      <c r="L63" s="52" t="s">
        <v>38</v>
      </c>
      <c r="M63" s="52"/>
      <c r="N63" s="52" t="s">
        <v>39</v>
      </c>
      <c r="O63" s="52" t="s">
        <v>40</v>
      </c>
      <c r="P63" s="54" t="s">
        <v>41</v>
      </c>
      <c r="Q63" s="52"/>
      <c r="R63" s="70">
        <v>1200</v>
      </c>
      <c r="S63" s="70"/>
      <c r="T63" s="70">
        <f t="shared" si="5"/>
        <v>1200</v>
      </c>
      <c r="U63" s="52"/>
      <c r="V63" s="71" t="s">
        <v>109</v>
      </c>
    </row>
    <row r="64" spans="1:22" s="19" customFormat="1" ht="75" x14ac:dyDescent="0.25">
      <c r="A64" s="70"/>
      <c r="B64" s="70"/>
      <c r="C64" s="52" t="s">
        <v>83</v>
      </c>
      <c r="D64" s="52" t="s">
        <v>84</v>
      </c>
      <c r="E64" s="52">
        <v>58</v>
      </c>
      <c r="F64" s="52">
        <v>1549</v>
      </c>
      <c r="G64" s="52">
        <v>278.89999999999998</v>
      </c>
      <c r="H64" s="52">
        <v>6</v>
      </c>
      <c r="I64" s="52">
        <v>1097</v>
      </c>
      <c r="J64" s="52">
        <v>285</v>
      </c>
      <c r="K64" s="52">
        <f t="shared" si="4"/>
        <v>-6.1000000000000227</v>
      </c>
      <c r="L64" s="52" t="s">
        <v>38</v>
      </c>
      <c r="M64" s="52"/>
      <c r="N64" s="52" t="s">
        <v>39</v>
      </c>
      <c r="O64" s="52" t="s">
        <v>40</v>
      </c>
      <c r="P64" s="54" t="s">
        <v>41</v>
      </c>
      <c r="Q64" s="52"/>
      <c r="R64" s="70"/>
      <c r="S64" s="70"/>
      <c r="T64" s="70"/>
      <c r="U64" s="52"/>
      <c r="V64" s="70"/>
    </row>
    <row r="65" spans="1:22" s="19" customFormat="1" ht="75" x14ac:dyDescent="0.25">
      <c r="A65" s="70"/>
      <c r="B65" s="70"/>
      <c r="C65" s="52" t="s">
        <v>83</v>
      </c>
      <c r="D65" s="52" t="s">
        <v>84</v>
      </c>
      <c r="E65" s="52">
        <v>58</v>
      </c>
      <c r="F65" s="52">
        <v>52</v>
      </c>
      <c r="G65" s="52">
        <v>59</v>
      </c>
      <c r="H65" s="52">
        <v>4</v>
      </c>
      <c r="I65" s="52">
        <v>151</v>
      </c>
      <c r="J65" s="52">
        <v>88</v>
      </c>
      <c r="K65" s="52">
        <f t="shared" si="4"/>
        <v>-29</v>
      </c>
      <c r="L65" s="52" t="s">
        <v>38</v>
      </c>
      <c r="M65" s="52"/>
      <c r="N65" s="52" t="s">
        <v>39</v>
      </c>
      <c r="O65" s="52" t="s">
        <v>40</v>
      </c>
      <c r="P65" s="54" t="s">
        <v>41</v>
      </c>
      <c r="Q65" s="52"/>
      <c r="R65" s="70"/>
      <c r="S65" s="70"/>
      <c r="T65" s="70"/>
      <c r="U65" s="52"/>
      <c r="V65" s="70"/>
    </row>
    <row r="66" spans="1:22" s="19" customFormat="1" ht="75" x14ac:dyDescent="0.25">
      <c r="A66" s="70"/>
      <c r="B66" s="70"/>
      <c r="C66" s="52" t="s">
        <v>83</v>
      </c>
      <c r="D66" s="52" t="s">
        <v>84</v>
      </c>
      <c r="E66" s="52">
        <v>58</v>
      </c>
      <c r="F66" s="52">
        <v>1590</v>
      </c>
      <c r="G66" s="52">
        <v>98.6</v>
      </c>
      <c r="H66" s="52">
        <v>6</v>
      </c>
      <c r="I66" s="52">
        <v>895</v>
      </c>
      <c r="J66" s="52">
        <v>97</v>
      </c>
      <c r="K66" s="52">
        <f t="shared" si="4"/>
        <v>1.5999999999999943</v>
      </c>
      <c r="L66" s="52" t="s">
        <v>38</v>
      </c>
      <c r="M66" s="52"/>
      <c r="N66" s="52" t="s">
        <v>39</v>
      </c>
      <c r="O66" s="52" t="s">
        <v>40</v>
      </c>
      <c r="P66" s="54" t="s">
        <v>41</v>
      </c>
      <c r="Q66" s="52"/>
      <c r="R66" s="70"/>
      <c r="S66" s="70"/>
      <c r="T66" s="70"/>
      <c r="U66" s="52"/>
      <c r="V66" s="70"/>
    </row>
    <row r="67" spans="1:22" s="19" customFormat="1" ht="75" x14ac:dyDescent="0.25">
      <c r="A67" s="70">
        <f>1+A63</f>
        <v>36</v>
      </c>
      <c r="B67" s="70" t="s">
        <v>110</v>
      </c>
      <c r="C67" s="52" t="s">
        <v>83</v>
      </c>
      <c r="D67" s="52" t="s">
        <v>84</v>
      </c>
      <c r="E67" s="52">
        <v>58</v>
      </c>
      <c r="F67" s="55">
        <v>1613</v>
      </c>
      <c r="G67" s="55">
        <v>652.6</v>
      </c>
      <c r="H67" s="55">
        <v>6</v>
      </c>
      <c r="I67" s="55">
        <v>1012</v>
      </c>
      <c r="J67" s="55">
        <v>658</v>
      </c>
      <c r="K67" s="52">
        <f t="shared" si="4"/>
        <v>-5.3999999999999773</v>
      </c>
      <c r="L67" s="52" t="s">
        <v>38</v>
      </c>
      <c r="M67" s="55"/>
      <c r="N67" s="52" t="s">
        <v>39</v>
      </c>
      <c r="O67" s="52" t="s">
        <v>40</v>
      </c>
      <c r="P67" s="54" t="s">
        <v>41</v>
      </c>
      <c r="Q67" s="52"/>
      <c r="R67" s="70">
        <v>1488</v>
      </c>
      <c r="S67" s="70">
        <f>120</f>
        <v>120</v>
      </c>
      <c r="T67" s="70">
        <f t="shared" si="5"/>
        <v>1368</v>
      </c>
      <c r="U67" s="52"/>
      <c r="V67" s="55"/>
    </row>
    <row r="68" spans="1:22" s="19" customFormat="1" ht="75" x14ac:dyDescent="0.25">
      <c r="A68" s="70"/>
      <c r="B68" s="70"/>
      <c r="C68" s="52" t="s">
        <v>83</v>
      </c>
      <c r="D68" s="52" t="s">
        <v>84</v>
      </c>
      <c r="E68" s="52">
        <v>58</v>
      </c>
      <c r="F68" s="55">
        <v>1359</v>
      </c>
      <c r="G68" s="55">
        <v>119</v>
      </c>
      <c r="H68" s="55">
        <v>6</v>
      </c>
      <c r="I68" s="55">
        <v>494</v>
      </c>
      <c r="J68" s="55">
        <v>119</v>
      </c>
      <c r="K68" s="52">
        <f t="shared" si="4"/>
        <v>0</v>
      </c>
      <c r="L68" s="52" t="s">
        <v>38</v>
      </c>
      <c r="M68" s="55"/>
      <c r="N68" s="52" t="s">
        <v>39</v>
      </c>
      <c r="O68" s="52" t="s">
        <v>40</v>
      </c>
      <c r="P68" s="54" t="s">
        <v>41</v>
      </c>
      <c r="Q68" s="52"/>
      <c r="R68" s="70"/>
      <c r="S68" s="70"/>
      <c r="T68" s="70"/>
      <c r="U68" s="52"/>
      <c r="V68" s="55"/>
    </row>
    <row r="69" spans="1:22" s="19" customFormat="1" ht="75" x14ac:dyDescent="0.25">
      <c r="A69" s="70">
        <f>1+A67</f>
        <v>37</v>
      </c>
      <c r="B69" s="70" t="s">
        <v>111</v>
      </c>
      <c r="C69" s="52" t="s">
        <v>83</v>
      </c>
      <c r="D69" s="52" t="s">
        <v>84</v>
      </c>
      <c r="E69" s="52">
        <v>58</v>
      </c>
      <c r="F69" s="55">
        <v>1422</v>
      </c>
      <c r="G69" s="55">
        <v>144</v>
      </c>
      <c r="H69" s="55">
        <v>6</v>
      </c>
      <c r="I69" s="55">
        <v>544</v>
      </c>
      <c r="J69" s="55">
        <v>124</v>
      </c>
      <c r="K69" s="52">
        <f t="shared" si="4"/>
        <v>20</v>
      </c>
      <c r="L69" s="52" t="s">
        <v>38</v>
      </c>
      <c r="M69" s="55"/>
      <c r="N69" s="52" t="s">
        <v>39</v>
      </c>
      <c r="O69" s="52" t="s">
        <v>40</v>
      </c>
      <c r="P69" s="54" t="s">
        <v>41</v>
      </c>
      <c r="Q69" s="52"/>
      <c r="R69" s="70">
        <f>2046-501</f>
        <v>1545</v>
      </c>
      <c r="S69" s="70">
        <f>7+66.5</f>
        <v>73.5</v>
      </c>
      <c r="T69" s="70">
        <f t="shared" si="5"/>
        <v>1471.5</v>
      </c>
      <c r="U69" s="52"/>
      <c r="V69" s="72" t="s">
        <v>112</v>
      </c>
    </row>
    <row r="70" spans="1:22" s="19" customFormat="1" ht="75" x14ac:dyDescent="0.25">
      <c r="A70" s="70"/>
      <c r="B70" s="70"/>
      <c r="C70" s="52" t="s">
        <v>83</v>
      </c>
      <c r="D70" s="52" t="s">
        <v>84</v>
      </c>
      <c r="E70" s="52">
        <v>58</v>
      </c>
      <c r="F70" s="55">
        <v>1247</v>
      </c>
      <c r="G70" s="55">
        <v>567.6</v>
      </c>
      <c r="H70" s="55">
        <v>6</v>
      </c>
      <c r="I70" s="55">
        <v>862</v>
      </c>
      <c r="J70" s="55">
        <v>597</v>
      </c>
      <c r="K70" s="52">
        <f t="shared" si="4"/>
        <v>-29.399999999999977</v>
      </c>
      <c r="L70" s="52" t="s">
        <v>38</v>
      </c>
      <c r="M70" s="55"/>
      <c r="N70" s="52" t="s">
        <v>39</v>
      </c>
      <c r="O70" s="52" t="s">
        <v>40</v>
      </c>
      <c r="P70" s="54" t="s">
        <v>41</v>
      </c>
      <c r="Q70" s="52"/>
      <c r="R70" s="70"/>
      <c r="S70" s="70"/>
      <c r="T70" s="70"/>
      <c r="U70" s="52"/>
      <c r="V70" s="73"/>
    </row>
    <row r="71" spans="1:22" s="19" customFormat="1" ht="75" x14ac:dyDescent="0.25">
      <c r="A71" s="70">
        <f>1+A69</f>
        <v>38</v>
      </c>
      <c r="B71" s="70" t="s">
        <v>113</v>
      </c>
      <c r="C71" s="52" t="s">
        <v>83</v>
      </c>
      <c r="D71" s="52" t="s">
        <v>84</v>
      </c>
      <c r="E71" s="52">
        <v>58</v>
      </c>
      <c r="F71" s="55">
        <v>1628</v>
      </c>
      <c r="G71" s="55">
        <v>256.10000000000002</v>
      </c>
      <c r="H71" s="55">
        <v>6</v>
      </c>
      <c r="I71" s="55">
        <v>767</v>
      </c>
      <c r="J71" s="55">
        <v>259</v>
      </c>
      <c r="K71" s="52">
        <f t="shared" si="4"/>
        <v>-2.8999999999999773</v>
      </c>
      <c r="L71" s="52" t="s">
        <v>38</v>
      </c>
      <c r="M71" s="55"/>
      <c r="N71" s="52" t="s">
        <v>39</v>
      </c>
      <c r="O71" s="52" t="s">
        <v>40</v>
      </c>
      <c r="P71" s="54" t="s">
        <v>41</v>
      </c>
      <c r="Q71" s="52"/>
      <c r="R71" s="70">
        <v>501</v>
      </c>
      <c r="S71" s="70">
        <v>168</v>
      </c>
      <c r="T71" s="70">
        <f t="shared" si="5"/>
        <v>333</v>
      </c>
      <c r="U71" s="52"/>
      <c r="V71" s="71" t="s">
        <v>114</v>
      </c>
    </row>
    <row r="72" spans="1:22" s="19" customFormat="1" ht="75" x14ac:dyDescent="0.25">
      <c r="A72" s="70"/>
      <c r="B72" s="70"/>
      <c r="C72" s="52" t="s">
        <v>83</v>
      </c>
      <c r="D72" s="52" t="s">
        <v>84</v>
      </c>
      <c r="E72" s="52">
        <v>58</v>
      </c>
      <c r="F72" s="55">
        <v>1501</v>
      </c>
      <c r="G72" s="55">
        <v>76.5</v>
      </c>
      <c r="H72" s="55">
        <v>6</v>
      </c>
      <c r="I72" s="55">
        <v>774</v>
      </c>
      <c r="J72" s="55">
        <v>74</v>
      </c>
      <c r="K72" s="52">
        <f t="shared" si="4"/>
        <v>2.5</v>
      </c>
      <c r="L72" s="52" t="s">
        <v>38</v>
      </c>
      <c r="M72" s="55"/>
      <c r="N72" s="52" t="s">
        <v>39</v>
      </c>
      <c r="O72" s="52" t="s">
        <v>40</v>
      </c>
      <c r="P72" s="54" t="s">
        <v>41</v>
      </c>
      <c r="Q72" s="52"/>
      <c r="R72" s="70"/>
      <c r="S72" s="70"/>
      <c r="T72" s="70"/>
      <c r="U72" s="52"/>
      <c r="V72" s="70"/>
    </row>
    <row r="73" spans="1:22" s="19" customFormat="1" ht="75" x14ac:dyDescent="0.25">
      <c r="A73" s="70">
        <f>1+A71</f>
        <v>39</v>
      </c>
      <c r="B73" s="70" t="s">
        <v>115</v>
      </c>
      <c r="C73" s="52" t="s">
        <v>83</v>
      </c>
      <c r="D73" s="52" t="s">
        <v>84</v>
      </c>
      <c r="E73" s="55">
        <v>58</v>
      </c>
      <c r="F73" s="55">
        <v>1429</v>
      </c>
      <c r="G73" s="55">
        <v>289.7</v>
      </c>
      <c r="H73" s="55">
        <v>6</v>
      </c>
      <c r="I73" s="55">
        <v>871</v>
      </c>
      <c r="J73" s="55">
        <v>299</v>
      </c>
      <c r="K73" s="52">
        <f t="shared" si="4"/>
        <v>-9.3000000000000114</v>
      </c>
      <c r="L73" s="52" t="s">
        <v>38</v>
      </c>
      <c r="M73" s="55"/>
      <c r="N73" s="52" t="s">
        <v>39</v>
      </c>
      <c r="O73" s="52" t="s">
        <v>40</v>
      </c>
      <c r="P73" s="54" t="s">
        <v>41</v>
      </c>
      <c r="Q73" s="52"/>
      <c r="R73" s="70">
        <v>1566</v>
      </c>
      <c r="S73" s="70">
        <f>216+116</f>
        <v>332</v>
      </c>
      <c r="T73" s="70">
        <f t="shared" si="5"/>
        <v>1234</v>
      </c>
      <c r="U73" s="52"/>
      <c r="V73" s="71" t="s">
        <v>116</v>
      </c>
    </row>
    <row r="74" spans="1:22" s="19" customFormat="1" ht="75" x14ac:dyDescent="0.25">
      <c r="A74" s="70"/>
      <c r="B74" s="70"/>
      <c r="C74" s="52" t="s">
        <v>83</v>
      </c>
      <c r="D74" s="52" t="s">
        <v>84</v>
      </c>
      <c r="E74" s="55">
        <v>58</v>
      </c>
      <c r="F74" s="55">
        <v>775</v>
      </c>
      <c r="G74" s="55">
        <v>151.30000000000001</v>
      </c>
      <c r="H74" s="55">
        <v>6</v>
      </c>
      <c r="I74" s="55">
        <v>276</v>
      </c>
      <c r="J74" s="55">
        <v>149</v>
      </c>
      <c r="K74" s="52">
        <f t="shared" si="4"/>
        <v>2.3000000000000114</v>
      </c>
      <c r="L74" s="52" t="s">
        <v>38</v>
      </c>
      <c r="M74" s="55"/>
      <c r="N74" s="52" t="s">
        <v>39</v>
      </c>
      <c r="O74" s="52" t="s">
        <v>40</v>
      </c>
      <c r="P74" s="54" t="s">
        <v>41</v>
      </c>
      <c r="Q74" s="52"/>
      <c r="R74" s="70"/>
      <c r="S74" s="70"/>
      <c r="T74" s="70"/>
      <c r="U74" s="52"/>
      <c r="V74" s="70"/>
    </row>
    <row r="75" spans="1:22" s="19" customFormat="1" ht="75" x14ac:dyDescent="0.25">
      <c r="A75" s="70"/>
      <c r="B75" s="70"/>
      <c r="C75" s="52" t="s">
        <v>83</v>
      </c>
      <c r="D75" s="52" t="s">
        <v>84</v>
      </c>
      <c r="E75" s="55">
        <v>58</v>
      </c>
      <c r="F75" s="55">
        <v>1424</v>
      </c>
      <c r="G75" s="55">
        <v>171.7</v>
      </c>
      <c r="H75" s="55">
        <v>6</v>
      </c>
      <c r="I75" s="55">
        <v>730</v>
      </c>
      <c r="J75" s="55">
        <v>170</v>
      </c>
      <c r="K75" s="52">
        <f t="shared" si="4"/>
        <v>1.6999999999999886</v>
      </c>
      <c r="L75" s="52" t="s">
        <v>38</v>
      </c>
      <c r="M75" s="55"/>
      <c r="N75" s="52" t="s">
        <v>39</v>
      </c>
      <c r="O75" s="52" t="s">
        <v>40</v>
      </c>
      <c r="P75" s="54" t="s">
        <v>41</v>
      </c>
      <c r="Q75" s="52"/>
      <c r="R75" s="70"/>
      <c r="S75" s="70"/>
      <c r="T75" s="70"/>
      <c r="U75" s="52"/>
      <c r="V75" s="70"/>
    </row>
    <row r="76" spans="1:22" s="19" customFormat="1" ht="75" x14ac:dyDescent="0.25">
      <c r="A76" s="70">
        <f>1+A73</f>
        <v>40</v>
      </c>
      <c r="B76" s="70" t="s">
        <v>117</v>
      </c>
      <c r="C76" s="52" t="s">
        <v>83</v>
      </c>
      <c r="D76" s="52" t="s">
        <v>84</v>
      </c>
      <c r="E76" s="55">
        <v>58</v>
      </c>
      <c r="F76" s="55">
        <v>1314</v>
      </c>
      <c r="G76" s="55">
        <v>404</v>
      </c>
      <c r="H76" s="55">
        <v>6</v>
      </c>
      <c r="I76" s="55">
        <v>787</v>
      </c>
      <c r="J76" s="55">
        <v>387</v>
      </c>
      <c r="K76" s="52">
        <f t="shared" si="4"/>
        <v>17</v>
      </c>
      <c r="L76" s="52" t="s">
        <v>38</v>
      </c>
      <c r="M76" s="55"/>
      <c r="N76" s="52" t="s">
        <v>39</v>
      </c>
      <c r="O76" s="52" t="s">
        <v>40</v>
      </c>
      <c r="P76" s="54" t="s">
        <v>41</v>
      </c>
      <c r="Q76" s="52"/>
      <c r="R76" s="70">
        <v>1212</v>
      </c>
      <c r="S76" s="70">
        <v>25</v>
      </c>
      <c r="T76" s="70">
        <f t="shared" si="5"/>
        <v>1187</v>
      </c>
      <c r="U76" s="52"/>
      <c r="V76" s="72" t="s">
        <v>118</v>
      </c>
    </row>
    <row r="77" spans="1:22" s="19" customFormat="1" ht="75" x14ac:dyDescent="0.25">
      <c r="A77" s="70"/>
      <c r="B77" s="70"/>
      <c r="C77" s="52" t="s">
        <v>83</v>
      </c>
      <c r="D77" s="52" t="s">
        <v>84</v>
      </c>
      <c r="E77" s="55">
        <v>58</v>
      </c>
      <c r="F77" s="55">
        <v>330</v>
      </c>
      <c r="G77" s="55">
        <v>76</v>
      </c>
      <c r="H77" s="55">
        <v>6</v>
      </c>
      <c r="I77" s="55">
        <v>690</v>
      </c>
      <c r="J77" s="55">
        <v>75</v>
      </c>
      <c r="K77" s="52">
        <f t="shared" si="4"/>
        <v>1</v>
      </c>
      <c r="L77" s="52" t="s">
        <v>38</v>
      </c>
      <c r="M77" s="55"/>
      <c r="N77" s="52" t="s">
        <v>39</v>
      </c>
      <c r="O77" s="52" t="s">
        <v>40</v>
      </c>
      <c r="P77" s="54" t="s">
        <v>41</v>
      </c>
      <c r="Q77" s="52"/>
      <c r="R77" s="70"/>
      <c r="S77" s="70"/>
      <c r="T77" s="70"/>
      <c r="U77" s="52"/>
      <c r="V77" s="72"/>
    </row>
    <row r="78" spans="1:22" s="19" customFormat="1" ht="75" x14ac:dyDescent="0.25">
      <c r="A78" s="52">
        <f>1+A76</f>
        <v>41</v>
      </c>
      <c r="B78" s="52" t="s">
        <v>119</v>
      </c>
      <c r="C78" s="52" t="s">
        <v>83</v>
      </c>
      <c r="D78" s="52" t="s">
        <v>84</v>
      </c>
      <c r="E78" s="55">
        <v>58</v>
      </c>
      <c r="F78" s="55">
        <v>1437</v>
      </c>
      <c r="G78" s="55">
        <v>117.9</v>
      </c>
      <c r="H78" s="55">
        <v>6</v>
      </c>
      <c r="I78" s="55">
        <v>542</v>
      </c>
      <c r="J78" s="55">
        <v>144</v>
      </c>
      <c r="K78" s="52">
        <f t="shared" si="4"/>
        <v>-26.099999999999994</v>
      </c>
      <c r="L78" s="52" t="s">
        <v>38</v>
      </c>
      <c r="M78" s="55"/>
      <c r="N78" s="52" t="s">
        <v>39</v>
      </c>
      <c r="O78" s="52" t="s">
        <v>40</v>
      </c>
      <c r="P78" s="54" t="s">
        <v>41</v>
      </c>
      <c r="Q78" s="52"/>
      <c r="R78" s="52">
        <v>1212</v>
      </c>
      <c r="S78" s="52">
        <f>216+480+72+14</f>
        <v>782</v>
      </c>
      <c r="T78" s="52">
        <f t="shared" si="5"/>
        <v>430</v>
      </c>
      <c r="U78" s="52"/>
      <c r="V78" s="55"/>
    </row>
    <row r="79" spans="1:22" s="19" customFormat="1" ht="75" x14ac:dyDescent="0.25">
      <c r="A79" s="70">
        <f>1+A78</f>
        <v>42</v>
      </c>
      <c r="B79" s="70" t="s">
        <v>120</v>
      </c>
      <c r="C79" s="52" t="s">
        <v>83</v>
      </c>
      <c r="D79" s="52" t="s">
        <v>84</v>
      </c>
      <c r="E79" s="55">
        <v>58</v>
      </c>
      <c r="F79" s="55">
        <v>1652</v>
      </c>
      <c r="G79" s="55">
        <v>218.7</v>
      </c>
      <c r="H79" s="55">
        <v>6</v>
      </c>
      <c r="I79" s="55">
        <v>1113</v>
      </c>
      <c r="J79" s="55">
        <v>218</v>
      </c>
      <c r="K79" s="52">
        <f t="shared" si="4"/>
        <v>0.69999999999998863</v>
      </c>
      <c r="L79" s="52" t="s">
        <v>38</v>
      </c>
      <c r="M79" s="55"/>
      <c r="N79" s="52" t="s">
        <v>39</v>
      </c>
      <c r="O79" s="52" t="s">
        <v>40</v>
      </c>
      <c r="P79" s="54" t="s">
        <v>41</v>
      </c>
      <c r="Q79" s="52"/>
      <c r="R79" s="52">
        <v>1212</v>
      </c>
      <c r="S79" s="52"/>
      <c r="T79" s="52">
        <f t="shared" si="5"/>
        <v>1212</v>
      </c>
      <c r="U79" s="52"/>
      <c r="V79" s="56" t="s">
        <v>121</v>
      </c>
    </row>
    <row r="80" spans="1:22" s="19" customFormat="1" ht="75" x14ac:dyDescent="0.25">
      <c r="A80" s="70"/>
      <c r="B80" s="70"/>
      <c r="C80" s="52" t="s">
        <v>83</v>
      </c>
      <c r="D80" s="52" t="s">
        <v>84</v>
      </c>
      <c r="E80" s="55">
        <v>58</v>
      </c>
      <c r="F80" s="55">
        <v>205</v>
      </c>
      <c r="G80" s="55">
        <v>137.80000000000001</v>
      </c>
      <c r="H80" s="55">
        <v>4</v>
      </c>
      <c r="I80" s="55">
        <v>697</v>
      </c>
      <c r="J80" s="55">
        <v>131</v>
      </c>
      <c r="K80" s="52">
        <f t="shared" si="4"/>
        <v>6.8000000000000114</v>
      </c>
      <c r="L80" s="52" t="s">
        <v>38</v>
      </c>
      <c r="M80" s="55"/>
      <c r="N80" s="52" t="s">
        <v>39</v>
      </c>
      <c r="O80" s="52" t="s">
        <v>40</v>
      </c>
      <c r="P80" s="54" t="s">
        <v>41</v>
      </c>
      <c r="Q80" s="52"/>
      <c r="R80" s="70">
        <v>1123</v>
      </c>
      <c r="S80" s="52"/>
      <c r="T80" s="52">
        <f t="shared" si="5"/>
        <v>1123</v>
      </c>
      <c r="U80" s="52"/>
      <c r="V80" s="52"/>
    </row>
    <row r="81" spans="1:22" s="19" customFormat="1" ht="131.25" x14ac:dyDescent="0.25">
      <c r="A81" s="70"/>
      <c r="B81" s="70"/>
      <c r="C81" s="52" t="s">
        <v>83</v>
      </c>
      <c r="D81" s="52" t="s">
        <v>84</v>
      </c>
      <c r="E81" s="55">
        <v>58</v>
      </c>
      <c r="F81" s="55">
        <v>1481</v>
      </c>
      <c r="G81" s="55">
        <v>524.1</v>
      </c>
      <c r="H81" s="55">
        <v>6</v>
      </c>
      <c r="I81" s="55">
        <v>928</v>
      </c>
      <c r="J81" s="55">
        <v>560</v>
      </c>
      <c r="K81" s="52">
        <f t="shared" si="4"/>
        <v>-35.899999999999977</v>
      </c>
      <c r="L81" s="52" t="s">
        <v>38</v>
      </c>
      <c r="M81" s="55"/>
      <c r="N81" s="52" t="s">
        <v>39</v>
      </c>
      <c r="O81" s="52" t="s">
        <v>40</v>
      </c>
      <c r="P81" s="54" t="s">
        <v>41</v>
      </c>
      <c r="Q81" s="52"/>
      <c r="R81" s="70"/>
      <c r="S81" s="52"/>
      <c r="T81" s="52">
        <f t="shared" si="5"/>
        <v>0</v>
      </c>
      <c r="U81" s="52" t="s">
        <v>122</v>
      </c>
      <c r="V81" s="52"/>
    </row>
    <row r="82" spans="1:22" s="19" customFormat="1" ht="75" x14ac:dyDescent="0.25">
      <c r="A82" s="70"/>
      <c r="B82" s="70"/>
      <c r="C82" s="52" t="s">
        <v>83</v>
      </c>
      <c r="D82" s="52" t="s">
        <v>84</v>
      </c>
      <c r="E82" s="55">
        <v>58</v>
      </c>
      <c r="F82" s="55">
        <v>1489</v>
      </c>
      <c r="G82" s="55">
        <v>76.5</v>
      </c>
      <c r="H82" s="55">
        <v>6</v>
      </c>
      <c r="I82" s="55">
        <v>882</v>
      </c>
      <c r="J82" s="55">
        <v>76</v>
      </c>
      <c r="K82" s="52">
        <f t="shared" si="4"/>
        <v>0.5</v>
      </c>
      <c r="L82" s="52" t="s">
        <v>38</v>
      </c>
      <c r="M82" s="55"/>
      <c r="N82" s="52" t="s">
        <v>39</v>
      </c>
      <c r="O82" s="52" t="s">
        <v>40</v>
      </c>
      <c r="P82" s="54" t="s">
        <v>41</v>
      </c>
      <c r="Q82" s="52"/>
      <c r="R82" s="70"/>
      <c r="S82" s="52"/>
      <c r="T82" s="52">
        <f t="shared" si="5"/>
        <v>0</v>
      </c>
      <c r="U82" s="52"/>
      <c r="V82" s="55"/>
    </row>
    <row r="83" spans="1:22" s="21" customFormat="1" ht="75" x14ac:dyDescent="0.25">
      <c r="A83" s="52">
        <f>1+A79</f>
        <v>43</v>
      </c>
      <c r="B83" s="52" t="s">
        <v>123</v>
      </c>
      <c r="C83" s="52" t="s">
        <v>83</v>
      </c>
      <c r="D83" s="52" t="s">
        <v>84</v>
      </c>
      <c r="E83" s="55">
        <v>58</v>
      </c>
      <c r="F83" s="55">
        <v>1288</v>
      </c>
      <c r="G83" s="55">
        <v>525.70000000000005</v>
      </c>
      <c r="H83" s="55">
        <v>6</v>
      </c>
      <c r="I83" s="55">
        <v>863</v>
      </c>
      <c r="J83" s="55">
        <v>566</v>
      </c>
      <c r="K83" s="52">
        <f t="shared" si="4"/>
        <v>-40.299999999999955</v>
      </c>
      <c r="L83" s="52" t="s">
        <v>38</v>
      </c>
      <c r="M83" s="55"/>
      <c r="N83" s="52" t="s">
        <v>39</v>
      </c>
      <c r="O83" s="52" t="s">
        <v>40</v>
      </c>
      <c r="P83" s="54" t="s">
        <v>41</v>
      </c>
      <c r="Q83" s="52"/>
      <c r="R83" s="52">
        <v>1123</v>
      </c>
      <c r="S83" s="52"/>
      <c r="T83" s="52">
        <f t="shared" si="5"/>
        <v>1123</v>
      </c>
      <c r="U83" s="52"/>
      <c r="V83" s="56" t="s">
        <v>124</v>
      </c>
    </row>
    <row r="84" spans="1:22" s="19" customFormat="1" ht="75" x14ac:dyDescent="0.25">
      <c r="A84" s="70">
        <f>1+A83</f>
        <v>44</v>
      </c>
      <c r="B84" s="70" t="s">
        <v>125</v>
      </c>
      <c r="C84" s="52" t="s">
        <v>83</v>
      </c>
      <c r="D84" s="52" t="s">
        <v>84</v>
      </c>
      <c r="E84" s="55">
        <v>58</v>
      </c>
      <c r="F84" s="55">
        <v>1086</v>
      </c>
      <c r="G84" s="55">
        <v>204.2</v>
      </c>
      <c r="H84" s="55">
        <v>6</v>
      </c>
      <c r="I84" s="55">
        <v>481</v>
      </c>
      <c r="J84" s="55">
        <v>188</v>
      </c>
      <c r="K84" s="52">
        <f t="shared" si="4"/>
        <v>16.199999999999989</v>
      </c>
      <c r="L84" s="52" t="s">
        <v>38</v>
      </c>
      <c r="M84" s="55"/>
      <c r="N84" s="52" t="s">
        <v>39</v>
      </c>
      <c r="O84" s="52" t="s">
        <v>40</v>
      </c>
      <c r="P84" s="54" t="s">
        <v>41</v>
      </c>
      <c r="Q84" s="52"/>
      <c r="R84" s="70">
        <f>1704+384</f>
        <v>2088</v>
      </c>
      <c r="S84" s="70">
        <f>192</f>
        <v>192</v>
      </c>
      <c r="T84" s="70">
        <f t="shared" si="5"/>
        <v>1896</v>
      </c>
      <c r="U84" s="52"/>
      <c r="V84" s="71" t="s">
        <v>126</v>
      </c>
    </row>
    <row r="85" spans="1:22" s="19" customFormat="1" ht="75" x14ac:dyDescent="0.25">
      <c r="A85" s="70"/>
      <c r="B85" s="70"/>
      <c r="C85" s="52" t="s">
        <v>83</v>
      </c>
      <c r="D85" s="52" t="s">
        <v>84</v>
      </c>
      <c r="E85" s="55">
        <v>58</v>
      </c>
      <c r="F85" s="55">
        <v>1168</v>
      </c>
      <c r="G85" s="55">
        <v>398.3</v>
      </c>
      <c r="H85" s="55">
        <v>6</v>
      </c>
      <c r="I85" s="55">
        <v>235</v>
      </c>
      <c r="J85" s="55">
        <v>386</v>
      </c>
      <c r="K85" s="52">
        <f t="shared" si="4"/>
        <v>12.300000000000011</v>
      </c>
      <c r="L85" s="52" t="s">
        <v>38</v>
      </c>
      <c r="M85" s="55"/>
      <c r="N85" s="52" t="s">
        <v>39</v>
      </c>
      <c r="O85" s="52" t="s">
        <v>40</v>
      </c>
      <c r="P85" s="54" t="s">
        <v>41</v>
      </c>
      <c r="Q85" s="52"/>
      <c r="R85" s="70"/>
      <c r="S85" s="70"/>
      <c r="T85" s="70"/>
      <c r="U85" s="52"/>
      <c r="V85" s="71"/>
    </row>
    <row r="86" spans="1:22" s="19" customFormat="1" ht="75" x14ac:dyDescent="0.25">
      <c r="A86" s="70"/>
      <c r="B86" s="70"/>
      <c r="C86" s="52" t="s">
        <v>83</v>
      </c>
      <c r="D86" s="52" t="s">
        <v>84</v>
      </c>
      <c r="E86" s="55">
        <v>58</v>
      </c>
      <c r="F86" s="55">
        <v>1606</v>
      </c>
      <c r="G86" s="55">
        <v>123.9</v>
      </c>
      <c r="H86" s="55">
        <v>6</v>
      </c>
      <c r="I86" s="55">
        <v>892</v>
      </c>
      <c r="J86" s="55">
        <v>122</v>
      </c>
      <c r="K86" s="52">
        <f t="shared" si="4"/>
        <v>1.9000000000000057</v>
      </c>
      <c r="L86" s="52" t="s">
        <v>38</v>
      </c>
      <c r="M86" s="55"/>
      <c r="N86" s="52" t="s">
        <v>39</v>
      </c>
      <c r="O86" s="52" t="s">
        <v>40</v>
      </c>
      <c r="P86" s="54" t="s">
        <v>41</v>
      </c>
      <c r="Q86" s="52"/>
      <c r="R86" s="70"/>
      <c r="S86" s="70"/>
      <c r="T86" s="70"/>
      <c r="U86" s="52"/>
      <c r="V86" s="71"/>
    </row>
    <row r="87" spans="1:22" s="19" customFormat="1" ht="75" x14ac:dyDescent="0.25">
      <c r="A87" s="70"/>
      <c r="B87" s="70"/>
      <c r="C87" s="52" t="s">
        <v>83</v>
      </c>
      <c r="D87" s="52" t="s">
        <v>84</v>
      </c>
      <c r="E87" s="55">
        <v>58</v>
      </c>
      <c r="F87" s="55">
        <v>391</v>
      </c>
      <c r="G87" s="55">
        <v>144.9</v>
      </c>
      <c r="H87" s="55">
        <v>4</v>
      </c>
      <c r="I87" s="55">
        <v>686</v>
      </c>
      <c r="J87" s="55">
        <v>138</v>
      </c>
      <c r="K87" s="52">
        <f t="shared" si="4"/>
        <v>6.9000000000000057</v>
      </c>
      <c r="L87" s="52" t="s">
        <v>38</v>
      </c>
      <c r="M87" s="55"/>
      <c r="N87" s="52" t="s">
        <v>39</v>
      </c>
      <c r="O87" s="52" t="s">
        <v>40</v>
      </c>
      <c r="P87" s="54" t="s">
        <v>41</v>
      </c>
      <c r="Q87" s="52"/>
      <c r="R87" s="70"/>
      <c r="S87" s="70"/>
      <c r="T87" s="70"/>
      <c r="U87" s="52"/>
      <c r="V87" s="71"/>
    </row>
    <row r="88" spans="1:22" s="19" customFormat="1" ht="75" x14ac:dyDescent="0.25">
      <c r="A88" s="52">
        <f>1+A84</f>
        <v>45</v>
      </c>
      <c r="B88" s="52" t="s">
        <v>127</v>
      </c>
      <c r="C88" s="52" t="s">
        <v>83</v>
      </c>
      <c r="D88" s="52" t="s">
        <v>84</v>
      </c>
      <c r="E88" s="55">
        <v>58</v>
      </c>
      <c r="F88" s="55">
        <v>1452</v>
      </c>
      <c r="G88" s="55">
        <v>221.1</v>
      </c>
      <c r="H88" s="55">
        <v>6</v>
      </c>
      <c r="I88" s="55">
        <v>779</v>
      </c>
      <c r="J88" s="55">
        <v>222</v>
      </c>
      <c r="K88" s="52">
        <f t="shared" si="4"/>
        <v>-0.90000000000000568</v>
      </c>
      <c r="L88" s="52" t="s">
        <v>38</v>
      </c>
      <c r="M88" s="55"/>
      <c r="N88" s="52" t="s">
        <v>39</v>
      </c>
      <c r="O88" s="52" t="s">
        <v>40</v>
      </c>
      <c r="P88" s="54" t="s">
        <v>41</v>
      </c>
      <c r="Q88" s="52"/>
      <c r="R88" s="52">
        <v>2028</v>
      </c>
      <c r="S88" s="52">
        <f>144+240</f>
        <v>384</v>
      </c>
      <c r="T88" s="52">
        <f t="shared" si="5"/>
        <v>1644</v>
      </c>
      <c r="U88" s="52"/>
      <c r="V88" s="53" t="s">
        <v>128</v>
      </c>
    </row>
    <row r="89" spans="1:22" s="19" customFormat="1" ht="75" x14ac:dyDescent="0.25">
      <c r="A89" s="52">
        <f>1+A88</f>
        <v>46</v>
      </c>
      <c r="B89" s="52" t="s">
        <v>129</v>
      </c>
      <c r="C89" s="52" t="s">
        <v>83</v>
      </c>
      <c r="D89" s="52" t="s">
        <v>84</v>
      </c>
      <c r="E89" s="55">
        <v>58</v>
      </c>
      <c r="F89" s="55">
        <v>135</v>
      </c>
      <c r="G89" s="55">
        <v>483.9</v>
      </c>
      <c r="H89" s="55">
        <v>4</v>
      </c>
      <c r="I89" s="55">
        <v>601</v>
      </c>
      <c r="J89" s="55">
        <v>487</v>
      </c>
      <c r="K89" s="52">
        <f t="shared" si="4"/>
        <v>-3.1000000000000227</v>
      </c>
      <c r="L89" s="52" t="s">
        <v>38</v>
      </c>
      <c r="M89" s="55"/>
      <c r="N89" s="52" t="s">
        <v>39</v>
      </c>
      <c r="O89" s="52" t="s">
        <v>40</v>
      </c>
      <c r="P89" s="54" t="s">
        <v>41</v>
      </c>
      <c r="Q89" s="52"/>
      <c r="R89" s="52">
        <v>1296</v>
      </c>
      <c r="S89" s="52">
        <v>72</v>
      </c>
      <c r="T89" s="52">
        <f t="shared" si="5"/>
        <v>1224</v>
      </c>
      <c r="U89" s="52"/>
      <c r="V89" s="53" t="s">
        <v>91</v>
      </c>
    </row>
    <row r="90" spans="1:22" s="19" customFormat="1" ht="75" x14ac:dyDescent="0.25">
      <c r="A90" s="52">
        <f>1+A89</f>
        <v>47</v>
      </c>
      <c r="B90" s="52" t="s">
        <v>130</v>
      </c>
      <c r="C90" s="52" t="s">
        <v>83</v>
      </c>
      <c r="D90" s="52" t="s">
        <v>84</v>
      </c>
      <c r="E90" s="55">
        <v>58</v>
      </c>
      <c r="F90" s="55">
        <v>823</v>
      </c>
      <c r="G90" s="55">
        <v>364.9</v>
      </c>
      <c r="H90" s="55">
        <v>6</v>
      </c>
      <c r="I90" s="55">
        <v>403</v>
      </c>
      <c r="J90" s="55">
        <v>365</v>
      </c>
      <c r="K90" s="52">
        <f t="shared" si="4"/>
        <v>-0.10000000000002274</v>
      </c>
      <c r="L90" s="52" t="s">
        <v>38</v>
      </c>
      <c r="M90" s="55"/>
      <c r="N90" s="52" t="s">
        <v>39</v>
      </c>
      <c r="O90" s="52" t="s">
        <v>40</v>
      </c>
      <c r="P90" s="54" t="s">
        <v>41</v>
      </c>
      <c r="Q90" s="52"/>
      <c r="R90" s="52">
        <f>768+1680</f>
        <v>2448</v>
      </c>
      <c r="S90" s="52">
        <f>116+267+97.5+240</f>
        <v>720.5</v>
      </c>
      <c r="T90" s="52">
        <f t="shared" si="5"/>
        <v>1727.5</v>
      </c>
      <c r="U90" s="52"/>
      <c r="V90" s="53" t="s">
        <v>131</v>
      </c>
    </row>
    <row r="91" spans="1:22" s="19" customFormat="1" ht="75" x14ac:dyDescent="0.25">
      <c r="A91" s="70">
        <f>1+A90</f>
        <v>48</v>
      </c>
      <c r="B91" s="70" t="s">
        <v>132</v>
      </c>
      <c r="C91" s="52" t="s">
        <v>83</v>
      </c>
      <c r="D91" s="52" t="s">
        <v>84</v>
      </c>
      <c r="E91" s="55">
        <v>58</v>
      </c>
      <c r="F91" s="55">
        <v>157</v>
      </c>
      <c r="G91" s="55">
        <v>394.9</v>
      </c>
      <c r="H91" s="55">
        <v>4</v>
      </c>
      <c r="I91" s="55">
        <v>640</v>
      </c>
      <c r="J91" s="55">
        <v>393</v>
      </c>
      <c r="K91" s="52">
        <f t="shared" si="4"/>
        <v>1.8999999999999773</v>
      </c>
      <c r="L91" s="52" t="s">
        <v>38</v>
      </c>
      <c r="M91" s="55"/>
      <c r="N91" s="52" t="s">
        <v>39</v>
      </c>
      <c r="O91" s="52" t="s">
        <v>40</v>
      </c>
      <c r="P91" s="54" t="s">
        <v>41</v>
      </c>
      <c r="Q91" s="52"/>
      <c r="R91" s="70">
        <v>1536</v>
      </c>
      <c r="S91" s="70">
        <v>168</v>
      </c>
      <c r="T91" s="70">
        <f t="shared" si="5"/>
        <v>1368</v>
      </c>
      <c r="U91" s="52"/>
      <c r="V91" s="71" t="s">
        <v>133</v>
      </c>
    </row>
    <row r="92" spans="1:22" s="19" customFormat="1" ht="75" x14ac:dyDescent="0.25">
      <c r="A92" s="70"/>
      <c r="B92" s="70"/>
      <c r="C92" s="52" t="s">
        <v>83</v>
      </c>
      <c r="D92" s="52" t="s">
        <v>84</v>
      </c>
      <c r="E92" s="55">
        <v>58</v>
      </c>
      <c r="F92" s="55">
        <v>1373</v>
      </c>
      <c r="G92" s="55">
        <v>102.1</v>
      </c>
      <c r="H92" s="55"/>
      <c r="I92" s="55">
        <v>547</v>
      </c>
      <c r="J92" s="55">
        <v>121</v>
      </c>
      <c r="K92" s="52">
        <f t="shared" si="4"/>
        <v>-18.900000000000006</v>
      </c>
      <c r="L92" s="52" t="s">
        <v>38</v>
      </c>
      <c r="M92" s="55"/>
      <c r="N92" s="52" t="s">
        <v>39</v>
      </c>
      <c r="O92" s="52" t="s">
        <v>40</v>
      </c>
      <c r="P92" s="54" t="s">
        <v>41</v>
      </c>
      <c r="Q92" s="52"/>
      <c r="R92" s="70"/>
      <c r="S92" s="70"/>
      <c r="T92" s="70"/>
      <c r="U92" s="52"/>
      <c r="V92" s="71"/>
    </row>
    <row r="93" spans="1:22" s="19" customFormat="1" ht="75" x14ac:dyDescent="0.25">
      <c r="A93" s="70">
        <f>1+A91</f>
        <v>49</v>
      </c>
      <c r="B93" s="70" t="s">
        <v>134</v>
      </c>
      <c r="C93" s="52" t="s">
        <v>83</v>
      </c>
      <c r="D93" s="52" t="s">
        <v>84</v>
      </c>
      <c r="E93" s="55">
        <v>58</v>
      </c>
      <c r="F93" s="55">
        <v>1131</v>
      </c>
      <c r="G93" s="55">
        <v>398.9</v>
      </c>
      <c r="H93" s="55">
        <v>6</v>
      </c>
      <c r="I93" s="55">
        <v>560</v>
      </c>
      <c r="J93" s="55">
        <v>407</v>
      </c>
      <c r="K93" s="52">
        <f t="shared" si="4"/>
        <v>-8.1000000000000227</v>
      </c>
      <c r="L93" s="52" t="s">
        <v>38</v>
      </c>
      <c r="M93" s="55"/>
      <c r="N93" s="52" t="s">
        <v>39</v>
      </c>
      <c r="O93" s="52" t="s">
        <v>40</v>
      </c>
      <c r="P93" s="54" t="s">
        <v>41</v>
      </c>
      <c r="Q93" s="52"/>
      <c r="R93" s="70">
        <v>2028</v>
      </c>
      <c r="S93" s="70">
        <f>75+153+168</f>
        <v>396</v>
      </c>
      <c r="T93" s="70">
        <f t="shared" si="5"/>
        <v>1632</v>
      </c>
      <c r="U93" s="52"/>
      <c r="V93" s="71" t="s">
        <v>135</v>
      </c>
    </row>
    <row r="94" spans="1:22" s="19" customFormat="1" ht="75" x14ac:dyDescent="0.25">
      <c r="A94" s="70"/>
      <c r="B94" s="70"/>
      <c r="C94" s="52" t="s">
        <v>83</v>
      </c>
      <c r="D94" s="52" t="s">
        <v>84</v>
      </c>
      <c r="E94" s="55">
        <v>58</v>
      </c>
      <c r="F94" s="55">
        <v>1329</v>
      </c>
      <c r="G94" s="55">
        <v>252.9</v>
      </c>
      <c r="H94" s="55">
        <v>6</v>
      </c>
      <c r="I94" s="55">
        <v>551</v>
      </c>
      <c r="J94" s="55">
        <v>248</v>
      </c>
      <c r="K94" s="52">
        <f t="shared" si="4"/>
        <v>4.9000000000000057</v>
      </c>
      <c r="L94" s="52" t="s">
        <v>38</v>
      </c>
      <c r="M94" s="55"/>
      <c r="N94" s="52" t="s">
        <v>39</v>
      </c>
      <c r="O94" s="52" t="s">
        <v>40</v>
      </c>
      <c r="P94" s="54" t="s">
        <v>41</v>
      </c>
      <c r="Q94" s="52"/>
      <c r="R94" s="70"/>
      <c r="S94" s="70"/>
      <c r="T94" s="70"/>
      <c r="U94" s="52"/>
      <c r="V94" s="70"/>
    </row>
    <row r="95" spans="1:22" ht="83.1" customHeight="1" x14ac:dyDescent="0.25">
      <c r="A95" s="52"/>
      <c r="B95" s="49" t="s">
        <v>136</v>
      </c>
      <c r="C95" s="52"/>
      <c r="D95" s="52"/>
      <c r="E95" s="57"/>
      <c r="F95" s="57"/>
      <c r="G95" s="58">
        <f>SUM(G12:G94)</f>
        <v>22615.800000000003</v>
      </c>
      <c r="H95" s="57"/>
      <c r="I95" s="57"/>
      <c r="J95" s="58">
        <f>SUM(J12:J94)</f>
        <v>21644</v>
      </c>
      <c r="K95" s="58">
        <f>SUM(K12:K94)</f>
        <v>971.79999999999916</v>
      </c>
      <c r="L95" s="52"/>
      <c r="M95" s="57"/>
      <c r="N95" s="52"/>
      <c r="O95" s="52"/>
      <c r="P95" s="52"/>
      <c r="Q95" s="52"/>
      <c r="R95" s="52"/>
      <c r="S95" s="52"/>
      <c r="T95" s="52"/>
      <c r="U95" s="52"/>
      <c r="V95" s="52"/>
    </row>
    <row r="96" spans="1:22" ht="36" customHeight="1" x14ac:dyDescent="0.25">
      <c r="A96" s="12"/>
      <c r="B96" s="13" t="s">
        <v>28</v>
      </c>
      <c r="C96" s="12"/>
      <c r="D96" s="24"/>
      <c r="E96" s="14"/>
      <c r="F96" s="14"/>
      <c r="G96" s="14">
        <f>SUM(G55:G95)</f>
        <v>32728.300000000003</v>
      </c>
      <c r="H96" s="14"/>
      <c r="I96" s="29"/>
      <c r="J96" s="14">
        <f>SUM(J55:J95)</f>
        <v>31828</v>
      </c>
      <c r="K96" s="14"/>
      <c r="L96" s="12"/>
      <c r="M96" s="14"/>
      <c r="N96" s="12"/>
      <c r="O96" s="15"/>
      <c r="P96" s="12"/>
      <c r="Q96" s="12"/>
      <c r="R96" s="12"/>
      <c r="S96" s="12"/>
      <c r="T96" s="12"/>
      <c r="U96" s="5"/>
      <c r="V96" s="5"/>
    </row>
    <row r="97" spans="1:22" ht="71.45" customHeight="1" x14ac:dyDescent="0.3">
      <c r="A97" s="74" t="s">
        <v>139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/>
    </row>
    <row r="98" spans="1:22" ht="18.75" x14ac:dyDescent="0.3">
      <c r="C98" s="8"/>
      <c r="D98" s="25"/>
      <c r="E98" s="8"/>
      <c r="F98" s="8"/>
      <c r="G98" s="8"/>
      <c r="H98" s="8"/>
      <c r="I98" s="25"/>
      <c r="J98" s="8"/>
      <c r="K98" s="75" t="s">
        <v>22</v>
      </c>
      <c r="L98" s="75"/>
      <c r="M98" s="75"/>
      <c r="N98" s="75"/>
      <c r="O98" s="75"/>
      <c r="P98" s="75"/>
      <c r="Q98" s="75"/>
      <c r="R98" s="75"/>
      <c r="S98" s="75"/>
      <c r="T98" s="75"/>
      <c r="U98" s="75"/>
      <c r="V98"/>
    </row>
    <row r="99" spans="1:22" ht="18.75" x14ac:dyDescent="0.3">
      <c r="C99" s="8"/>
      <c r="D99" s="25"/>
      <c r="E99" s="8"/>
      <c r="F99" s="8"/>
      <c r="G99" s="8"/>
      <c r="H99" s="8"/>
      <c r="I99" s="25"/>
      <c r="J99" s="8"/>
      <c r="K99" s="76" t="s">
        <v>23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  <c r="V99"/>
    </row>
    <row r="100" spans="1:22" ht="18.75" x14ac:dyDescent="0.3">
      <c r="C100" s="8"/>
      <c r="D100" s="25"/>
      <c r="E100" s="8"/>
      <c r="F100" s="8"/>
      <c r="G100" s="8"/>
      <c r="H100" s="8"/>
      <c r="I100" s="25"/>
      <c r="J100" s="8"/>
      <c r="K100" s="76" t="s">
        <v>24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/>
    </row>
    <row r="101" spans="1:22" ht="18.75" x14ac:dyDescent="0.3">
      <c r="C101" s="8"/>
      <c r="D101" s="25"/>
      <c r="E101" s="8"/>
      <c r="F101" s="8"/>
      <c r="G101" s="8"/>
      <c r="H101" s="8"/>
      <c r="I101" s="25"/>
      <c r="J101" s="8"/>
      <c r="K101" s="76" t="s">
        <v>25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/>
    </row>
    <row r="102" spans="1:22" ht="18.75" x14ac:dyDescent="0.3">
      <c r="C102" s="8"/>
      <c r="D102" s="25"/>
      <c r="E102" s="8"/>
      <c r="F102" s="8"/>
      <c r="G102" s="8"/>
      <c r="H102" s="8"/>
      <c r="I102" s="25"/>
      <c r="J102" s="8"/>
      <c r="K102" s="9"/>
      <c r="L102" s="9"/>
      <c r="M102" s="9"/>
      <c r="N102" s="9"/>
      <c r="O102" s="9"/>
      <c r="P102" s="4"/>
      <c r="Q102" s="4"/>
      <c r="R102" s="4"/>
      <c r="S102" s="4"/>
      <c r="T102" s="4"/>
      <c r="U102" s="5"/>
      <c r="V102" s="5"/>
    </row>
    <row r="103" spans="1:22" ht="18.75" x14ac:dyDescent="0.3">
      <c r="C103" s="8"/>
      <c r="D103" s="25"/>
      <c r="E103" s="8"/>
      <c r="F103" s="8"/>
      <c r="G103" s="8"/>
      <c r="H103" s="8"/>
      <c r="I103" s="25"/>
      <c r="J103" s="8"/>
      <c r="K103" s="9"/>
      <c r="L103" s="9"/>
      <c r="M103" s="9"/>
      <c r="N103" s="9"/>
      <c r="O103" s="9"/>
      <c r="P103" s="4"/>
      <c r="Q103" s="4"/>
      <c r="R103" s="4"/>
      <c r="S103" s="4"/>
      <c r="T103" s="4"/>
      <c r="U103" s="5"/>
      <c r="V103" s="5"/>
    </row>
    <row r="104" spans="1:22" ht="18.75" x14ac:dyDescent="0.3">
      <c r="C104" s="8"/>
      <c r="D104" s="25"/>
      <c r="E104" s="8"/>
      <c r="F104" s="8"/>
      <c r="G104" s="8"/>
      <c r="H104" s="8"/>
      <c r="I104" s="25"/>
      <c r="J104" s="8"/>
      <c r="K104" s="9"/>
      <c r="L104" s="9"/>
      <c r="M104" s="9"/>
      <c r="N104" s="9"/>
      <c r="O104" s="9"/>
      <c r="P104" s="4"/>
      <c r="Q104" s="4"/>
      <c r="R104" s="4"/>
      <c r="S104" s="4"/>
      <c r="T104" s="4"/>
      <c r="U104" s="5"/>
      <c r="V104" s="5"/>
    </row>
    <row r="105" spans="1:22" ht="18.75" x14ac:dyDescent="0.3">
      <c r="C105" s="8"/>
      <c r="D105" s="25"/>
      <c r="E105" s="8"/>
      <c r="F105" s="8"/>
      <c r="G105" s="8"/>
      <c r="H105" s="8"/>
      <c r="I105" s="25"/>
      <c r="J105" s="8"/>
      <c r="K105" s="9"/>
      <c r="L105" s="9"/>
      <c r="M105" s="9"/>
      <c r="N105" s="9"/>
      <c r="O105" s="9"/>
      <c r="P105" s="4"/>
      <c r="Q105" s="4"/>
      <c r="R105" s="4"/>
      <c r="S105" s="4"/>
      <c r="T105" s="4"/>
      <c r="U105" s="5"/>
      <c r="V105" s="5"/>
    </row>
    <row r="106" spans="1:22" ht="18.75" x14ac:dyDescent="0.3">
      <c r="C106" s="8"/>
      <c r="D106" s="25"/>
      <c r="E106" s="8"/>
      <c r="F106" s="8"/>
      <c r="G106" s="8"/>
      <c r="H106" s="8"/>
      <c r="I106" s="25"/>
      <c r="J106" s="8"/>
      <c r="K106" s="76" t="s">
        <v>26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/>
    </row>
  </sheetData>
  <autoFilter ref="A11:V101"/>
  <mergeCells count="163">
    <mergeCell ref="A97:U97"/>
    <mergeCell ref="K98:U98"/>
    <mergeCell ref="K99:U99"/>
    <mergeCell ref="K100:U100"/>
    <mergeCell ref="K101:U101"/>
    <mergeCell ref="K106:U106"/>
    <mergeCell ref="A93:A94"/>
    <mergeCell ref="B93:B94"/>
    <mergeCell ref="R93:R94"/>
    <mergeCell ref="S93:S94"/>
    <mergeCell ref="T93:T94"/>
    <mergeCell ref="V93:V94"/>
    <mergeCell ref="S84:S87"/>
    <mergeCell ref="T84:T87"/>
    <mergeCell ref="V84:V87"/>
    <mergeCell ref="A91:A92"/>
    <mergeCell ref="B91:B92"/>
    <mergeCell ref="R91:R92"/>
    <mergeCell ref="S91:S92"/>
    <mergeCell ref="T91:T92"/>
    <mergeCell ref="V91:V92"/>
    <mergeCell ref="A79:A82"/>
    <mergeCell ref="B79:B82"/>
    <mergeCell ref="R80:R82"/>
    <mergeCell ref="A84:A87"/>
    <mergeCell ref="B84:B87"/>
    <mergeCell ref="R84:R87"/>
    <mergeCell ref="A76:A77"/>
    <mergeCell ref="B76:B77"/>
    <mergeCell ref="R76:R77"/>
    <mergeCell ref="S76:S77"/>
    <mergeCell ref="T76:T77"/>
    <mergeCell ref="V76:V77"/>
    <mergeCell ref="A73:A75"/>
    <mergeCell ref="B73:B75"/>
    <mergeCell ref="R73:R75"/>
    <mergeCell ref="S73:S75"/>
    <mergeCell ref="T73:T75"/>
    <mergeCell ref="V73:V75"/>
    <mergeCell ref="V69:V70"/>
    <mergeCell ref="A71:A72"/>
    <mergeCell ref="B71:B72"/>
    <mergeCell ref="R71:R72"/>
    <mergeCell ref="S71:S72"/>
    <mergeCell ref="T71:T72"/>
    <mergeCell ref="V71:V72"/>
    <mergeCell ref="A67:A68"/>
    <mergeCell ref="B67:B68"/>
    <mergeCell ref="R67:R68"/>
    <mergeCell ref="S67:S68"/>
    <mergeCell ref="T67:T68"/>
    <mergeCell ref="A69:A70"/>
    <mergeCell ref="B69:B70"/>
    <mergeCell ref="R69:R70"/>
    <mergeCell ref="S69:S70"/>
    <mergeCell ref="T69:T70"/>
    <mergeCell ref="A63:A66"/>
    <mergeCell ref="B63:B66"/>
    <mergeCell ref="R63:R66"/>
    <mergeCell ref="S63:S66"/>
    <mergeCell ref="T63:T66"/>
    <mergeCell ref="V63:V66"/>
    <mergeCell ref="A60:A62"/>
    <mergeCell ref="B60:B62"/>
    <mergeCell ref="R60:R62"/>
    <mergeCell ref="S60:S62"/>
    <mergeCell ref="T60:T62"/>
    <mergeCell ref="V60:V62"/>
    <mergeCell ref="A58:A59"/>
    <mergeCell ref="B58:B59"/>
    <mergeCell ref="R58:R59"/>
    <mergeCell ref="S58:S59"/>
    <mergeCell ref="T58:T59"/>
    <mergeCell ref="V58:V59"/>
    <mergeCell ref="A55:A57"/>
    <mergeCell ref="B55:B57"/>
    <mergeCell ref="R55:R57"/>
    <mergeCell ref="S55:S57"/>
    <mergeCell ref="T55:T57"/>
    <mergeCell ref="V55:V57"/>
    <mergeCell ref="A52:A54"/>
    <mergeCell ref="B52:B54"/>
    <mergeCell ref="R52:R54"/>
    <mergeCell ref="S52:S54"/>
    <mergeCell ref="T52:T54"/>
    <mergeCell ref="V52:V54"/>
    <mergeCell ref="A47:A49"/>
    <mergeCell ref="B47:B49"/>
    <mergeCell ref="R47:R49"/>
    <mergeCell ref="S47:S49"/>
    <mergeCell ref="T47:T49"/>
    <mergeCell ref="V47:V49"/>
    <mergeCell ref="A32:A33"/>
    <mergeCell ref="B32:B33"/>
    <mergeCell ref="R32:R33"/>
    <mergeCell ref="S32:S33"/>
    <mergeCell ref="T32:T33"/>
    <mergeCell ref="A36:A37"/>
    <mergeCell ref="B36:B37"/>
    <mergeCell ref="R36:R37"/>
    <mergeCell ref="S36:S37"/>
    <mergeCell ref="T36:T37"/>
    <mergeCell ref="A24:A25"/>
    <mergeCell ref="B24:B25"/>
    <mergeCell ref="R24:R25"/>
    <mergeCell ref="S24:S25"/>
    <mergeCell ref="T24:T25"/>
    <mergeCell ref="A30:A31"/>
    <mergeCell ref="B30:B31"/>
    <mergeCell ref="R30:R31"/>
    <mergeCell ref="S30:S31"/>
    <mergeCell ref="T30:T31"/>
    <mergeCell ref="V15:V16"/>
    <mergeCell ref="A17:A18"/>
    <mergeCell ref="R17:R18"/>
    <mergeCell ref="S17:S18"/>
    <mergeCell ref="T17:T18"/>
    <mergeCell ref="A19:A20"/>
    <mergeCell ref="B19:B20"/>
    <mergeCell ref="R19:R20"/>
    <mergeCell ref="S19:S20"/>
    <mergeCell ref="T19:T20"/>
    <mergeCell ref="A12:A13"/>
    <mergeCell ref="B12:B13"/>
    <mergeCell ref="R12:R13"/>
    <mergeCell ref="S12:S13"/>
    <mergeCell ref="T12:T13"/>
    <mergeCell ref="A15:A16"/>
    <mergeCell ref="B15:B16"/>
    <mergeCell ref="R15:R16"/>
    <mergeCell ref="S15:S16"/>
    <mergeCell ref="T15:T16"/>
    <mergeCell ref="V8:V10"/>
    <mergeCell ref="E9:E10"/>
    <mergeCell ref="F9:F10"/>
    <mergeCell ref="G9:G10"/>
    <mergeCell ref="H9:H10"/>
    <mergeCell ref="I9:I10"/>
    <mergeCell ref="J9:J10"/>
    <mergeCell ref="M8:M10"/>
    <mergeCell ref="N8:N10"/>
    <mergeCell ref="O8:O10"/>
    <mergeCell ref="P8:P10"/>
    <mergeCell ref="R8:R10"/>
    <mergeCell ref="S8:S10"/>
    <mergeCell ref="B1:E1"/>
    <mergeCell ref="G1:U1"/>
    <mergeCell ref="B2:E2"/>
    <mergeCell ref="G2:U2"/>
    <mergeCell ref="A4:U4"/>
    <mergeCell ref="A5:U5"/>
    <mergeCell ref="A6:U6"/>
    <mergeCell ref="A7:U7"/>
    <mergeCell ref="A8:A10"/>
    <mergeCell ref="B8:B10"/>
    <mergeCell ref="C8:C10"/>
    <mergeCell ref="D8:D10"/>
    <mergeCell ref="E8:G8"/>
    <mergeCell ref="H8:J8"/>
    <mergeCell ref="K8:K10"/>
    <mergeCell ref="L8:L10"/>
    <mergeCell ref="T8:T10"/>
    <mergeCell ref="U8:U10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topLeftCell="A8" zoomScale="70" zoomScaleNormal="70" workbookViewId="0">
      <pane xSplit="2" ySplit="4" topLeftCell="C90" activePane="bottomRight" state="frozen"/>
      <selection activeCell="A8" sqref="A8"/>
      <selection pane="topRight" activeCell="C8" sqref="C8"/>
      <selection pane="bottomLeft" activeCell="A12" sqref="A12"/>
      <selection pane="bottomRight" activeCell="L92" sqref="L92"/>
    </sheetView>
  </sheetViews>
  <sheetFormatPr defaultRowHeight="15" x14ac:dyDescent="0.25"/>
  <cols>
    <col min="1" max="1" width="5.140625" customWidth="1"/>
    <col min="2" max="2" width="22.5703125" customWidth="1"/>
    <col min="3" max="3" width="18.42578125" customWidth="1"/>
    <col min="4" max="4" width="17.7109375" style="26" customWidth="1"/>
    <col min="5" max="5" width="7.5703125" customWidth="1"/>
    <col min="6" max="6" width="6.85546875" customWidth="1"/>
    <col min="7" max="7" width="13.42578125" customWidth="1"/>
    <col min="8" max="8" width="7.42578125" customWidth="1"/>
    <col min="9" max="9" width="10" style="26" customWidth="1"/>
    <col min="10" max="10" width="13.7109375" customWidth="1"/>
    <col min="11" max="11" width="13.85546875" customWidth="1"/>
    <col min="12" max="12" width="8.7109375" customWidth="1"/>
    <col min="13" max="13" width="7.140625" customWidth="1"/>
    <col min="14" max="14" width="11.28515625" customWidth="1"/>
    <col min="15" max="15" width="15.7109375" customWidth="1"/>
    <col min="16" max="20" width="21.28515625" customWidth="1"/>
    <col min="21" max="21" width="13" style="6" customWidth="1"/>
    <col min="22" max="22" width="16.85546875" style="6" customWidth="1"/>
  </cols>
  <sheetData>
    <row r="1" spans="1:22" ht="14.45" customHeight="1" x14ac:dyDescent="0.3">
      <c r="A1" s="4"/>
      <c r="B1" s="59" t="s">
        <v>10</v>
      </c>
      <c r="C1" s="59"/>
      <c r="D1" s="59"/>
      <c r="E1" s="59"/>
      <c r="F1" s="4"/>
      <c r="G1" s="59" t="s">
        <v>11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/>
    </row>
    <row r="2" spans="1:22" ht="26.1" customHeight="1" x14ac:dyDescent="0.3">
      <c r="A2" s="4"/>
      <c r="B2" s="60" t="s">
        <v>13</v>
      </c>
      <c r="C2" s="59"/>
      <c r="D2" s="59"/>
      <c r="E2" s="59"/>
      <c r="F2" s="4"/>
      <c r="G2" s="60" t="s">
        <v>12</v>
      </c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/>
    </row>
    <row r="3" spans="1:22" ht="18" customHeight="1" x14ac:dyDescent="0.3">
      <c r="A3" s="4"/>
      <c r="B3" s="1"/>
      <c r="C3" s="10"/>
      <c r="D3" s="22"/>
      <c r="E3" s="10"/>
      <c r="F3" s="4"/>
      <c r="G3" s="1"/>
      <c r="H3" s="1"/>
      <c r="I3" s="2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6.1" customHeight="1" x14ac:dyDescent="0.2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/>
    </row>
    <row r="5" spans="1:22" ht="26.1" customHeight="1" x14ac:dyDescent="0.25">
      <c r="A5" s="61" t="s">
        <v>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/>
    </row>
    <row r="6" spans="1:22" ht="26.1" customHeight="1" x14ac:dyDescent="0.25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/>
    </row>
    <row r="7" spans="1:22" ht="21.9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/>
    </row>
    <row r="8" spans="1:22" ht="42.95" customHeight="1" x14ac:dyDescent="0.25">
      <c r="A8" s="77" t="s">
        <v>14</v>
      </c>
      <c r="B8" s="77" t="s">
        <v>0</v>
      </c>
      <c r="C8" s="77" t="s">
        <v>1</v>
      </c>
      <c r="D8" s="78" t="s">
        <v>33</v>
      </c>
      <c r="E8" s="77" t="s">
        <v>27</v>
      </c>
      <c r="F8" s="79"/>
      <c r="G8" s="79"/>
      <c r="H8" s="77" t="s">
        <v>20</v>
      </c>
      <c r="I8" s="80"/>
      <c r="J8" s="80"/>
      <c r="K8" s="77" t="s">
        <v>19</v>
      </c>
      <c r="L8" s="77" t="s">
        <v>6</v>
      </c>
      <c r="M8" s="77" t="s">
        <v>7</v>
      </c>
      <c r="N8" s="77" t="s">
        <v>8</v>
      </c>
      <c r="O8" s="77" t="s">
        <v>4</v>
      </c>
      <c r="P8" s="77" t="s">
        <v>5</v>
      </c>
      <c r="Q8" s="16"/>
      <c r="R8" s="81" t="s">
        <v>30</v>
      </c>
      <c r="S8" s="81" t="s">
        <v>31</v>
      </c>
      <c r="T8" s="81" t="s">
        <v>32</v>
      </c>
      <c r="U8" s="77" t="s">
        <v>9</v>
      </c>
      <c r="V8" s="77" t="s">
        <v>48</v>
      </c>
    </row>
    <row r="9" spans="1:22" ht="20.25" customHeight="1" x14ac:dyDescent="0.25">
      <c r="A9" s="77"/>
      <c r="B9" s="77"/>
      <c r="C9" s="77"/>
      <c r="D9" s="78"/>
      <c r="E9" s="77" t="s">
        <v>2</v>
      </c>
      <c r="F9" s="77" t="s">
        <v>3</v>
      </c>
      <c r="G9" s="77" t="s">
        <v>15</v>
      </c>
      <c r="H9" s="77" t="s">
        <v>2</v>
      </c>
      <c r="I9" s="78" t="s">
        <v>3</v>
      </c>
      <c r="J9" s="77" t="s">
        <v>15</v>
      </c>
      <c r="K9" s="79"/>
      <c r="L9" s="77"/>
      <c r="M9" s="77"/>
      <c r="N9" s="77"/>
      <c r="O9" s="77"/>
      <c r="P9" s="77"/>
      <c r="Q9" s="16"/>
      <c r="R9" s="82"/>
      <c r="S9" s="82"/>
      <c r="T9" s="82"/>
      <c r="U9" s="77"/>
      <c r="V9" s="77"/>
    </row>
    <row r="10" spans="1:22" ht="57.75" customHeight="1" x14ac:dyDescent="0.25">
      <c r="A10" s="77"/>
      <c r="B10" s="77"/>
      <c r="C10" s="77"/>
      <c r="D10" s="78"/>
      <c r="E10" s="77"/>
      <c r="F10" s="77"/>
      <c r="G10" s="77"/>
      <c r="H10" s="77"/>
      <c r="I10" s="78"/>
      <c r="J10" s="77"/>
      <c r="K10" s="79"/>
      <c r="L10" s="77"/>
      <c r="M10" s="77"/>
      <c r="N10" s="77"/>
      <c r="O10" s="77"/>
      <c r="P10" s="77"/>
      <c r="Q10" s="16" t="s">
        <v>29</v>
      </c>
      <c r="R10" s="83"/>
      <c r="S10" s="83"/>
      <c r="T10" s="83"/>
      <c r="U10" s="77"/>
      <c r="V10" s="77"/>
    </row>
    <row r="11" spans="1:22" ht="33" customHeight="1" x14ac:dyDescent="0.25">
      <c r="A11" s="30">
        <v>1</v>
      </c>
      <c r="B11" s="30">
        <f>1+A11</f>
        <v>2</v>
      </c>
      <c r="C11" s="30">
        <f t="shared" ref="C11:V11" si="0">1+B11</f>
        <v>3</v>
      </c>
      <c r="D11" s="30">
        <f t="shared" si="0"/>
        <v>4</v>
      </c>
      <c r="E11" s="30">
        <f t="shared" si="0"/>
        <v>5</v>
      </c>
      <c r="F11" s="30">
        <f t="shared" si="0"/>
        <v>6</v>
      </c>
      <c r="G11" s="30">
        <f t="shared" si="0"/>
        <v>7</v>
      </c>
      <c r="H11" s="30">
        <f t="shared" si="0"/>
        <v>8</v>
      </c>
      <c r="I11" s="30">
        <f t="shared" si="0"/>
        <v>9</v>
      </c>
      <c r="J11" s="30">
        <f t="shared" si="0"/>
        <v>10</v>
      </c>
      <c r="K11" s="30">
        <f t="shared" si="0"/>
        <v>11</v>
      </c>
      <c r="L11" s="30">
        <f t="shared" si="0"/>
        <v>12</v>
      </c>
      <c r="M11" s="30">
        <f t="shared" si="0"/>
        <v>13</v>
      </c>
      <c r="N11" s="30">
        <f t="shared" si="0"/>
        <v>14</v>
      </c>
      <c r="O11" s="30">
        <f t="shared" si="0"/>
        <v>15</v>
      </c>
      <c r="P11" s="30">
        <f t="shared" si="0"/>
        <v>16</v>
      </c>
      <c r="Q11" s="30">
        <f t="shared" si="0"/>
        <v>17</v>
      </c>
      <c r="R11" s="30">
        <f t="shared" si="0"/>
        <v>18</v>
      </c>
      <c r="S11" s="30">
        <f t="shared" si="0"/>
        <v>19</v>
      </c>
      <c r="T11" s="30">
        <f t="shared" si="0"/>
        <v>20</v>
      </c>
      <c r="U11" s="30">
        <f t="shared" si="0"/>
        <v>21</v>
      </c>
      <c r="V11" s="30">
        <f t="shared" si="0"/>
        <v>22</v>
      </c>
    </row>
    <row r="12" spans="1:22" ht="75" customHeight="1" x14ac:dyDescent="0.25">
      <c r="A12" s="84">
        <v>1</v>
      </c>
      <c r="B12" s="84" t="s">
        <v>34</v>
      </c>
      <c r="C12" s="2" t="s">
        <v>35</v>
      </c>
      <c r="D12" s="23" t="s">
        <v>36</v>
      </c>
      <c r="E12" s="2">
        <v>57</v>
      </c>
      <c r="F12" s="2">
        <v>685</v>
      </c>
      <c r="G12" s="2">
        <v>466.6</v>
      </c>
      <c r="H12" s="38" t="s">
        <v>37</v>
      </c>
      <c r="I12" s="23">
        <v>1160</v>
      </c>
      <c r="J12" s="2">
        <v>460</v>
      </c>
      <c r="K12" s="37">
        <f>+G12-J12</f>
        <v>6.6000000000000227</v>
      </c>
      <c r="L12" s="2" t="s">
        <v>38</v>
      </c>
      <c r="M12" s="2"/>
      <c r="N12" s="17" t="s">
        <v>39</v>
      </c>
      <c r="O12" s="17" t="s">
        <v>40</v>
      </c>
      <c r="P12" s="18" t="s">
        <v>41</v>
      </c>
      <c r="Q12" s="2"/>
      <c r="R12" s="84">
        <v>2064</v>
      </c>
      <c r="S12" s="84">
        <f>399+240+192+12+360</f>
        <v>1203</v>
      </c>
      <c r="T12" s="84">
        <f>+R12-S12</f>
        <v>861</v>
      </c>
      <c r="U12" s="2"/>
      <c r="V12" s="2" t="s">
        <v>49</v>
      </c>
    </row>
    <row r="13" spans="1:22" ht="75" customHeight="1" x14ac:dyDescent="0.25">
      <c r="A13" s="84"/>
      <c r="B13" s="84"/>
      <c r="C13" s="2" t="s">
        <v>35</v>
      </c>
      <c r="D13" s="2" t="s">
        <v>35</v>
      </c>
      <c r="E13" s="2">
        <v>57</v>
      </c>
      <c r="F13" s="2">
        <v>743</v>
      </c>
      <c r="G13" s="2">
        <v>365</v>
      </c>
      <c r="H13" s="38" t="s">
        <v>37</v>
      </c>
      <c r="I13" s="23">
        <v>1375</v>
      </c>
      <c r="J13" s="2">
        <v>297</v>
      </c>
      <c r="K13" s="37">
        <f>+G13-J13</f>
        <v>68</v>
      </c>
      <c r="L13" s="2" t="s">
        <v>38</v>
      </c>
      <c r="M13" s="2"/>
      <c r="N13" s="17" t="s">
        <v>39</v>
      </c>
      <c r="O13" s="17" t="s">
        <v>40</v>
      </c>
      <c r="P13" s="18" t="s">
        <v>41</v>
      </c>
      <c r="Q13" s="2"/>
      <c r="R13" s="84"/>
      <c r="S13" s="84"/>
      <c r="T13" s="84"/>
      <c r="U13" s="2"/>
      <c r="V13" s="2" t="s">
        <v>49</v>
      </c>
    </row>
    <row r="14" spans="1:22" ht="75" customHeight="1" x14ac:dyDescent="0.25">
      <c r="A14" s="2">
        <f>1+A12</f>
        <v>2</v>
      </c>
      <c r="B14" s="2" t="s">
        <v>42</v>
      </c>
      <c r="C14" s="2" t="s">
        <v>35</v>
      </c>
      <c r="D14" s="23" t="s">
        <v>36</v>
      </c>
      <c r="E14" s="2">
        <v>57</v>
      </c>
      <c r="F14" s="2">
        <v>501</v>
      </c>
      <c r="G14" s="2">
        <v>110</v>
      </c>
      <c r="H14" s="38" t="s">
        <v>37</v>
      </c>
      <c r="I14" s="23">
        <v>951</v>
      </c>
      <c r="J14" s="2">
        <v>111</v>
      </c>
      <c r="K14" s="37">
        <f t="shared" ref="K14:K38" si="1">+G14-J14</f>
        <v>-1</v>
      </c>
      <c r="L14" s="2" t="s">
        <v>38</v>
      </c>
      <c r="M14" s="2"/>
      <c r="N14" s="17" t="s">
        <v>39</v>
      </c>
      <c r="O14" s="17" t="s">
        <v>40</v>
      </c>
      <c r="P14" s="18" t="s">
        <v>41</v>
      </c>
      <c r="Q14" s="2"/>
      <c r="R14" s="2">
        <v>1608</v>
      </c>
      <c r="S14" s="2"/>
      <c r="T14" s="2">
        <f t="shared" ref="T14:T38" si="2">+R14-S14</f>
        <v>1608</v>
      </c>
      <c r="U14" s="2"/>
      <c r="V14" s="2" t="s">
        <v>50</v>
      </c>
    </row>
    <row r="15" spans="1:22" ht="75" customHeight="1" x14ac:dyDescent="0.25">
      <c r="A15" s="84">
        <f>1+A14</f>
        <v>3</v>
      </c>
      <c r="B15" s="84" t="s">
        <v>43</v>
      </c>
      <c r="C15" s="2" t="s">
        <v>35</v>
      </c>
      <c r="D15" s="23" t="s">
        <v>35</v>
      </c>
      <c r="E15" s="2">
        <v>57</v>
      </c>
      <c r="F15" s="2">
        <v>1189</v>
      </c>
      <c r="G15" s="2">
        <v>724.3</v>
      </c>
      <c r="H15" s="38" t="s">
        <v>44</v>
      </c>
      <c r="I15" s="23">
        <v>84</v>
      </c>
      <c r="J15" s="2">
        <v>665</v>
      </c>
      <c r="K15" s="37">
        <f t="shared" si="1"/>
        <v>59.299999999999955</v>
      </c>
      <c r="L15" s="2" t="s">
        <v>38</v>
      </c>
      <c r="M15" s="2"/>
      <c r="N15" s="17" t="s">
        <v>39</v>
      </c>
      <c r="O15" s="17" t="s">
        <v>40</v>
      </c>
      <c r="P15" s="18" t="s">
        <v>41</v>
      </c>
      <c r="Q15" s="2"/>
      <c r="R15" s="84">
        <v>2352</v>
      </c>
      <c r="S15" s="84">
        <v>171</v>
      </c>
      <c r="T15" s="84">
        <f t="shared" si="2"/>
        <v>2181</v>
      </c>
      <c r="U15" s="2"/>
      <c r="V15" s="84" t="s">
        <v>51</v>
      </c>
    </row>
    <row r="16" spans="1:22" ht="75" customHeight="1" x14ac:dyDescent="0.25">
      <c r="A16" s="84"/>
      <c r="B16" s="84"/>
      <c r="C16" s="2" t="s">
        <v>35</v>
      </c>
      <c r="D16" s="23" t="s">
        <v>35</v>
      </c>
      <c r="E16" s="2">
        <v>57</v>
      </c>
      <c r="F16" s="2">
        <v>697</v>
      </c>
      <c r="G16" s="2">
        <v>203.6</v>
      </c>
      <c r="H16" s="38" t="s">
        <v>37</v>
      </c>
      <c r="I16" s="23">
        <v>941</v>
      </c>
      <c r="J16" s="2">
        <v>274</v>
      </c>
      <c r="K16" s="37">
        <f t="shared" si="1"/>
        <v>-70.400000000000006</v>
      </c>
      <c r="L16" s="2" t="s">
        <v>38</v>
      </c>
      <c r="M16" s="2"/>
      <c r="N16" s="17" t="s">
        <v>39</v>
      </c>
      <c r="O16" s="17" t="s">
        <v>40</v>
      </c>
      <c r="P16" s="18" t="s">
        <v>41</v>
      </c>
      <c r="Q16" s="2"/>
      <c r="R16" s="84"/>
      <c r="S16" s="84"/>
      <c r="T16" s="84"/>
      <c r="U16" s="2"/>
      <c r="V16" s="84"/>
    </row>
    <row r="17" spans="1:22" ht="75" customHeight="1" x14ac:dyDescent="0.25">
      <c r="A17" s="84">
        <f>1+A15</f>
        <v>4</v>
      </c>
      <c r="B17" s="2" t="s">
        <v>45</v>
      </c>
      <c r="C17" s="2" t="s">
        <v>35</v>
      </c>
      <c r="D17" s="23" t="s">
        <v>35</v>
      </c>
      <c r="E17" s="2">
        <v>57</v>
      </c>
      <c r="F17" s="2">
        <v>1174</v>
      </c>
      <c r="G17" s="2">
        <v>501.6</v>
      </c>
      <c r="H17" s="38" t="s">
        <v>44</v>
      </c>
      <c r="I17" s="23">
        <v>447</v>
      </c>
      <c r="J17" s="2">
        <v>480</v>
      </c>
      <c r="K17" s="37">
        <f t="shared" si="1"/>
        <v>21.600000000000023</v>
      </c>
      <c r="L17" s="2" t="s">
        <v>38</v>
      </c>
      <c r="M17" s="2"/>
      <c r="N17" s="17" t="s">
        <v>39</v>
      </c>
      <c r="O17" s="17" t="s">
        <v>40</v>
      </c>
      <c r="P17" s="18" t="s">
        <v>41</v>
      </c>
      <c r="Q17" s="2"/>
      <c r="R17" s="84">
        <v>1776</v>
      </c>
      <c r="S17" s="84">
        <v>86.3</v>
      </c>
      <c r="T17" s="84">
        <f t="shared" si="2"/>
        <v>1689.7</v>
      </c>
      <c r="U17" s="2"/>
      <c r="V17" s="2" t="s">
        <v>52</v>
      </c>
    </row>
    <row r="18" spans="1:22" ht="75" customHeight="1" x14ac:dyDescent="0.25">
      <c r="A18" s="84"/>
      <c r="B18" s="2" t="s">
        <v>45</v>
      </c>
      <c r="C18" s="2" t="s">
        <v>35</v>
      </c>
      <c r="D18" s="23" t="s">
        <v>36</v>
      </c>
      <c r="E18" s="2">
        <v>57</v>
      </c>
      <c r="F18" s="2">
        <v>637</v>
      </c>
      <c r="G18" s="2">
        <v>230</v>
      </c>
      <c r="H18" s="38" t="s">
        <v>37</v>
      </c>
      <c r="I18" s="23">
        <v>1161</v>
      </c>
      <c r="J18" s="2">
        <v>224</v>
      </c>
      <c r="K18" s="37">
        <f t="shared" si="1"/>
        <v>6</v>
      </c>
      <c r="L18" s="2" t="s">
        <v>38</v>
      </c>
      <c r="M18" s="2"/>
      <c r="N18" s="17" t="s">
        <v>39</v>
      </c>
      <c r="O18" s="17" t="s">
        <v>40</v>
      </c>
      <c r="P18" s="18" t="s">
        <v>41</v>
      </c>
      <c r="Q18" s="2"/>
      <c r="R18" s="84"/>
      <c r="S18" s="84"/>
      <c r="T18" s="84"/>
      <c r="U18" s="2"/>
      <c r="V18" s="2" t="s">
        <v>52</v>
      </c>
    </row>
    <row r="19" spans="1:22" ht="75" customHeight="1" x14ac:dyDescent="0.25">
      <c r="A19" s="84">
        <f>1+A17</f>
        <v>5</v>
      </c>
      <c r="B19" s="84" t="s">
        <v>46</v>
      </c>
      <c r="C19" s="2" t="s">
        <v>35</v>
      </c>
      <c r="D19" s="23" t="s">
        <v>35</v>
      </c>
      <c r="E19" s="2">
        <v>57</v>
      </c>
      <c r="F19" s="2">
        <v>1155</v>
      </c>
      <c r="G19" s="2">
        <v>573.29999999999995</v>
      </c>
      <c r="H19" s="38" t="s">
        <v>44</v>
      </c>
      <c r="I19" s="23">
        <v>275</v>
      </c>
      <c r="J19" s="2">
        <v>573</v>
      </c>
      <c r="K19" s="37">
        <f t="shared" si="1"/>
        <v>0.29999999999995453</v>
      </c>
      <c r="L19" s="2" t="s">
        <v>38</v>
      </c>
      <c r="M19" s="2"/>
      <c r="N19" s="17" t="s">
        <v>39</v>
      </c>
      <c r="O19" s="17" t="s">
        <v>40</v>
      </c>
      <c r="P19" s="18" t="s">
        <v>41</v>
      </c>
      <c r="Q19" s="2"/>
      <c r="R19" s="84">
        <v>1272</v>
      </c>
      <c r="S19" s="84">
        <v>108</v>
      </c>
      <c r="T19" s="84">
        <f t="shared" si="2"/>
        <v>1164</v>
      </c>
      <c r="U19" s="2"/>
      <c r="V19" s="2" t="s">
        <v>53</v>
      </c>
    </row>
    <row r="20" spans="1:22" ht="75" customHeight="1" x14ac:dyDescent="0.25">
      <c r="A20" s="84"/>
      <c r="B20" s="84"/>
      <c r="C20" s="2" t="s">
        <v>35</v>
      </c>
      <c r="D20" s="23" t="s">
        <v>35</v>
      </c>
      <c r="E20" s="2">
        <v>57</v>
      </c>
      <c r="F20" s="2">
        <v>835</v>
      </c>
      <c r="G20" s="2">
        <v>306.10000000000002</v>
      </c>
      <c r="H20" s="38" t="s">
        <v>37</v>
      </c>
      <c r="I20" s="23">
        <v>1464</v>
      </c>
      <c r="J20" s="2">
        <v>189</v>
      </c>
      <c r="K20" s="37">
        <f t="shared" si="1"/>
        <v>117.10000000000002</v>
      </c>
      <c r="L20" s="2" t="s">
        <v>38</v>
      </c>
      <c r="M20" s="2"/>
      <c r="N20" s="17" t="s">
        <v>39</v>
      </c>
      <c r="O20" s="17" t="s">
        <v>40</v>
      </c>
      <c r="P20" s="18" t="s">
        <v>41</v>
      </c>
      <c r="Q20" s="2"/>
      <c r="R20" s="84"/>
      <c r="S20" s="84"/>
      <c r="T20" s="84"/>
      <c r="U20" s="2"/>
      <c r="V20" s="2" t="s">
        <v>53</v>
      </c>
    </row>
    <row r="21" spans="1:22" ht="75" customHeight="1" x14ac:dyDescent="0.25">
      <c r="A21" s="2">
        <f>1+A19</f>
        <v>6</v>
      </c>
      <c r="B21" s="2" t="s">
        <v>47</v>
      </c>
      <c r="C21" s="2" t="s">
        <v>35</v>
      </c>
      <c r="D21" s="23" t="s">
        <v>35</v>
      </c>
      <c r="E21" s="2">
        <v>57</v>
      </c>
      <c r="F21" s="2">
        <v>1150</v>
      </c>
      <c r="G21" s="2">
        <v>237.4</v>
      </c>
      <c r="H21" s="38" t="s">
        <v>44</v>
      </c>
      <c r="I21" s="23">
        <v>451</v>
      </c>
      <c r="J21" s="2">
        <f>264-42</f>
        <v>222</v>
      </c>
      <c r="K21" s="37">
        <f t="shared" si="1"/>
        <v>15.400000000000006</v>
      </c>
      <c r="L21" s="2" t="s">
        <v>38</v>
      </c>
      <c r="M21" s="2"/>
      <c r="N21" s="17" t="s">
        <v>39</v>
      </c>
      <c r="O21" s="17" t="s">
        <v>40</v>
      </c>
      <c r="P21" s="18" t="s">
        <v>41</v>
      </c>
      <c r="Q21" s="2"/>
      <c r="R21" s="2">
        <v>924</v>
      </c>
      <c r="S21" s="2">
        <f>72+42</f>
        <v>114</v>
      </c>
      <c r="T21" s="2">
        <f t="shared" si="2"/>
        <v>810</v>
      </c>
      <c r="U21" s="2"/>
      <c r="V21" s="2" t="s">
        <v>68</v>
      </c>
    </row>
    <row r="22" spans="1:22" ht="75" customHeight="1" x14ac:dyDescent="0.25">
      <c r="A22" s="2">
        <f>1+A21</f>
        <v>7</v>
      </c>
      <c r="B22" s="2" t="s">
        <v>54</v>
      </c>
      <c r="C22" s="2" t="s">
        <v>35</v>
      </c>
      <c r="D22" s="23" t="s">
        <v>36</v>
      </c>
      <c r="E22" s="2">
        <v>57</v>
      </c>
      <c r="F22" s="2">
        <v>620</v>
      </c>
      <c r="G22" s="2">
        <v>95</v>
      </c>
      <c r="H22" s="38" t="s">
        <v>37</v>
      </c>
      <c r="I22" s="23">
        <v>1144</v>
      </c>
      <c r="J22" s="2">
        <v>96</v>
      </c>
      <c r="K22" s="37">
        <f t="shared" si="1"/>
        <v>-1</v>
      </c>
      <c r="L22" s="2" t="s">
        <v>38</v>
      </c>
      <c r="M22" s="2"/>
      <c r="N22" s="17" t="s">
        <v>39</v>
      </c>
      <c r="O22" s="17" t="s">
        <v>40</v>
      </c>
      <c r="P22" s="18" t="s">
        <v>41</v>
      </c>
      <c r="Q22" s="2"/>
      <c r="R22" s="2">
        <v>1284</v>
      </c>
      <c r="S22" s="2">
        <f>216+108</f>
        <v>324</v>
      </c>
      <c r="T22" s="2">
        <f t="shared" si="2"/>
        <v>960</v>
      </c>
      <c r="U22" s="2"/>
      <c r="V22" s="2" t="s">
        <v>55</v>
      </c>
    </row>
    <row r="23" spans="1:22" ht="75" customHeight="1" x14ac:dyDescent="0.25">
      <c r="A23" s="2">
        <f>1+A22</f>
        <v>8</v>
      </c>
      <c r="B23" s="2" t="s">
        <v>56</v>
      </c>
      <c r="C23" s="2" t="s">
        <v>35</v>
      </c>
      <c r="D23" s="23" t="s">
        <v>36</v>
      </c>
      <c r="E23" s="2">
        <v>57</v>
      </c>
      <c r="F23" s="2">
        <v>663</v>
      </c>
      <c r="G23" s="2">
        <v>300.89999999999998</v>
      </c>
      <c r="H23" s="38" t="s">
        <v>37</v>
      </c>
      <c r="I23" s="23">
        <v>969</v>
      </c>
      <c r="J23" s="2">
        <v>117</v>
      </c>
      <c r="K23" s="37">
        <f t="shared" si="1"/>
        <v>183.89999999999998</v>
      </c>
      <c r="L23" s="2" t="s">
        <v>38</v>
      </c>
      <c r="M23" s="2"/>
      <c r="N23" s="17" t="s">
        <v>39</v>
      </c>
      <c r="O23" s="17" t="s">
        <v>40</v>
      </c>
      <c r="P23" s="18" t="s">
        <v>41</v>
      </c>
      <c r="Q23" s="2"/>
      <c r="R23" s="2">
        <v>1332</v>
      </c>
      <c r="S23" s="2">
        <f>93+324+240+324</f>
        <v>981</v>
      </c>
      <c r="T23" s="2">
        <f t="shared" si="2"/>
        <v>351</v>
      </c>
      <c r="U23" s="2"/>
      <c r="V23" s="38" t="s">
        <v>57</v>
      </c>
    </row>
    <row r="24" spans="1:22" ht="75" customHeight="1" x14ac:dyDescent="0.25">
      <c r="A24" s="84">
        <f>1+A23</f>
        <v>9</v>
      </c>
      <c r="B24" s="84" t="s">
        <v>58</v>
      </c>
      <c r="C24" s="2" t="s">
        <v>35</v>
      </c>
      <c r="D24" s="23" t="s">
        <v>36</v>
      </c>
      <c r="E24" s="2">
        <v>57</v>
      </c>
      <c r="F24" s="2">
        <v>679</v>
      </c>
      <c r="G24" s="2">
        <v>93</v>
      </c>
      <c r="H24" s="38" t="s">
        <v>37</v>
      </c>
      <c r="I24" s="23">
        <v>1079</v>
      </c>
      <c r="J24" s="2">
        <v>93</v>
      </c>
      <c r="K24" s="37">
        <f t="shared" si="1"/>
        <v>0</v>
      </c>
      <c r="L24" s="2" t="s">
        <v>38</v>
      </c>
      <c r="M24" s="2"/>
      <c r="N24" s="17" t="s">
        <v>39</v>
      </c>
      <c r="O24" s="17" t="s">
        <v>40</v>
      </c>
      <c r="P24" s="18" t="s">
        <v>41</v>
      </c>
      <c r="Q24" s="2"/>
      <c r="R24" s="84">
        <v>1884</v>
      </c>
      <c r="S24" s="84">
        <f>115+89</f>
        <v>204</v>
      </c>
      <c r="T24" s="84">
        <f t="shared" si="2"/>
        <v>1680</v>
      </c>
      <c r="U24" s="2"/>
      <c r="V24" s="38" t="s">
        <v>59</v>
      </c>
    </row>
    <row r="25" spans="1:22" ht="75" customHeight="1" x14ac:dyDescent="0.25">
      <c r="A25" s="84"/>
      <c r="B25" s="84"/>
      <c r="C25" s="2" t="s">
        <v>35</v>
      </c>
      <c r="D25" s="2" t="s">
        <v>35</v>
      </c>
      <c r="E25" s="2">
        <v>57</v>
      </c>
      <c r="F25" s="2">
        <v>895</v>
      </c>
      <c r="G25" s="2">
        <v>478.4</v>
      </c>
      <c r="H25" s="38"/>
      <c r="I25" s="23">
        <v>1527</v>
      </c>
      <c r="J25" s="2">
        <v>448</v>
      </c>
      <c r="K25" s="37">
        <f t="shared" si="1"/>
        <v>30.399999999999977</v>
      </c>
      <c r="L25" s="2" t="s">
        <v>38</v>
      </c>
      <c r="M25" s="2"/>
      <c r="N25" s="17" t="s">
        <v>39</v>
      </c>
      <c r="O25" s="17" t="s">
        <v>40</v>
      </c>
      <c r="P25" s="18" t="s">
        <v>41</v>
      </c>
      <c r="Q25" s="2"/>
      <c r="R25" s="84"/>
      <c r="S25" s="84"/>
      <c r="T25" s="84"/>
      <c r="U25" s="2"/>
      <c r="V25" s="38" t="s">
        <v>59</v>
      </c>
    </row>
    <row r="26" spans="1:22" ht="75" customHeight="1" x14ac:dyDescent="0.25">
      <c r="A26" s="2">
        <f>1+A24</f>
        <v>10</v>
      </c>
      <c r="B26" s="2" t="s">
        <v>60</v>
      </c>
      <c r="C26" s="2" t="s">
        <v>35</v>
      </c>
      <c r="D26" s="23" t="s">
        <v>36</v>
      </c>
      <c r="E26" s="2">
        <v>57</v>
      </c>
      <c r="F26" s="2">
        <v>682</v>
      </c>
      <c r="G26" s="2">
        <v>152.4</v>
      </c>
      <c r="H26" s="38" t="s">
        <v>37</v>
      </c>
      <c r="I26" s="23">
        <v>1058</v>
      </c>
      <c r="J26" s="2">
        <v>57</v>
      </c>
      <c r="K26" s="37">
        <f t="shared" si="1"/>
        <v>95.4</v>
      </c>
      <c r="L26" s="2" t="s">
        <v>38</v>
      </c>
      <c r="M26" s="2"/>
      <c r="N26" s="17" t="s">
        <v>39</v>
      </c>
      <c r="O26" s="17" t="s">
        <v>40</v>
      </c>
      <c r="P26" s="18" t="s">
        <v>41</v>
      </c>
      <c r="Q26" s="2"/>
      <c r="R26" s="2">
        <v>1236</v>
      </c>
      <c r="S26" s="2">
        <v>120</v>
      </c>
      <c r="T26" s="2">
        <f t="shared" si="2"/>
        <v>1116</v>
      </c>
      <c r="U26" s="2"/>
      <c r="V26" s="38" t="s">
        <v>61</v>
      </c>
    </row>
    <row r="27" spans="1:22" ht="75" customHeight="1" x14ac:dyDescent="0.25">
      <c r="A27" s="2">
        <f>1+A26</f>
        <v>11</v>
      </c>
      <c r="B27" s="2" t="s">
        <v>62</v>
      </c>
      <c r="C27" s="2" t="s">
        <v>35</v>
      </c>
      <c r="D27" s="23" t="s">
        <v>35</v>
      </c>
      <c r="E27" s="2">
        <v>57</v>
      </c>
      <c r="F27" s="2">
        <v>688</v>
      </c>
      <c r="G27" s="2">
        <v>387.1</v>
      </c>
      <c r="H27" s="38" t="s">
        <v>37</v>
      </c>
      <c r="I27" s="23">
        <v>1362</v>
      </c>
      <c r="J27" s="2">
        <v>377</v>
      </c>
      <c r="K27" s="37">
        <f t="shared" si="1"/>
        <v>10.100000000000023</v>
      </c>
      <c r="L27" s="2" t="s">
        <v>38</v>
      </c>
      <c r="M27" s="2"/>
      <c r="N27" s="17" t="s">
        <v>39</v>
      </c>
      <c r="O27" s="17" t="s">
        <v>40</v>
      </c>
      <c r="P27" s="18" t="s">
        <v>41</v>
      </c>
      <c r="Q27" s="2"/>
      <c r="R27" s="2">
        <v>2112</v>
      </c>
      <c r="S27" s="2">
        <f>168+67</f>
        <v>235</v>
      </c>
      <c r="T27" s="2">
        <f t="shared" si="2"/>
        <v>1877</v>
      </c>
      <c r="U27" s="2"/>
      <c r="V27" s="38" t="s">
        <v>63</v>
      </c>
    </row>
    <row r="28" spans="1:22" ht="75" customHeight="1" x14ac:dyDescent="0.25">
      <c r="A28" s="2">
        <f>1+A27</f>
        <v>12</v>
      </c>
      <c r="B28" s="2" t="s">
        <v>64</v>
      </c>
      <c r="C28" s="2" t="s">
        <v>35</v>
      </c>
      <c r="D28" s="23" t="s">
        <v>36</v>
      </c>
      <c r="E28" s="2">
        <v>57</v>
      </c>
      <c r="F28" s="2">
        <v>691</v>
      </c>
      <c r="G28" s="2">
        <v>182.8</v>
      </c>
      <c r="H28" s="38" t="s">
        <v>37</v>
      </c>
      <c r="I28" s="23">
        <v>1155</v>
      </c>
      <c r="J28" s="2">
        <v>180</v>
      </c>
      <c r="K28" s="37">
        <f t="shared" si="1"/>
        <v>2.8000000000000114</v>
      </c>
      <c r="L28" s="2" t="s">
        <v>38</v>
      </c>
      <c r="M28" s="2"/>
      <c r="N28" s="17" t="s">
        <v>39</v>
      </c>
      <c r="O28" s="17" t="s">
        <v>40</v>
      </c>
      <c r="P28" s="18" t="s">
        <v>41</v>
      </c>
      <c r="Q28" s="2"/>
      <c r="R28" s="2">
        <v>180</v>
      </c>
      <c r="S28" s="2"/>
      <c r="T28" s="2">
        <f t="shared" si="2"/>
        <v>180</v>
      </c>
      <c r="U28" s="2" t="s">
        <v>74</v>
      </c>
      <c r="V28" s="38" t="s">
        <v>65</v>
      </c>
    </row>
    <row r="29" spans="1:22" ht="75" customHeight="1" x14ac:dyDescent="0.25">
      <c r="A29" s="2">
        <f>1+A28</f>
        <v>13</v>
      </c>
      <c r="B29" s="2" t="s">
        <v>66</v>
      </c>
      <c r="C29" s="2" t="s">
        <v>35</v>
      </c>
      <c r="D29" s="23" t="s">
        <v>36</v>
      </c>
      <c r="E29" s="2">
        <v>57</v>
      </c>
      <c r="F29" s="2">
        <v>694</v>
      </c>
      <c r="G29" s="2">
        <v>339.4</v>
      </c>
      <c r="H29" s="38" t="s">
        <v>37</v>
      </c>
      <c r="I29" s="23">
        <v>1363</v>
      </c>
      <c r="J29" s="2">
        <v>313</v>
      </c>
      <c r="K29" s="37">
        <f t="shared" si="1"/>
        <v>26.399999999999977</v>
      </c>
      <c r="L29" s="2" t="s">
        <v>38</v>
      </c>
      <c r="M29" s="2"/>
      <c r="N29" s="17" t="s">
        <v>39</v>
      </c>
      <c r="O29" s="17" t="s">
        <v>40</v>
      </c>
      <c r="P29" s="18" t="s">
        <v>41</v>
      </c>
      <c r="Q29" s="2"/>
      <c r="R29" s="2">
        <v>2376</v>
      </c>
      <c r="S29" s="2">
        <v>174</v>
      </c>
      <c r="T29" s="2">
        <f t="shared" si="2"/>
        <v>2202</v>
      </c>
      <c r="U29" s="2"/>
      <c r="V29" s="38" t="s">
        <v>67</v>
      </c>
    </row>
    <row r="30" spans="1:22" ht="75" customHeight="1" x14ac:dyDescent="0.25">
      <c r="A30" s="84">
        <f>1+A29</f>
        <v>14</v>
      </c>
      <c r="B30" s="84" t="s">
        <v>69</v>
      </c>
      <c r="C30" s="2" t="s">
        <v>35</v>
      </c>
      <c r="D30" s="23" t="s">
        <v>36</v>
      </c>
      <c r="E30" s="2">
        <v>57</v>
      </c>
      <c r="F30" s="2">
        <v>705</v>
      </c>
      <c r="G30" s="2">
        <v>129</v>
      </c>
      <c r="H30" s="38" t="s">
        <v>37</v>
      </c>
      <c r="I30" s="23">
        <v>1159</v>
      </c>
      <c r="J30" s="2">
        <v>126</v>
      </c>
      <c r="K30" s="37">
        <f t="shared" si="1"/>
        <v>3</v>
      </c>
      <c r="L30" s="2" t="s">
        <v>38</v>
      </c>
      <c r="M30" s="2"/>
      <c r="N30" s="17" t="s">
        <v>39</v>
      </c>
      <c r="O30" s="17" t="s">
        <v>40</v>
      </c>
      <c r="P30" s="18" t="s">
        <v>41</v>
      </c>
      <c r="Q30" s="2"/>
      <c r="R30" s="84">
        <v>2040</v>
      </c>
      <c r="S30" s="84">
        <v>163</v>
      </c>
      <c r="T30" s="84">
        <f t="shared" si="2"/>
        <v>1877</v>
      </c>
      <c r="U30" s="2"/>
      <c r="V30" s="38" t="s">
        <v>70</v>
      </c>
    </row>
    <row r="31" spans="1:22" ht="75" customHeight="1" x14ac:dyDescent="0.25">
      <c r="A31" s="84"/>
      <c r="B31" s="84"/>
      <c r="C31" s="2" t="s">
        <v>35</v>
      </c>
      <c r="D31" s="2" t="s">
        <v>35</v>
      </c>
      <c r="E31" s="2">
        <v>57</v>
      </c>
      <c r="F31" s="2">
        <v>839</v>
      </c>
      <c r="G31" s="2">
        <v>417.9</v>
      </c>
      <c r="H31" s="38" t="s">
        <v>37</v>
      </c>
      <c r="I31" s="23">
        <v>1385</v>
      </c>
      <c r="J31" s="2">
        <v>399</v>
      </c>
      <c r="K31" s="37">
        <f t="shared" si="1"/>
        <v>18.899999999999977</v>
      </c>
      <c r="L31" s="2" t="s">
        <v>38</v>
      </c>
      <c r="M31" s="2"/>
      <c r="N31" s="17" t="s">
        <v>39</v>
      </c>
      <c r="O31" s="17" t="s">
        <v>40</v>
      </c>
      <c r="P31" s="18" t="s">
        <v>41</v>
      </c>
      <c r="Q31" s="2"/>
      <c r="R31" s="84"/>
      <c r="S31" s="84"/>
      <c r="T31" s="84"/>
      <c r="U31" s="2"/>
      <c r="V31" s="38" t="s">
        <v>70</v>
      </c>
    </row>
    <row r="32" spans="1:22" ht="75" customHeight="1" x14ac:dyDescent="0.25">
      <c r="A32" s="84">
        <f>1+A30</f>
        <v>15</v>
      </c>
      <c r="B32" s="84" t="s">
        <v>71</v>
      </c>
      <c r="C32" s="2" t="s">
        <v>35</v>
      </c>
      <c r="D32" s="23" t="s">
        <v>36</v>
      </c>
      <c r="E32" s="2">
        <v>57</v>
      </c>
      <c r="F32" s="2">
        <v>729</v>
      </c>
      <c r="G32" s="2">
        <v>346.5</v>
      </c>
      <c r="H32" s="38" t="s">
        <v>37</v>
      </c>
      <c r="I32" s="23">
        <v>972</v>
      </c>
      <c r="J32" s="2">
        <v>338</v>
      </c>
      <c r="K32" s="37">
        <f t="shared" si="1"/>
        <v>8.5</v>
      </c>
      <c r="L32" s="2" t="s">
        <v>38</v>
      </c>
      <c r="M32" s="2"/>
      <c r="N32" s="17" t="s">
        <v>39</v>
      </c>
      <c r="O32" s="17" t="s">
        <v>40</v>
      </c>
      <c r="P32" s="18" t="s">
        <v>41</v>
      </c>
      <c r="Q32" s="2"/>
      <c r="R32" s="84">
        <v>1380</v>
      </c>
      <c r="S32" s="84">
        <v>57</v>
      </c>
      <c r="T32" s="84">
        <f t="shared" si="2"/>
        <v>1323</v>
      </c>
      <c r="U32" s="2"/>
      <c r="V32" s="38" t="s">
        <v>72</v>
      </c>
    </row>
    <row r="33" spans="1:22" ht="75" customHeight="1" x14ac:dyDescent="0.25">
      <c r="A33" s="84"/>
      <c r="B33" s="84"/>
      <c r="C33" s="2" t="s">
        <v>35</v>
      </c>
      <c r="D33" s="2" t="s">
        <v>35</v>
      </c>
      <c r="E33" s="2">
        <v>57</v>
      </c>
      <c r="F33" s="2">
        <v>850</v>
      </c>
      <c r="G33" s="2">
        <v>238.8</v>
      </c>
      <c r="H33" s="38" t="s">
        <v>37</v>
      </c>
      <c r="I33" s="23">
        <v>1525</v>
      </c>
      <c r="J33" s="2">
        <v>218</v>
      </c>
      <c r="K33" s="37">
        <f t="shared" si="1"/>
        <v>20.800000000000011</v>
      </c>
      <c r="L33" s="2" t="s">
        <v>38</v>
      </c>
      <c r="M33" s="2"/>
      <c r="N33" s="17" t="s">
        <v>39</v>
      </c>
      <c r="O33" s="17" t="s">
        <v>40</v>
      </c>
      <c r="P33" s="18" t="s">
        <v>41</v>
      </c>
      <c r="Q33" s="2"/>
      <c r="R33" s="84"/>
      <c r="S33" s="84"/>
      <c r="T33" s="84"/>
      <c r="U33" s="2"/>
      <c r="V33" s="38" t="s">
        <v>72</v>
      </c>
    </row>
    <row r="34" spans="1:22" ht="75" customHeight="1" x14ac:dyDescent="0.25">
      <c r="A34" s="2">
        <f>1+A32</f>
        <v>16</v>
      </c>
      <c r="B34" s="2" t="s">
        <v>73</v>
      </c>
      <c r="C34" s="2" t="s">
        <v>35</v>
      </c>
      <c r="D34" s="23" t="s">
        <v>35</v>
      </c>
      <c r="E34" s="2">
        <v>57</v>
      </c>
      <c r="F34" s="2">
        <v>741</v>
      </c>
      <c r="G34" s="2">
        <v>508.7</v>
      </c>
      <c r="H34" s="38" t="s">
        <v>37</v>
      </c>
      <c r="I34" s="23">
        <v>1360</v>
      </c>
      <c r="J34" s="2">
        <v>476</v>
      </c>
      <c r="K34" s="37">
        <f t="shared" si="1"/>
        <v>32.699999999999989</v>
      </c>
      <c r="L34" s="2" t="s">
        <v>38</v>
      </c>
      <c r="M34" s="2"/>
      <c r="N34" s="17" t="s">
        <v>39</v>
      </c>
      <c r="O34" s="17" t="s">
        <v>40</v>
      </c>
      <c r="P34" s="18" t="s">
        <v>41</v>
      </c>
      <c r="Q34" s="2"/>
      <c r="R34" s="2">
        <v>2268</v>
      </c>
      <c r="S34" s="2">
        <v>148</v>
      </c>
      <c r="T34" s="2">
        <f t="shared" si="2"/>
        <v>2120</v>
      </c>
      <c r="U34" s="2"/>
      <c r="V34" s="38" t="s">
        <v>77</v>
      </c>
    </row>
    <row r="35" spans="1:22" ht="75" customHeight="1" x14ac:dyDescent="0.25">
      <c r="A35" s="2">
        <f>1+A34</f>
        <v>17</v>
      </c>
      <c r="B35" s="2" t="s">
        <v>75</v>
      </c>
      <c r="C35" s="2" t="s">
        <v>35</v>
      </c>
      <c r="D35" s="23" t="s">
        <v>35</v>
      </c>
      <c r="E35" s="2">
        <v>57</v>
      </c>
      <c r="F35" s="2">
        <v>762</v>
      </c>
      <c r="G35" s="2">
        <v>476.8</v>
      </c>
      <c r="H35" s="38" t="s">
        <v>37</v>
      </c>
      <c r="I35" s="23">
        <v>1374</v>
      </c>
      <c r="J35" s="2">
        <v>139</v>
      </c>
      <c r="K35" s="37">
        <f t="shared" si="1"/>
        <v>337.8</v>
      </c>
      <c r="L35" s="2" t="s">
        <v>38</v>
      </c>
      <c r="M35" s="2"/>
      <c r="N35" s="17" t="s">
        <v>39</v>
      </c>
      <c r="O35" s="17" t="s">
        <v>40</v>
      </c>
      <c r="P35" s="18" t="s">
        <v>41</v>
      </c>
      <c r="Q35" s="2"/>
      <c r="R35" s="2">
        <v>996</v>
      </c>
      <c r="S35" s="2">
        <v>0</v>
      </c>
      <c r="T35" s="2">
        <f t="shared" si="2"/>
        <v>996</v>
      </c>
      <c r="U35" s="2"/>
      <c r="V35" s="38" t="s">
        <v>76</v>
      </c>
    </row>
    <row r="36" spans="1:22" ht="75" customHeight="1" x14ac:dyDescent="0.25">
      <c r="A36" s="84">
        <f>1+A35</f>
        <v>18</v>
      </c>
      <c r="B36" s="84" t="s">
        <v>78</v>
      </c>
      <c r="C36" s="2" t="s">
        <v>35</v>
      </c>
      <c r="D36" s="23" t="s">
        <v>35</v>
      </c>
      <c r="E36" s="2">
        <v>57</v>
      </c>
      <c r="F36" s="2">
        <v>844</v>
      </c>
      <c r="G36" s="2">
        <v>621.1</v>
      </c>
      <c r="H36" s="38" t="s">
        <v>37</v>
      </c>
      <c r="I36" s="23">
        <v>1523</v>
      </c>
      <c r="J36" s="2">
        <v>592</v>
      </c>
      <c r="K36" s="37">
        <f t="shared" si="1"/>
        <v>29.100000000000023</v>
      </c>
      <c r="L36" s="2" t="s">
        <v>38</v>
      </c>
      <c r="M36" s="2"/>
      <c r="N36" s="17" t="s">
        <v>39</v>
      </c>
      <c r="O36" s="17" t="s">
        <v>40</v>
      </c>
      <c r="P36" s="18" t="s">
        <v>41</v>
      </c>
      <c r="Q36" s="2"/>
      <c r="R36" s="84">
        <v>2232</v>
      </c>
      <c r="S36" s="84">
        <f>108+180+72</f>
        <v>360</v>
      </c>
      <c r="T36" s="84">
        <f t="shared" si="2"/>
        <v>1872</v>
      </c>
      <c r="U36" s="2"/>
      <c r="V36" s="38" t="s">
        <v>79</v>
      </c>
    </row>
    <row r="37" spans="1:22" ht="75" customHeight="1" x14ac:dyDescent="0.25">
      <c r="A37" s="84"/>
      <c r="B37" s="84"/>
      <c r="C37" s="2" t="s">
        <v>35</v>
      </c>
      <c r="D37" s="23" t="s">
        <v>35</v>
      </c>
      <c r="E37" s="2">
        <v>57</v>
      </c>
      <c r="F37" s="2">
        <v>875</v>
      </c>
      <c r="G37" s="2">
        <v>197.3</v>
      </c>
      <c r="H37" s="38" t="s">
        <v>37</v>
      </c>
      <c r="I37" s="23">
        <v>1526</v>
      </c>
      <c r="J37" s="2">
        <v>178</v>
      </c>
      <c r="K37" s="37">
        <f t="shared" si="1"/>
        <v>19.300000000000011</v>
      </c>
      <c r="L37" s="2" t="s">
        <v>38</v>
      </c>
      <c r="M37" s="2"/>
      <c r="N37" s="17" t="s">
        <v>39</v>
      </c>
      <c r="O37" s="17" t="s">
        <v>40</v>
      </c>
      <c r="P37" s="18" t="s">
        <v>41</v>
      </c>
      <c r="Q37" s="2"/>
      <c r="R37" s="84"/>
      <c r="S37" s="84"/>
      <c r="T37" s="84"/>
      <c r="U37" s="2"/>
      <c r="V37" s="38" t="s">
        <v>79</v>
      </c>
    </row>
    <row r="38" spans="1:22" s="36" customFormat="1" ht="75" customHeight="1" x14ac:dyDescent="0.25">
      <c r="A38" s="31">
        <f>1+A36</f>
        <v>19</v>
      </c>
      <c r="B38" s="31" t="s">
        <v>80</v>
      </c>
      <c r="C38" s="31" t="s">
        <v>35</v>
      </c>
      <c r="D38" s="32" t="s">
        <v>36</v>
      </c>
      <c r="E38" s="31">
        <v>57</v>
      </c>
      <c r="F38" s="31">
        <v>424</v>
      </c>
      <c r="G38" s="31">
        <v>155</v>
      </c>
      <c r="H38" s="33" t="s">
        <v>37</v>
      </c>
      <c r="I38" s="32">
        <v>960</v>
      </c>
      <c r="J38" s="31">
        <v>153</v>
      </c>
      <c r="K38" s="34">
        <f t="shared" si="1"/>
        <v>2</v>
      </c>
      <c r="L38" s="31" t="s">
        <v>38</v>
      </c>
      <c r="M38" s="31"/>
      <c r="N38" s="35" t="s">
        <v>39</v>
      </c>
      <c r="O38" s="17" t="s">
        <v>40</v>
      </c>
      <c r="P38" s="18" t="s">
        <v>41</v>
      </c>
      <c r="Q38" s="31"/>
      <c r="R38" s="31">
        <v>360</v>
      </c>
      <c r="S38" s="31">
        <v>218</v>
      </c>
      <c r="T38" s="31">
        <f t="shared" si="2"/>
        <v>142</v>
      </c>
      <c r="U38" s="31"/>
      <c r="V38" s="33" t="s">
        <v>81</v>
      </c>
    </row>
    <row r="39" spans="1:22" ht="75" customHeight="1" x14ac:dyDescent="0.25">
      <c r="A39" s="39">
        <f t="shared" ref="A39:A47" si="3">1+A38</f>
        <v>20</v>
      </c>
      <c r="B39" s="39" t="s">
        <v>82</v>
      </c>
      <c r="C39" s="39" t="s">
        <v>83</v>
      </c>
      <c r="D39" s="23" t="s">
        <v>84</v>
      </c>
      <c r="E39" s="17">
        <v>57</v>
      </c>
      <c r="F39" s="17">
        <v>1214</v>
      </c>
      <c r="G39" s="17">
        <v>100</v>
      </c>
      <c r="H39" s="17"/>
      <c r="I39" s="23">
        <v>155</v>
      </c>
      <c r="J39" s="17">
        <v>94</v>
      </c>
      <c r="K39" s="17">
        <f>G39-J39</f>
        <v>6</v>
      </c>
      <c r="L39" s="2" t="s">
        <v>38</v>
      </c>
      <c r="M39" s="17"/>
      <c r="N39" s="17" t="s">
        <v>39</v>
      </c>
      <c r="O39" s="17" t="s">
        <v>40</v>
      </c>
      <c r="P39" s="18" t="s">
        <v>41</v>
      </c>
      <c r="Q39" s="17"/>
      <c r="R39" s="17">
        <v>1620</v>
      </c>
      <c r="S39" s="17"/>
      <c r="T39" s="17">
        <f>R39-S39</f>
        <v>1620</v>
      </c>
      <c r="U39" s="17"/>
      <c r="V39" s="40"/>
    </row>
    <row r="40" spans="1:22" ht="75" customHeight="1" x14ac:dyDescent="0.25">
      <c r="A40" s="39">
        <f t="shared" si="3"/>
        <v>21</v>
      </c>
      <c r="B40" s="39" t="s">
        <v>85</v>
      </c>
      <c r="C40" s="39" t="s">
        <v>83</v>
      </c>
      <c r="D40" s="23"/>
      <c r="E40" s="17">
        <v>57</v>
      </c>
      <c r="F40" s="17">
        <v>303</v>
      </c>
      <c r="G40" s="17">
        <v>213.8</v>
      </c>
      <c r="H40" s="17"/>
      <c r="I40" s="23">
        <v>821</v>
      </c>
      <c r="J40" s="17">
        <v>205</v>
      </c>
      <c r="K40" s="17">
        <f t="shared" ref="K40:K94" si="4">G40-J40</f>
        <v>8.8000000000000114</v>
      </c>
      <c r="L40" s="2" t="s">
        <v>38</v>
      </c>
      <c r="M40" s="17"/>
      <c r="N40" s="17"/>
      <c r="O40" s="17" t="s">
        <v>40</v>
      </c>
      <c r="P40" s="18" t="s">
        <v>41</v>
      </c>
      <c r="Q40" s="17"/>
      <c r="R40" s="17"/>
      <c r="S40" s="17"/>
      <c r="T40" s="17">
        <f t="shared" ref="T40:T93" si="5">R40-S40</f>
        <v>0</v>
      </c>
      <c r="U40" s="17"/>
      <c r="V40" s="40"/>
    </row>
    <row r="41" spans="1:22" ht="75" customHeight="1" x14ac:dyDescent="0.25">
      <c r="A41" s="17">
        <f t="shared" si="3"/>
        <v>22</v>
      </c>
      <c r="B41" s="17" t="s">
        <v>86</v>
      </c>
      <c r="C41" s="39" t="s">
        <v>83</v>
      </c>
      <c r="D41" s="23" t="s">
        <v>84</v>
      </c>
      <c r="E41" s="17">
        <v>57</v>
      </c>
      <c r="F41" s="17">
        <v>792</v>
      </c>
      <c r="G41" s="17">
        <v>425.9</v>
      </c>
      <c r="H41" s="17">
        <v>6</v>
      </c>
      <c r="I41" s="23">
        <v>1022</v>
      </c>
      <c r="J41" s="17">
        <v>405</v>
      </c>
      <c r="K41" s="17">
        <f t="shared" si="4"/>
        <v>20.899999999999977</v>
      </c>
      <c r="L41" s="2" t="s">
        <v>38</v>
      </c>
      <c r="M41" s="17"/>
      <c r="N41" s="17"/>
      <c r="O41" s="17" t="s">
        <v>40</v>
      </c>
      <c r="P41" s="18" t="s">
        <v>41</v>
      </c>
      <c r="Q41" s="17"/>
      <c r="R41" s="17">
        <v>2160</v>
      </c>
      <c r="S41" s="17">
        <v>120</v>
      </c>
      <c r="T41" s="17">
        <f t="shared" si="5"/>
        <v>2040</v>
      </c>
      <c r="U41" s="17"/>
      <c r="V41" s="41" t="s">
        <v>87</v>
      </c>
    </row>
    <row r="42" spans="1:22" ht="75" customHeight="1" x14ac:dyDescent="0.25">
      <c r="A42" s="39">
        <f t="shared" si="3"/>
        <v>23</v>
      </c>
      <c r="B42" s="39" t="s">
        <v>88</v>
      </c>
      <c r="C42" s="39" t="s">
        <v>83</v>
      </c>
      <c r="D42" s="23" t="s">
        <v>84</v>
      </c>
      <c r="E42" s="17">
        <v>57</v>
      </c>
      <c r="F42" s="17">
        <v>765</v>
      </c>
      <c r="G42" s="17">
        <v>156.80000000000001</v>
      </c>
      <c r="H42" s="17">
        <v>6</v>
      </c>
      <c r="I42" s="23">
        <v>937</v>
      </c>
      <c r="J42" s="17">
        <v>158</v>
      </c>
      <c r="K42" s="17">
        <f t="shared" si="4"/>
        <v>-1.1999999999999886</v>
      </c>
      <c r="L42" s="2" t="s">
        <v>38</v>
      </c>
      <c r="M42" s="17"/>
      <c r="N42" s="17"/>
      <c r="O42" s="17" t="s">
        <v>40</v>
      </c>
      <c r="P42" s="18" t="s">
        <v>41</v>
      </c>
      <c r="Q42" s="17"/>
      <c r="R42" s="17">
        <v>1248</v>
      </c>
      <c r="S42" s="17">
        <f>154.2+72</f>
        <v>226.2</v>
      </c>
      <c r="T42" s="17">
        <f t="shared" si="5"/>
        <v>1021.8</v>
      </c>
      <c r="U42" s="17"/>
      <c r="V42" s="41" t="s">
        <v>89</v>
      </c>
    </row>
    <row r="43" spans="1:22" ht="75" customHeight="1" x14ac:dyDescent="0.25">
      <c r="A43" s="39">
        <f t="shared" si="3"/>
        <v>24</v>
      </c>
      <c r="B43" s="39"/>
      <c r="C43" s="39" t="s">
        <v>83</v>
      </c>
      <c r="D43" s="23" t="s">
        <v>84</v>
      </c>
      <c r="E43" s="17">
        <v>58</v>
      </c>
      <c r="F43" s="17">
        <v>1402</v>
      </c>
      <c r="G43" s="17">
        <v>156.9</v>
      </c>
      <c r="H43" s="17">
        <v>6</v>
      </c>
      <c r="I43" s="23">
        <v>783</v>
      </c>
      <c r="J43" s="17">
        <v>150</v>
      </c>
      <c r="K43" s="17">
        <f t="shared" si="4"/>
        <v>6.9000000000000057</v>
      </c>
      <c r="L43" s="2" t="s">
        <v>38</v>
      </c>
      <c r="M43" s="17"/>
      <c r="N43" s="17"/>
      <c r="O43" s="17" t="s">
        <v>40</v>
      </c>
      <c r="P43" s="18" t="s">
        <v>41</v>
      </c>
      <c r="Q43" s="17"/>
      <c r="R43" s="17"/>
      <c r="S43" s="17"/>
      <c r="T43" s="17"/>
      <c r="U43" s="17"/>
      <c r="V43" s="40"/>
    </row>
    <row r="44" spans="1:22" ht="75" customHeight="1" x14ac:dyDescent="0.25">
      <c r="A44" s="17">
        <f t="shared" si="3"/>
        <v>25</v>
      </c>
      <c r="B44" s="17" t="s">
        <v>90</v>
      </c>
      <c r="C44" s="39" t="s">
        <v>83</v>
      </c>
      <c r="D44" s="23" t="s">
        <v>84</v>
      </c>
      <c r="E44" s="17">
        <v>57</v>
      </c>
      <c r="F44" s="17">
        <v>830</v>
      </c>
      <c r="G44" s="17">
        <v>255.8</v>
      </c>
      <c r="H44" s="17">
        <v>6</v>
      </c>
      <c r="I44" s="23">
        <v>1138</v>
      </c>
      <c r="J44" s="17">
        <v>274</v>
      </c>
      <c r="K44" s="17">
        <f t="shared" si="4"/>
        <v>-18.199999999999989</v>
      </c>
      <c r="L44" s="2" t="s">
        <v>38</v>
      </c>
      <c r="M44" s="17"/>
      <c r="N44" s="17"/>
      <c r="O44" s="17" t="s">
        <v>40</v>
      </c>
      <c r="P44" s="18" t="s">
        <v>41</v>
      </c>
      <c r="Q44" s="17"/>
      <c r="R44" s="17">
        <v>1296</v>
      </c>
      <c r="S44" s="17"/>
      <c r="T44" s="17">
        <f t="shared" si="5"/>
        <v>1296</v>
      </c>
      <c r="U44" s="17"/>
      <c r="V44" s="42" t="s">
        <v>91</v>
      </c>
    </row>
    <row r="45" spans="1:22" ht="75" customHeight="1" x14ac:dyDescent="0.25">
      <c r="A45" s="17">
        <f t="shared" si="3"/>
        <v>26</v>
      </c>
      <c r="B45" s="17" t="s">
        <v>92</v>
      </c>
      <c r="C45" s="39" t="s">
        <v>83</v>
      </c>
      <c r="D45" s="23" t="s">
        <v>84</v>
      </c>
      <c r="E45" s="17">
        <v>57</v>
      </c>
      <c r="F45" s="17">
        <v>717</v>
      </c>
      <c r="G45" s="17">
        <v>246.8</v>
      </c>
      <c r="H45" s="17">
        <v>6</v>
      </c>
      <c r="I45" s="23">
        <v>940</v>
      </c>
      <c r="J45" s="17">
        <v>269</v>
      </c>
      <c r="K45" s="17">
        <f t="shared" si="4"/>
        <v>-22.199999999999989</v>
      </c>
      <c r="L45" s="2" t="s">
        <v>38</v>
      </c>
      <c r="M45" s="17"/>
      <c r="N45" s="17"/>
      <c r="O45" s="17" t="s">
        <v>40</v>
      </c>
      <c r="P45" s="18" t="s">
        <v>41</v>
      </c>
      <c r="Q45" s="17"/>
      <c r="R45" s="17">
        <v>1416</v>
      </c>
      <c r="S45" s="17">
        <f>108+84</f>
        <v>192</v>
      </c>
      <c r="T45" s="17">
        <f t="shared" si="5"/>
        <v>1224</v>
      </c>
      <c r="U45" s="17"/>
      <c r="V45" s="42" t="s">
        <v>93</v>
      </c>
    </row>
    <row r="46" spans="1:22" ht="75" customHeight="1" x14ac:dyDescent="0.25">
      <c r="A46" s="17">
        <f t="shared" si="3"/>
        <v>27</v>
      </c>
      <c r="B46" s="17" t="s">
        <v>94</v>
      </c>
      <c r="C46" s="39" t="s">
        <v>83</v>
      </c>
      <c r="D46" s="23" t="s">
        <v>84</v>
      </c>
      <c r="E46" s="17">
        <v>57</v>
      </c>
      <c r="F46" s="17">
        <v>854</v>
      </c>
      <c r="G46" s="17">
        <v>222</v>
      </c>
      <c r="H46" s="17">
        <v>6</v>
      </c>
      <c r="I46" s="23">
        <v>1092</v>
      </c>
      <c r="J46" s="17">
        <v>227</v>
      </c>
      <c r="K46" s="17">
        <f t="shared" si="4"/>
        <v>-5</v>
      </c>
      <c r="L46" s="2" t="s">
        <v>38</v>
      </c>
      <c r="M46" s="17"/>
      <c r="N46" s="17"/>
      <c r="O46" s="17" t="s">
        <v>40</v>
      </c>
      <c r="P46" s="18" t="s">
        <v>41</v>
      </c>
      <c r="Q46" s="17"/>
      <c r="R46" s="17">
        <v>1812</v>
      </c>
      <c r="S46" s="17">
        <f>360+186.3</f>
        <v>546.29999999999995</v>
      </c>
      <c r="T46" s="17">
        <f t="shared" si="5"/>
        <v>1265.7</v>
      </c>
      <c r="U46" s="17"/>
      <c r="V46" s="42" t="s">
        <v>95</v>
      </c>
    </row>
    <row r="47" spans="1:22" ht="75" customHeight="1" x14ac:dyDescent="0.25">
      <c r="A47" s="86">
        <f t="shared" si="3"/>
        <v>28</v>
      </c>
      <c r="B47" s="86" t="s">
        <v>96</v>
      </c>
      <c r="C47" s="39" t="s">
        <v>83</v>
      </c>
      <c r="D47" s="23" t="s">
        <v>84</v>
      </c>
      <c r="E47" s="17">
        <v>58</v>
      </c>
      <c r="F47" s="17">
        <v>1470</v>
      </c>
      <c r="G47" s="17">
        <v>127.6</v>
      </c>
      <c r="H47" s="17">
        <v>6</v>
      </c>
      <c r="I47" s="23">
        <v>705</v>
      </c>
      <c r="J47" s="17">
        <v>133</v>
      </c>
      <c r="K47" s="17">
        <f t="shared" si="4"/>
        <v>-5.4000000000000057</v>
      </c>
      <c r="L47" s="2" t="s">
        <v>38</v>
      </c>
      <c r="M47" s="17"/>
      <c r="N47" s="17"/>
      <c r="O47" s="17" t="s">
        <v>40</v>
      </c>
      <c r="P47" s="18" t="s">
        <v>41</v>
      </c>
      <c r="Q47" s="17"/>
      <c r="R47" s="86">
        <v>1200</v>
      </c>
      <c r="S47" s="86">
        <f>96</f>
        <v>96</v>
      </c>
      <c r="T47" s="86">
        <f t="shared" si="5"/>
        <v>1104</v>
      </c>
      <c r="U47" s="17"/>
      <c r="V47" s="85" t="s">
        <v>97</v>
      </c>
    </row>
    <row r="48" spans="1:22" ht="75" customHeight="1" x14ac:dyDescent="0.25">
      <c r="A48" s="86"/>
      <c r="B48" s="86"/>
      <c r="C48" s="39" t="s">
        <v>83</v>
      </c>
      <c r="D48" s="23" t="s">
        <v>84</v>
      </c>
      <c r="E48" s="17">
        <v>58</v>
      </c>
      <c r="F48" s="17">
        <v>1263</v>
      </c>
      <c r="G48" s="17">
        <v>512.29999999999995</v>
      </c>
      <c r="H48" s="17">
        <v>6</v>
      </c>
      <c r="I48" s="23">
        <v>864</v>
      </c>
      <c r="J48" s="17">
        <v>523</v>
      </c>
      <c r="K48" s="17">
        <f t="shared" si="4"/>
        <v>-10.700000000000045</v>
      </c>
      <c r="L48" s="2" t="s">
        <v>38</v>
      </c>
      <c r="M48" s="17"/>
      <c r="N48" s="17"/>
      <c r="O48" s="17" t="s">
        <v>40</v>
      </c>
      <c r="P48" s="18" t="s">
        <v>41</v>
      </c>
      <c r="Q48" s="17"/>
      <c r="R48" s="86"/>
      <c r="S48" s="86"/>
      <c r="T48" s="86"/>
      <c r="U48" s="17"/>
      <c r="V48" s="85"/>
    </row>
    <row r="49" spans="1:22" ht="75" customHeight="1" x14ac:dyDescent="0.25">
      <c r="A49" s="86"/>
      <c r="B49" s="86"/>
      <c r="C49" s="39" t="s">
        <v>83</v>
      </c>
      <c r="D49" s="23" t="s">
        <v>84</v>
      </c>
      <c r="E49" s="17">
        <v>58</v>
      </c>
      <c r="F49" s="17">
        <v>69</v>
      </c>
      <c r="G49" s="17">
        <v>155.6</v>
      </c>
      <c r="H49" s="17">
        <v>4</v>
      </c>
      <c r="I49" s="23">
        <v>364</v>
      </c>
      <c r="J49" s="17">
        <v>154</v>
      </c>
      <c r="K49" s="17">
        <f t="shared" si="4"/>
        <v>1.5999999999999943</v>
      </c>
      <c r="L49" s="2" t="s">
        <v>38</v>
      </c>
      <c r="M49" s="17"/>
      <c r="N49" s="17"/>
      <c r="O49" s="17" t="s">
        <v>40</v>
      </c>
      <c r="P49" s="18" t="s">
        <v>41</v>
      </c>
      <c r="Q49" s="17"/>
      <c r="R49" s="86"/>
      <c r="S49" s="86"/>
      <c r="T49" s="86"/>
      <c r="U49" s="17"/>
      <c r="V49" s="85"/>
    </row>
    <row r="50" spans="1:22" ht="75" customHeight="1" x14ac:dyDescent="0.25">
      <c r="A50" s="17">
        <f>1+A47</f>
        <v>29</v>
      </c>
      <c r="B50" s="17" t="s">
        <v>98</v>
      </c>
      <c r="C50" s="39" t="s">
        <v>83</v>
      </c>
      <c r="D50" s="23" t="s">
        <v>84</v>
      </c>
      <c r="E50" s="17">
        <v>58</v>
      </c>
      <c r="F50" s="17">
        <v>955</v>
      </c>
      <c r="G50" s="17">
        <v>309.10000000000002</v>
      </c>
      <c r="H50" s="17">
        <v>6</v>
      </c>
      <c r="I50" s="23">
        <v>477</v>
      </c>
      <c r="J50" s="17">
        <v>289</v>
      </c>
      <c r="K50" s="17">
        <f t="shared" si="4"/>
        <v>20.100000000000023</v>
      </c>
      <c r="L50" s="2" t="s">
        <v>38</v>
      </c>
      <c r="M50" s="17"/>
      <c r="N50" s="17"/>
      <c r="O50" s="17" t="s">
        <v>40</v>
      </c>
      <c r="P50" s="18" t="s">
        <v>41</v>
      </c>
      <c r="Q50" s="17"/>
      <c r="R50" s="17">
        <v>360</v>
      </c>
      <c r="S50" s="17">
        <v>72</v>
      </c>
      <c r="T50" s="17">
        <f t="shared" si="5"/>
        <v>288</v>
      </c>
      <c r="U50" s="17"/>
      <c r="V50" s="42" t="s">
        <v>99</v>
      </c>
    </row>
    <row r="51" spans="1:22" ht="75" customHeight="1" x14ac:dyDescent="0.25">
      <c r="A51" s="17">
        <f>1+A50</f>
        <v>30</v>
      </c>
      <c r="B51" s="17" t="s">
        <v>100</v>
      </c>
      <c r="C51" s="39" t="s">
        <v>83</v>
      </c>
      <c r="D51" s="23" t="s">
        <v>84</v>
      </c>
      <c r="E51" s="17">
        <v>58</v>
      </c>
      <c r="F51" s="17">
        <v>859</v>
      </c>
      <c r="G51" s="17">
        <v>343.1</v>
      </c>
      <c r="H51" s="17">
        <v>6</v>
      </c>
      <c r="I51" s="23">
        <v>402</v>
      </c>
      <c r="J51" s="17">
        <v>342</v>
      </c>
      <c r="K51" s="17">
        <f t="shared" si="4"/>
        <v>1.1000000000000227</v>
      </c>
      <c r="L51" s="2" t="s">
        <v>38</v>
      </c>
      <c r="M51" s="17"/>
      <c r="N51" s="17"/>
      <c r="O51" s="17" t="s">
        <v>40</v>
      </c>
      <c r="P51" s="18" t="s">
        <v>41</v>
      </c>
      <c r="Q51" s="17"/>
      <c r="R51" s="17">
        <v>1260</v>
      </c>
      <c r="S51" s="17">
        <f>155+25</f>
        <v>180</v>
      </c>
      <c r="T51" s="17">
        <f t="shared" si="5"/>
        <v>1080</v>
      </c>
      <c r="U51" s="17"/>
      <c r="V51" s="42" t="s">
        <v>101</v>
      </c>
    </row>
    <row r="52" spans="1:22" ht="75" customHeight="1" x14ac:dyDescent="0.25">
      <c r="A52" s="86">
        <f>1+A51</f>
        <v>31</v>
      </c>
      <c r="B52" s="86" t="s">
        <v>102</v>
      </c>
      <c r="C52" s="39" t="s">
        <v>83</v>
      </c>
      <c r="D52" s="23" t="s">
        <v>84</v>
      </c>
      <c r="E52" s="17">
        <v>58</v>
      </c>
      <c r="F52" s="17">
        <v>109</v>
      </c>
      <c r="G52" s="17">
        <v>105.5</v>
      </c>
      <c r="H52" s="17">
        <v>4</v>
      </c>
      <c r="I52" s="23">
        <v>540</v>
      </c>
      <c r="J52" s="17">
        <v>100</v>
      </c>
      <c r="K52" s="17">
        <f t="shared" si="4"/>
        <v>5.5</v>
      </c>
      <c r="L52" s="2" t="s">
        <v>38</v>
      </c>
      <c r="M52" s="17"/>
      <c r="N52" s="17"/>
      <c r="O52" s="17" t="s">
        <v>40</v>
      </c>
      <c r="P52" s="18" t="s">
        <v>41</v>
      </c>
      <c r="Q52" s="17"/>
      <c r="R52" s="86">
        <v>828</v>
      </c>
      <c r="S52" s="86">
        <v>168</v>
      </c>
      <c r="T52" s="86">
        <f t="shared" si="5"/>
        <v>660</v>
      </c>
      <c r="U52" s="17"/>
      <c r="V52" s="87" t="s">
        <v>103</v>
      </c>
    </row>
    <row r="53" spans="1:22" ht="75" customHeight="1" x14ac:dyDescent="0.25">
      <c r="A53" s="86"/>
      <c r="B53" s="86"/>
      <c r="C53" s="39" t="s">
        <v>83</v>
      </c>
      <c r="D53" s="23" t="s">
        <v>84</v>
      </c>
      <c r="E53" s="17">
        <v>58</v>
      </c>
      <c r="F53" s="17">
        <v>1449</v>
      </c>
      <c r="G53" s="17">
        <v>258.8</v>
      </c>
      <c r="H53" s="17">
        <v>6</v>
      </c>
      <c r="I53" s="23">
        <v>872</v>
      </c>
      <c r="J53" s="17">
        <v>268</v>
      </c>
      <c r="K53" s="17">
        <f t="shared" si="4"/>
        <v>-9.1999999999999886</v>
      </c>
      <c r="L53" s="2" t="s">
        <v>38</v>
      </c>
      <c r="M53" s="17"/>
      <c r="N53" s="17"/>
      <c r="O53" s="17" t="s">
        <v>40</v>
      </c>
      <c r="P53" s="18" t="s">
        <v>41</v>
      </c>
      <c r="Q53" s="17"/>
      <c r="R53" s="86"/>
      <c r="S53" s="86"/>
      <c r="T53" s="86"/>
      <c r="U53" s="17"/>
      <c r="V53" s="87"/>
    </row>
    <row r="54" spans="1:22" ht="75" customHeight="1" x14ac:dyDescent="0.25">
      <c r="A54" s="86"/>
      <c r="B54" s="86"/>
      <c r="C54" s="39" t="s">
        <v>83</v>
      </c>
      <c r="D54" s="23" t="s">
        <v>84</v>
      </c>
      <c r="E54" s="17">
        <v>58</v>
      </c>
      <c r="F54" s="17">
        <v>28</v>
      </c>
      <c r="G54" s="17">
        <v>75.3</v>
      </c>
      <c r="H54" s="17">
        <v>6</v>
      </c>
      <c r="I54" s="23">
        <v>513</v>
      </c>
      <c r="J54" s="17">
        <v>74</v>
      </c>
      <c r="K54" s="17">
        <f t="shared" si="4"/>
        <v>1.2999999999999972</v>
      </c>
      <c r="L54" s="2" t="s">
        <v>38</v>
      </c>
      <c r="M54" s="17"/>
      <c r="N54" s="17"/>
      <c r="O54" s="17" t="s">
        <v>40</v>
      </c>
      <c r="P54" s="18" t="s">
        <v>41</v>
      </c>
      <c r="Q54" s="17"/>
      <c r="R54" s="86"/>
      <c r="S54" s="86"/>
      <c r="T54" s="86"/>
      <c r="U54" s="17"/>
      <c r="V54" s="87"/>
    </row>
    <row r="55" spans="1:22" s="19" customFormat="1" ht="93.75" customHeight="1" x14ac:dyDescent="0.25">
      <c r="A55" s="86">
        <f>1+A52</f>
        <v>32</v>
      </c>
      <c r="B55" s="86" t="s">
        <v>104</v>
      </c>
      <c r="C55" s="39" t="s">
        <v>83</v>
      </c>
      <c r="D55" s="23" t="s">
        <v>84</v>
      </c>
      <c r="E55" s="17">
        <v>58</v>
      </c>
      <c r="F55" s="17">
        <v>1477</v>
      </c>
      <c r="G55" s="17">
        <v>114.7</v>
      </c>
      <c r="H55" s="17">
        <v>6</v>
      </c>
      <c r="I55" s="23">
        <v>735</v>
      </c>
      <c r="J55" s="17">
        <v>111</v>
      </c>
      <c r="K55" s="17">
        <f t="shared" si="4"/>
        <v>3.7000000000000028</v>
      </c>
      <c r="L55" s="2" t="s">
        <v>38</v>
      </c>
      <c r="M55" s="17"/>
      <c r="N55" s="17"/>
      <c r="O55" s="17" t="s">
        <v>40</v>
      </c>
      <c r="P55" s="18" t="s">
        <v>41</v>
      </c>
      <c r="Q55" s="17"/>
      <c r="R55" s="86">
        <v>1236</v>
      </c>
      <c r="S55" s="86">
        <f>48+96</f>
        <v>144</v>
      </c>
      <c r="T55" s="86">
        <f>R55-S55</f>
        <v>1092</v>
      </c>
      <c r="U55" s="17"/>
      <c r="V55" s="87" t="s">
        <v>105</v>
      </c>
    </row>
    <row r="56" spans="1:22" s="19" customFormat="1" ht="83.1" customHeight="1" x14ac:dyDescent="0.25">
      <c r="A56" s="86"/>
      <c r="B56" s="86"/>
      <c r="C56" s="39" t="s">
        <v>83</v>
      </c>
      <c r="D56" s="23" t="s">
        <v>84</v>
      </c>
      <c r="E56" s="17">
        <v>58</v>
      </c>
      <c r="F56" s="17">
        <v>23</v>
      </c>
      <c r="G56" s="17">
        <v>102.9</v>
      </c>
      <c r="H56" s="17">
        <v>4</v>
      </c>
      <c r="I56" s="23">
        <v>514</v>
      </c>
      <c r="J56" s="17">
        <v>102</v>
      </c>
      <c r="K56" s="17">
        <f t="shared" si="4"/>
        <v>0.90000000000000568</v>
      </c>
      <c r="L56" s="2" t="s">
        <v>38</v>
      </c>
      <c r="M56" s="17"/>
      <c r="N56" s="17"/>
      <c r="O56" s="17" t="s">
        <v>40</v>
      </c>
      <c r="P56" s="18" t="s">
        <v>41</v>
      </c>
      <c r="Q56" s="17"/>
      <c r="R56" s="86"/>
      <c r="S56" s="86"/>
      <c r="T56" s="86"/>
      <c r="U56" s="17"/>
      <c r="V56" s="86"/>
    </row>
    <row r="57" spans="1:22" s="19" customFormat="1" ht="83.1" customHeight="1" x14ac:dyDescent="0.25">
      <c r="A57" s="86"/>
      <c r="B57" s="86"/>
      <c r="C57" s="39" t="s">
        <v>83</v>
      </c>
      <c r="D57" s="23" t="s">
        <v>84</v>
      </c>
      <c r="E57" s="17">
        <v>58</v>
      </c>
      <c r="F57" s="17">
        <v>1683</v>
      </c>
      <c r="G57" s="17">
        <v>208</v>
      </c>
      <c r="H57" s="17">
        <v>6</v>
      </c>
      <c r="I57" s="23">
        <v>1116</v>
      </c>
      <c r="J57" s="17">
        <v>208</v>
      </c>
      <c r="K57" s="17">
        <f t="shared" si="4"/>
        <v>0</v>
      </c>
      <c r="L57" s="2" t="s">
        <v>38</v>
      </c>
      <c r="M57" s="17"/>
      <c r="N57" s="17"/>
      <c r="O57" s="17" t="s">
        <v>40</v>
      </c>
      <c r="P57" s="18" t="s">
        <v>41</v>
      </c>
      <c r="Q57" s="17"/>
      <c r="R57" s="86"/>
      <c r="S57" s="86"/>
      <c r="T57" s="86"/>
      <c r="U57" s="17"/>
      <c r="V57" s="86"/>
    </row>
    <row r="58" spans="1:22" s="19" customFormat="1" ht="83.1" customHeight="1" x14ac:dyDescent="0.25">
      <c r="A58" s="86">
        <f>1+A55</f>
        <v>33</v>
      </c>
      <c r="B58" s="86" t="s">
        <v>94</v>
      </c>
      <c r="C58" s="39" t="s">
        <v>83</v>
      </c>
      <c r="D58" s="23" t="s">
        <v>84</v>
      </c>
      <c r="E58" s="17">
        <v>58</v>
      </c>
      <c r="F58" s="17">
        <v>1587</v>
      </c>
      <c r="G58" s="17">
        <v>270.5</v>
      </c>
      <c r="H58" s="17">
        <v>6</v>
      </c>
      <c r="I58" s="23">
        <v>1098</v>
      </c>
      <c r="J58" s="17">
        <v>255</v>
      </c>
      <c r="K58" s="17">
        <f t="shared" si="4"/>
        <v>15.5</v>
      </c>
      <c r="L58" s="2" t="s">
        <v>38</v>
      </c>
      <c r="M58" s="17"/>
      <c r="N58" s="17"/>
      <c r="O58" s="17" t="s">
        <v>40</v>
      </c>
      <c r="P58" s="18" t="s">
        <v>41</v>
      </c>
      <c r="Q58" s="17"/>
      <c r="R58" s="86">
        <v>1812</v>
      </c>
      <c r="S58" s="86">
        <f>186.3+380</f>
        <v>566.29999999999995</v>
      </c>
      <c r="T58" s="86">
        <f t="shared" si="5"/>
        <v>1245.7</v>
      </c>
      <c r="U58" s="17"/>
      <c r="V58" s="87" t="s">
        <v>95</v>
      </c>
    </row>
    <row r="59" spans="1:22" s="19" customFormat="1" ht="83.1" customHeight="1" x14ac:dyDescent="0.25">
      <c r="A59" s="86"/>
      <c r="B59" s="86"/>
      <c r="C59" s="39" t="s">
        <v>83</v>
      </c>
      <c r="D59" s="23" t="s">
        <v>84</v>
      </c>
      <c r="E59" s="17">
        <v>58</v>
      </c>
      <c r="F59" s="17">
        <v>1626</v>
      </c>
      <c r="G59" s="17">
        <v>181.9</v>
      </c>
      <c r="H59" s="17">
        <v>6</v>
      </c>
      <c r="I59" s="23">
        <v>897</v>
      </c>
      <c r="J59" s="17">
        <v>180</v>
      </c>
      <c r="K59" s="17">
        <f t="shared" si="4"/>
        <v>1.9000000000000057</v>
      </c>
      <c r="L59" s="2" t="s">
        <v>38</v>
      </c>
      <c r="M59" s="17"/>
      <c r="N59" s="17"/>
      <c r="O59" s="17" t="s">
        <v>40</v>
      </c>
      <c r="P59" s="18" t="s">
        <v>41</v>
      </c>
      <c r="Q59" s="17"/>
      <c r="R59" s="86"/>
      <c r="S59" s="86"/>
      <c r="T59" s="86"/>
      <c r="U59" s="17"/>
      <c r="V59" s="86"/>
    </row>
    <row r="60" spans="1:22" s="19" customFormat="1" ht="83.1" customHeight="1" x14ac:dyDescent="0.25">
      <c r="A60" s="86">
        <f>1+A58</f>
        <v>34</v>
      </c>
      <c r="B60" s="86" t="s">
        <v>106</v>
      </c>
      <c r="C60" s="39" t="s">
        <v>83</v>
      </c>
      <c r="D60" s="23" t="s">
        <v>84</v>
      </c>
      <c r="E60" s="17">
        <v>58</v>
      </c>
      <c r="F60" s="17">
        <v>643</v>
      </c>
      <c r="G60" s="17">
        <v>436.7</v>
      </c>
      <c r="H60" s="17">
        <v>6</v>
      </c>
      <c r="I60" s="23">
        <v>188</v>
      </c>
      <c r="J60" s="17">
        <v>428</v>
      </c>
      <c r="K60" s="17">
        <f t="shared" si="4"/>
        <v>8.6999999999999886</v>
      </c>
      <c r="L60" s="2" t="s">
        <v>38</v>
      </c>
      <c r="M60" s="17"/>
      <c r="N60" s="17"/>
      <c r="O60" s="17" t="s">
        <v>40</v>
      </c>
      <c r="P60" s="18" t="s">
        <v>41</v>
      </c>
      <c r="Q60" s="17"/>
      <c r="R60" s="86">
        <v>2082</v>
      </c>
      <c r="S60" s="86">
        <f>46.3</f>
        <v>46.3</v>
      </c>
      <c r="T60" s="86">
        <f t="shared" si="5"/>
        <v>2035.7</v>
      </c>
      <c r="U60" s="17"/>
      <c r="V60" s="87" t="s">
        <v>107</v>
      </c>
    </row>
    <row r="61" spans="1:22" s="19" customFormat="1" ht="83.1" customHeight="1" x14ac:dyDescent="0.25">
      <c r="A61" s="86"/>
      <c r="B61" s="86"/>
      <c r="C61" s="39" t="s">
        <v>83</v>
      </c>
      <c r="D61" s="23" t="s">
        <v>84</v>
      </c>
      <c r="E61" s="17">
        <v>58</v>
      </c>
      <c r="F61" s="17">
        <v>1444</v>
      </c>
      <c r="G61" s="17">
        <v>162.19999999999999</v>
      </c>
      <c r="H61" s="17">
        <v>6</v>
      </c>
      <c r="I61" s="23">
        <v>873</v>
      </c>
      <c r="J61" s="17">
        <v>161</v>
      </c>
      <c r="K61" s="17">
        <f t="shared" si="4"/>
        <v>1.1999999999999886</v>
      </c>
      <c r="L61" s="2" t="s">
        <v>38</v>
      </c>
      <c r="M61" s="17"/>
      <c r="N61" s="17"/>
      <c r="O61" s="17" t="s">
        <v>40</v>
      </c>
      <c r="P61" s="18" t="s">
        <v>41</v>
      </c>
      <c r="Q61" s="17"/>
      <c r="R61" s="86"/>
      <c r="S61" s="86"/>
      <c r="T61" s="86"/>
      <c r="U61" s="17"/>
      <c r="V61" s="86"/>
    </row>
    <row r="62" spans="1:22" s="19" customFormat="1" ht="83.1" customHeight="1" x14ac:dyDescent="0.25">
      <c r="A62" s="86"/>
      <c r="B62" s="86"/>
      <c r="C62" s="39" t="s">
        <v>83</v>
      </c>
      <c r="D62" s="23" t="s">
        <v>84</v>
      </c>
      <c r="E62" s="17">
        <v>58</v>
      </c>
      <c r="F62" s="17">
        <v>188</v>
      </c>
      <c r="G62" s="17">
        <v>169.7</v>
      </c>
      <c r="H62" s="17">
        <v>4</v>
      </c>
      <c r="I62" s="23">
        <v>353</v>
      </c>
      <c r="J62" s="17">
        <v>165</v>
      </c>
      <c r="K62" s="17">
        <f t="shared" si="4"/>
        <v>4.6999999999999886</v>
      </c>
      <c r="L62" s="2" t="s">
        <v>38</v>
      </c>
      <c r="M62" s="17"/>
      <c r="N62" s="17"/>
      <c r="O62" s="17" t="s">
        <v>40</v>
      </c>
      <c r="P62" s="18" t="s">
        <v>41</v>
      </c>
      <c r="Q62" s="17"/>
      <c r="R62" s="86"/>
      <c r="S62" s="86"/>
      <c r="T62" s="86"/>
      <c r="U62" s="17"/>
      <c r="V62" s="86"/>
    </row>
    <row r="63" spans="1:22" s="19" customFormat="1" ht="83.1" customHeight="1" x14ac:dyDescent="0.25">
      <c r="A63" s="86">
        <f>1+A60</f>
        <v>35</v>
      </c>
      <c r="B63" s="86" t="s">
        <v>108</v>
      </c>
      <c r="C63" s="39" t="s">
        <v>83</v>
      </c>
      <c r="D63" s="23" t="s">
        <v>84</v>
      </c>
      <c r="E63" s="17">
        <v>58</v>
      </c>
      <c r="F63" s="17">
        <v>579</v>
      </c>
      <c r="G63" s="17">
        <v>430.2</v>
      </c>
      <c r="H63" s="17">
        <v>6</v>
      </c>
      <c r="I63" s="23">
        <v>186</v>
      </c>
      <c r="J63" s="17">
        <v>421</v>
      </c>
      <c r="K63" s="17">
        <f t="shared" si="4"/>
        <v>9.1999999999999886</v>
      </c>
      <c r="L63" s="2" t="s">
        <v>38</v>
      </c>
      <c r="M63" s="17"/>
      <c r="N63" s="17"/>
      <c r="O63" s="17" t="s">
        <v>40</v>
      </c>
      <c r="P63" s="18" t="s">
        <v>41</v>
      </c>
      <c r="Q63" s="17"/>
      <c r="R63" s="86">
        <v>1200</v>
      </c>
      <c r="S63" s="86"/>
      <c r="T63" s="86">
        <f t="shared" si="5"/>
        <v>1200</v>
      </c>
      <c r="U63" s="17"/>
      <c r="V63" s="87" t="s">
        <v>109</v>
      </c>
    </row>
    <row r="64" spans="1:22" s="19" customFormat="1" ht="83.1" customHeight="1" x14ac:dyDescent="0.25">
      <c r="A64" s="86"/>
      <c r="B64" s="86"/>
      <c r="C64" s="39" t="s">
        <v>83</v>
      </c>
      <c r="D64" s="23" t="s">
        <v>84</v>
      </c>
      <c r="E64" s="17">
        <v>58</v>
      </c>
      <c r="F64" s="17">
        <v>1549</v>
      </c>
      <c r="G64" s="17">
        <v>278.89999999999998</v>
      </c>
      <c r="H64" s="17">
        <v>6</v>
      </c>
      <c r="I64" s="23">
        <v>1097</v>
      </c>
      <c r="J64" s="17">
        <v>285</v>
      </c>
      <c r="K64" s="17">
        <f t="shared" si="4"/>
        <v>-6.1000000000000227</v>
      </c>
      <c r="L64" s="2" t="s">
        <v>38</v>
      </c>
      <c r="M64" s="17"/>
      <c r="N64" s="17"/>
      <c r="O64" s="17" t="s">
        <v>40</v>
      </c>
      <c r="P64" s="18" t="s">
        <v>41</v>
      </c>
      <c r="Q64" s="17"/>
      <c r="R64" s="86"/>
      <c r="S64" s="86"/>
      <c r="T64" s="86"/>
      <c r="U64" s="17"/>
      <c r="V64" s="86"/>
    </row>
    <row r="65" spans="1:22" s="19" customFormat="1" ht="83.1" customHeight="1" x14ac:dyDescent="0.25">
      <c r="A65" s="86"/>
      <c r="B65" s="86"/>
      <c r="C65" s="39" t="s">
        <v>83</v>
      </c>
      <c r="D65" s="23" t="s">
        <v>84</v>
      </c>
      <c r="E65" s="17">
        <v>58</v>
      </c>
      <c r="F65" s="17">
        <v>52</v>
      </c>
      <c r="G65" s="17">
        <v>59</v>
      </c>
      <c r="H65" s="17">
        <v>4</v>
      </c>
      <c r="I65" s="23">
        <v>151</v>
      </c>
      <c r="J65" s="17">
        <v>88</v>
      </c>
      <c r="K65" s="17">
        <f t="shared" si="4"/>
        <v>-29</v>
      </c>
      <c r="L65" s="2" t="s">
        <v>38</v>
      </c>
      <c r="M65" s="17"/>
      <c r="N65" s="17"/>
      <c r="O65" s="17" t="s">
        <v>40</v>
      </c>
      <c r="P65" s="18" t="s">
        <v>41</v>
      </c>
      <c r="Q65" s="17"/>
      <c r="R65" s="86"/>
      <c r="S65" s="86"/>
      <c r="T65" s="86"/>
      <c r="U65" s="17"/>
      <c r="V65" s="86"/>
    </row>
    <row r="66" spans="1:22" s="19" customFormat="1" ht="83.1" customHeight="1" x14ac:dyDescent="0.25">
      <c r="A66" s="86"/>
      <c r="B66" s="86"/>
      <c r="C66" s="39" t="s">
        <v>83</v>
      </c>
      <c r="D66" s="23" t="s">
        <v>84</v>
      </c>
      <c r="E66" s="17">
        <v>58</v>
      </c>
      <c r="F66" s="17">
        <v>1590</v>
      </c>
      <c r="G66" s="17">
        <v>98.6</v>
      </c>
      <c r="H66" s="17">
        <v>6</v>
      </c>
      <c r="I66" s="23">
        <v>895</v>
      </c>
      <c r="J66" s="17">
        <v>97</v>
      </c>
      <c r="K66" s="17">
        <f t="shared" si="4"/>
        <v>1.5999999999999943</v>
      </c>
      <c r="L66" s="2" t="s">
        <v>38</v>
      </c>
      <c r="M66" s="17"/>
      <c r="N66" s="17"/>
      <c r="O66" s="17" t="s">
        <v>40</v>
      </c>
      <c r="P66" s="18" t="s">
        <v>41</v>
      </c>
      <c r="Q66" s="17"/>
      <c r="R66" s="86"/>
      <c r="S66" s="86"/>
      <c r="T66" s="86"/>
      <c r="U66" s="17"/>
      <c r="V66" s="86"/>
    </row>
    <row r="67" spans="1:22" s="19" customFormat="1" ht="83.1" customHeight="1" x14ac:dyDescent="0.25">
      <c r="A67" s="86">
        <f>1+A63</f>
        <v>36</v>
      </c>
      <c r="B67" s="86" t="s">
        <v>110</v>
      </c>
      <c r="C67" s="39" t="s">
        <v>83</v>
      </c>
      <c r="D67" s="23" t="s">
        <v>84</v>
      </c>
      <c r="E67" s="17">
        <v>58</v>
      </c>
      <c r="F67" s="40">
        <v>1613</v>
      </c>
      <c r="G67" s="40">
        <v>652.6</v>
      </c>
      <c r="H67" s="40">
        <v>6</v>
      </c>
      <c r="I67" s="43">
        <v>1012</v>
      </c>
      <c r="J67" s="40">
        <v>658</v>
      </c>
      <c r="K67" s="17">
        <f t="shared" si="4"/>
        <v>-5.3999999999999773</v>
      </c>
      <c r="L67" s="2" t="s">
        <v>38</v>
      </c>
      <c r="M67" s="40"/>
      <c r="N67" s="17"/>
      <c r="O67" s="17" t="s">
        <v>40</v>
      </c>
      <c r="P67" s="18" t="s">
        <v>41</v>
      </c>
      <c r="Q67" s="17"/>
      <c r="R67" s="86">
        <v>1488</v>
      </c>
      <c r="S67" s="86">
        <f>120</f>
        <v>120</v>
      </c>
      <c r="T67" s="86">
        <f t="shared" si="5"/>
        <v>1368</v>
      </c>
      <c r="U67" s="17"/>
      <c r="V67" s="40"/>
    </row>
    <row r="68" spans="1:22" s="19" customFormat="1" ht="83.1" customHeight="1" x14ac:dyDescent="0.25">
      <c r="A68" s="86"/>
      <c r="B68" s="86"/>
      <c r="C68" s="39" t="s">
        <v>83</v>
      </c>
      <c r="D68" s="23" t="s">
        <v>84</v>
      </c>
      <c r="E68" s="17">
        <v>58</v>
      </c>
      <c r="F68" s="40">
        <v>1359</v>
      </c>
      <c r="G68" s="40">
        <v>119</v>
      </c>
      <c r="H68" s="40">
        <v>6</v>
      </c>
      <c r="I68" s="43">
        <v>494</v>
      </c>
      <c r="J68" s="40">
        <v>119</v>
      </c>
      <c r="K68" s="17">
        <f t="shared" si="4"/>
        <v>0</v>
      </c>
      <c r="L68" s="2" t="s">
        <v>38</v>
      </c>
      <c r="M68" s="40"/>
      <c r="N68" s="17"/>
      <c r="O68" s="17" t="s">
        <v>40</v>
      </c>
      <c r="P68" s="18" t="s">
        <v>41</v>
      </c>
      <c r="Q68" s="17"/>
      <c r="R68" s="86"/>
      <c r="S68" s="86"/>
      <c r="T68" s="86"/>
      <c r="U68" s="17"/>
      <c r="V68" s="40"/>
    </row>
    <row r="69" spans="1:22" s="19" customFormat="1" ht="83.1" customHeight="1" x14ac:dyDescent="0.25">
      <c r="A69" s="86">
        <f>1+A67</f>
        <v>37</v>
      </c>
      <c r="B69" s="86" t="s">
        <v>111</v>
      </c>
      <c r="C69" s="39" t="s">
        <v>83</v>
      </c>
      <c r="D69" s="23" t="s">
        <v>84</v>
      </c>
      <c r="E69" s="17">
        <v>58</v>
      </c>
      <c r="F69" s="40">
        <v>1422</v>
      </c>
      <c r="G69" s="40">
        <v>144</v>
      </c>
      <c r="H69" s="40">
        <v>6</v>
      </c>
      <c r="I69" s="43">
        <v>544</v>
      </c>
      <c r="J69" s="40">
        <v>124</v>
      </c>
      <c r="K69" s="17">
        <f t="shared" si="4"/>
        <v>20</v>
      </c>
      <c r="L69" s="2" t="s">
        <v>38</v>
      </c>
      <c r="M69" s="40"/>
      <c r="N69" s="17"/>
      <c r="O69" s="17" t="s">
        <v>40</v>
      </c>
      <c r="P69" s="18" t="s">
        <v>41</v>
      </c>
      <c r="Q69" s="17"/>
      <c r="R69" s="86">
        <f>2046-501</f>
        <v>1545</v>
      </c>
      <c r="S69" s="86">
        <f>7+66.5</f>
        <v>73.5</v>
      </c>
      <c r="T69" s="86">
        <f t="shared" si="5"/>
        <v>1471.5</v>
      </c>
      <c r="U69" s="17"/>
      <c r="V69" s="85" t="s">
        <v>112</v>
      </c>
    </row>
    <row r="70" spans="1:22" s="19" customFormat="1" ht="83.1" customHeight="1" x14ac:dyDescent="0.25">
      <c r="A70" s="86"/>
      <c r="B70" s="86"/>
      <c r="C70" s="39" t="s">
        <v>83</v>
      </c>
      <c r="D70" s="23" t="s">
        <v>84</v>
      </c>
      <c r="E70" s="17">
        <v>58</v>
      </c>
      <c r="F70" s="44">
        <v>1247</v>
      </c>
      <c r="G70" s="44">
        <v>567.6</v>
      </c>
      <c r="H70" s="44">
        <v>6</v>
      </c>
      <c r="I70" s="45">
        <v>862</v>
      </c>
      <c r="J70" s="44">
        <v>597</v>
      </c>
      <c r="K70" s="17">
        <f t="shared" si="4"/>
        <v>-29.399999999999977</v>
      </c>
      <c r="L70" s="2" t="s">
        <v>38</v>
      </c>
      <c r="M70" s="44"/>
      <c r="N70" s="20"/>
      <c r="O70" s="17" t="s">
        <v>40</v>
      </c>
      <c r="P70" s="18" t="s">
        <v>41</v>
      </c>
      <c r="Q70" s="20"/>
      <c r="R70" s="86"/>
      <c r="S70" s="86"/>
      <c r="T70" s="86"/>
      <c r="U70" s="17"/>
      <c r="V70" s="88"/>
    </row>
    <row r="71" spans="1:22" s="19" customFormat="1" ht="83.1" customHeight="1" x14ac:dyDescent="0.25">
      <c r="A71" s="86">
        <f>1+A69</f>
        <v>38</v>
      </c>
      <c r="B71" s="86" t="s">
        <v>113</v>
      </c>
      <c r="C71" s="39" t="s">
        <v>83</v>
      </c>
      <c r="D71" s="23" t="s">
        <v>84</v>
      </c>
      <c r="E71" s="17">
        <v>58</v>
      </c>
      <c r="F71" s="40">
        <v>1628</v>
      </c>
      <c r="G71" s="40">
        <v>256.10000000000002</v>
      </c>
      <c r="H71" s="40">
        <v>6</v>
      </c>
      <c r="I71" s="43">
        <v>767</v>
      </c>
      <c r="J71" s="40">
        <v>259</v>
      </c>
      <c r="K71" s="17">
        <f t="shared" si="4"/>
        <v>-2.8999999999999773</v>
      </c>
      <c r="L71" s="2" t="s">
        <v>38</v>
      </c>
      <c r="M71" s="40"/>
      <c r="N71" s="17"/>
      <c r="O71" s="17" t="s">
        <v>40</v>
      </c>
      <c r="P71" s="18" t="s">
        <v>41</v>
      </c>
      <c r="Q71" s="17"/>
      <c r="R71" s="86">
        <v>501</v>
      </c>
      <c r="S71" s="86">
        <v>168</v>
      </c>
      <c r="T71" s="86">
        <f t="shared" si="5"/>
        <v>333</v>
      </c>
      <c r="U71" s="17"/>
      <c r="V71" s="87" t="s">
        <v>114</v>
      </c>
    </row>
    <row r="72" spans="1:22" s="19" customFormat="1" ht="83.1" customHeight="1" x14ac:dyDescent="0.25">
      <c r="A72" s="86"/>
      <c r="B72" s="86"/>
      <c r="C72" s="39" t="s">
        <v>83</v>
      </c>
      <c r="D72" s="23" t="s">
        <v>84</v>
      </c>
      <c r="E72" s="17">
        <v>58</v>
      </c>
      <c r="F72" s="40">
        <v>1501</v>
      </c>
      <c r="G72" s="40">
        <v>76.5</v>
      </c>
      <c r="H72" s="40">
        <v>6</v>
      </c>
      <c r="I72" s="43">
        <v>774</v>
      </c>
      <c r="J72" s="40">
        <v>74</v>
      </c>
      <c r="K72" s="17">
        <f t="shared" si="4"/>
        <v>2.5</v>
      </c>
      <c r="L72" s="2" t="s">
        <v>38</v>
      </c>
      <c r="M72" s="40"/>
      <c r="N72" s="17"/>
      <c r="O72" s="17" t="s">
        <v>40</v>
      </c>
      <c r="P72" s="18" t="s">
        <v>41</v>
      </c>
      <c r="Q72" s="17"/>
      <c r="R72" s="86"/>
      <c r="S72" s="86"/>
      <c r="T72" s="86"/>
      <c r="U72" s="17"/>
      <c r="V72" s="86"/>
    </row>
    <row r="73" spans="1:22" s="19" customFormat="1" ht="83.1" customHeight="1" x14ac:dyDescent="0.25">
      <c r="A73" s="86">
        <f>1+A71</f>
        <v>39</v>
      </c>
      <c r="B73" s="86" t="s">
        <v>115</v>
      </c>
      <c r="C73" s="39" t="s">
        <v>83</v>
      </c>
      <c r="D73" s="23" t="s">
        <v>84</v>
      </c>
      <c r="E73" s="40">
        <v>58</v>
      </c>
      <c r="F73" s="40">
        <v>1429</v>
      </c>
      <c r="G73" s="40">
        <v>289.7</v>
      </c>
      <c r="H73" s="40">
        <v>6</v>
      </c>
      <c r="I73" s="43">
        <v>871</v>
      </c>
      <c r="J73" s="40">
        <v>299</v>
      </c>
      <c r="K73" s="17">
        <f t="shared" si="4"/>
        <v>-9.3000000000000114</v>
      </c>
      <c r="L73" s="2" t="s">
        <v>38</v>
      </c>
      <c r="M73" s="40"/>
      <c r="N73" s="17"/>
      <c r="O73" s="17" t="s">
        <v>40</v>
      </c>
      <c r="P73" s="18" t="s">
        <v>41</v>
      </c>
      <c r="Q73" s="17"/>
      <c r="R73" s="86">
        <v>1566</v>
      </c>
      <c r="S73" s="86">
        <f>216+116</f>
        <v>332</v>
      </c>
      <c r="T73" s="86">
        <f t="shared" si="5"/>
        <v>1234</v>
      </c>
      <c r="U73" s="17"/>
      <c r="V73" s="87" t="s">
        <v>116</v>
      </c>
    </row>
    <row r="74" spans="1:22" s="19" customFormat="1" ht="83.1" customHeight="1" x14ac:dyDescent="0.25">
      <c r="A74" s="86"/>
      <c r="B74" s="86"/>
      <c r="C74" s="39" t="s">
        <v>83</v>
      </c>
      <c r="D74" s="23" t="s">
        <v>84</v>
      </c>
      <c r="E74" s="40">
        <v>58</v>
      </c>
      <c r="F74" s="40">
        <v>775</v>
      </c>
      <c r="G74" s="40">
        <v>151.30000000000001</v>
      </c>
      <c r="H74" s="40">
        <v>6</v>
      </c>
      <c r="I74" s="43">
        <v>276</v>
      </c>
      <c r="J74" s="40">
        <v>149</v>
      </c>
      <c r="K74" s="17">
        <f t="shared" si="4"/>
        <v>2.3000000000000114</v>
      </c>
      <c r="L74" s="2" t="s">
        <v>38</v>
      </c>
      <c r="M74" s="40"/>
      <c r="N74" s="17"/>
      <c r="O74" s="17" t="s">
        <v>40</v>
      </c>
      <c r="P74" s="18" t="s">
        <v>41</v>
      </c>
      <c r="Q74" s="17"/>
      <c r="R74" s="86"/>
      <c r="S74" s="86"/>
      <c r="T74" s="86"/>
      <c r="U74" s="17"/>
      <c r="V74" s="86"/>
    </row>
    <row r="75" spans="1:22" s="19" customFormat="1" ht="83.1" customHeight="1" x14ac:dyDescent="0.25">
      <c r="A75" s="86"/>
      <c r="B75" s="86"/>
      <c r="C75" s="39" t="s">
        <v>83</v>
      </c>
      <c r="D75" s="23" t="s">
        <v>84</v>
      </c>
      <c r="E75" s="40">
        <v>58</v>
      </c>
      <c r="F75" s="40">
        <v>1424</v>
      </c>
      <c r="G75" s="40">
        <v>171.7</v>
      </c>
      <c r="H75" s="40">
        <v>6</v>
      </c>
      <c r="I75" s="43">
        <v>730</v>
      </c>
      <c r="J75" s="40">
        <v>170</v>
      </c>
      <c r="K75" s="17">
        <f t="shared" si="4"/>
        <v>1.6999999999999886</v>
      </c>
      <c r="L75" s="2" t="s">
        <v>38</v>
      </c>
      <c r="M75" s="40"/>
      <c r="N75" s="17"/>
      <c r="O75" s="17" t="s">
        <v>40</v>
      </c>
      <c r="P75" s="18" t="s">
        <v>41</v>
      </c>
      <c r="Q75" s="17"/>
      <c r="R75" s="86"/>
      <c r="S75" s="86"/>
      <c r="T75" s="86"/>
      <c r="U75" s="17"/>
      <c r="V75" s="86"/>
    </row>
    <row r="76" spans="1:22" s="19" customFormat="1" ht="83.1" customHeight="1" x14ac:dyDescent="0.25">
      <c r="A76" s="86">
        <f>1+A73</f>
        <v>40</v>
      </c>
      <c r="B76" s="86" t="s">
        <v>117</v>
      </c>
      <c r="C76" s="39" t="s">
        <v>83</v>
      </c>
      <c r="D76" s="23" t="s">
        <v>84</v>
      </c>
      <c r="E76" s="40">
        <v>58</v>
      </c>
      <c r="F76" s="40">
        <v>1314</v>
      </c>
      <c r="G76" s="40">
        <v>404</v>
      </c>
      <c r="H76" s="40">
        <v>6</v>
      </c>
      <c r="I76" s="43">
        <v>787</v>
      </c>
      <c r="J76" s="40">
        <v>387</v>
      </c>
      <c r="K76" s="17">
        <f t="shared" si="4"/>
        <v>17</v>
      </c>
      <c r="L76" s="2" t="s">
        <v>38</v>
      </c>
      <c r="M76" s="40"/>
      <c r="N76" s="17"/>
      <c r="O76" s="17" t="s">
        <v>40</v>
      </c>
      <c r="P76" s="18" t="s">
        <v>41</v>
      </c>
      <c r="Q76" s="17"/>
      <c r="R76" s="86">
        <v>1212</v>
      </c>
      <c r="S76" s="86">
        <v>25</v>
      </c>
      <c r="T76" s="86">
        <f t="shared" si="5"/>
        <v>1187</v>
      </c>
      <c r="U76" s="17"/>
      <c r="V76" s="85" t="s">
        <v>118</v>
      </c>
    </row>
    <row r="77" spans="1:22" s="19" customFormat="1" ht="83.1" customHeight="1" x14ac:dyDescent="0.25">
      <c r="A77" s="86"/>
      <c r="B77" s="86"/>
      <c r="C77" s="39" t="s">
        <v>83</v>
      </c>
      <c r="D77" s="23" t="s">
        <v>84</v>
      </c>
      <c r="E77" s="40">
        <v>58</v>
      </c>
      <c r="F77" s="40">
        <v>330</v>
      </c>
      <c r="G77" s="40">
        <v>76</v>
      </c>
      <c r="H77" s="40">
        <v>6</v>
      </c>
      <c r="I77" s="43">
        <v>690</v>
      </c>
      <c r="J77" s="40">
        <v>75</v>
      </c>
      <c r="K77" s="17">
        <f t="shared" si="4"/>
        <v>1</v>
      </c>
      <c r="L77" s="2" t="s">
        <v>38</v>
      </c>
      <c r="M77" s="40"/>
      <c r="N77" s="17"/>
      <c r="O77" s="17" t="s">
        <v>40</v>
      </c>
      <c r="P77" s="18" t="s">
        <v>41</v>
      </c>
      <c r="Q77" s="17"/>
      <c r="R77" s="86"/>
      <c r="S77" s="86"/>
      <c r="T77" s="86"/>
      <c r="U77" s="17"/>
      <c r="V77" s="85"/>
    </row>
    <row r="78" spans="1:22" s="19" customFormat="1" ht="83.1" customHeight="1" x14ac:dyDescent="0.25">
      <c r="A78" s="17">
        <f>1+A76</f>
        <v>41</v>
      </c>
      <c r="B78" s="17" t="s">
        <v>119</v>
      </c>
      <c r="C78" s="39" t="s">
        <v>83</v>
      </c>
      <c r="D78" s="23" t="s">
        <v>84</v>
      </c>
      <c r="E78" s="40">
        <v>58</v>
      </c>
      <c r="F78" s="40">
        <v>1437</v>
      </c>
      <c r="G78" s="40">
        <v>117.9</v>
      </c>
      <c r="H78" s="40">
        <v>6</v>
      </c>
      <c r="I78" s="43">
        <v>542</v>
      </c>
      <c r="J78" s="40">
        <v>144</v>
      </c>
      <c r="K78" s="17">
        <f t="shared" si="4"/>
        <v>-26.099999999999994</v>
      </c>
      <c r="L78" s="2" t="s">
        <v>38</v>
      </c>
      <c r="M78" s="40"/>
      <c r="N78" s="17"/>
      <c r="O78" s="17" t="s">
        <v>40</v>
      </c>
      <c r="P78" s="18" t="s">
        <v>41</v>
      </c>
      <c r="Q78" s="17"/>
      <c r="R78" s="17">
        <v>1212</v>
      </c>
      <c r="S78" s="17">
        <f>216+480+72+14</f>
        <v>782</v>
      </c>
      <c r="T78" s="17">
        <f t="shared" si="5"/>
        <v>430</v>
      </c>
      <c r="U78" s="17"/>
      <c r="V78" s="40"/>
    </row>
    <row r="79" spans="1:22" s="19" customFormat="1" ht="83.1" customHeight="1" x14ac:dyDescent="0.25">
      <c r="A79" s="86">
        <f>1+A78</f>
        <v>42</v>
      </c>
      <c r="B79" s="86" t="s">
        <v>120</v>
      </c>
      <c r="C79" s="39" t="s">
        <v>83</v>
      </c>
      <c r="D79" s="23" t="s">
        <v>84</v>
      </c>
      <c r="E79" s="40">
        <v>58</v>
      </c>
      <c r="F79" s="40">
        <v>1652</v>
      </c>
      <c r="G79" s="40">
        <v>218.7</v>
      </c>
      <c r="H79" s="40">
        <v>6</v>
      </c>
      <c r="I79" s="43">
        <v>1113</v>
      </c>
      <c r="J79" s="40">
        <v>218</v>
      </c>
      <c r="K79" s="17">
        <f t="shared" si="4"/>
        <v>0.69999999999998863</v>
      </c>
      <c r="L79" s="2" t="s">
        <v>38</v>
      </c>
      <c r="M79" s="40"/>
      <c r="N79" s="17"/>
      <c r="O79" s="17" t="s">
        <v>40</v>
      </c>
      <c r="P79" s="18" t="s">
        <v>41</v>
      </c>
      <c r="Q79" s="17"/>
      <c r="R79" s="17">
        <v>1212</v>
      </c>
      <c r="S79" s="17"/>
      <c r="T79" s="17">
        <f t="shared" si="5"/>
        <v>1212</v>
      </c>
      <c r="U79" s="17"/>
      <c r="V79" s="41" t="s">
        <v>121</v>
      </c>
    </row>
    <row r="80" spans="1:22" s="19" customFormat="1" ht="83.1" customHeight="1" x14ac:dyDescent="0.25">
      <c r="A80" s="86"/>
      <c r="B80" s="86"/>
      <c r="C80" s="39" t="s">
        <v>83</v>
      </c>
      <c r="D80" s="23" t="s">
        <v>84</v>
      </c>
      <c r="E80" s="40">
        <v>58</v>
      </c>
      <c r="F80" s="40">
        <v>205</v>
      </c>
      <c r="G80" s="40">
        <v>137.80000000000001</v>
      </c>
      <c r="H80" s="40">
        <v>4</v>
      </c>
      <c r="I80" s="43">
        <v>697</v>
      </c>
      <c r="J80" s="40">
        <v>131</v>
      </c>
      <c r="K80" s="17">
        <f t="shared" si="4"/>
        <v>6.8000000000000114</v>
      </c>
      <c r="L80" s="2" t="s">
        <v>38</v>
      </c>
      <c r="M80" s="40"/>
      <c r="N80" s="17"/>
      <c r="O80" s="17" t="s">
        <v>40</v>
      </c>
      <c r="P80" s="18" t="s">
        <v>41</v>
      </c>
      <c r="Q80" s="17"/>
      <c r="R80" s="86">
        <v>1123</v>
      </c>
      <c r="S80" s="17"/>
      <c r="T80" s="17">
        <f t="shared" si="5"/>
        <v>1123</v>
      </c>
      <c r="U80" s="17"/>
      <c r="V80" s="17"/>
    </row>
    <row r="81" spans="1:22" s="19" customFormat="1" ht="83.1" customHeight="1" x14ac:dyDescent="0.25">
      <c r="A81" s="86"/>
      <c r="B81" s="86"/>
      <c r="C81" s="39" t="s">
        <v>83</v>
      </c>
      <c r="D81" s="23" t="s">
        <v>84</v>
      </c>
      <c r="E81" s="40">
        <v>58</v>
      </c>
      <c r="F81" s="40">
        <v>1481</v>
      </c>
      <c r="G81" s="40">
        <v>524.1</v>
      </c>
      <c r="H81" s="40">
        <v>6</v>
      </c>
      <c r="I81" s="43">
        <v>928</v>
      </c>
      <c r="J81" s="40">
        <v>560</v>
      </c>
      <c r="K81" s="17">
        <f t="shared" si="4"/>
        <v>-35.899999999999977</v>
      </c>
      <c r="L81" s="2" t="s">
        <v>38</v>
      </c>
      <c r="M81" s="40"/>
      <c r="N81" s="17"/>
      <c r="O81" s="17" t="s">
        <v>40</v>
      </c>
      <c r="P81" s="18" t="s">
        <v>41</v>
      </c>
      <c r="Q81" s="17"/>
      <c r="R81" s="86"/>
      <c r="S81" s="17"/>
      <c r="T81" s="17">
        <f t="shared" si="5"/>
        <v>0</v>
      </c>
      <c r="U81" s="17" t="s">
        <v>122</v>
      </c>
      <c r="V81" s="17"/>
    </row>
    <row r="82" spans="1:22" s="19" customFormat="1" ht="83.1" customHeight="1" x14ac:dyDescent="0.25">
      <c r="A82" s="86"/>
      <c r="B82" s="86"/>
      <c r="C82" s="39" t="s">
        <v>83</v>
      </c>
      <c r="D82" s="23" t="s">
        <v>84</v>
      </c>
      <c r="E82" s="40">
        <v>58</v>
      </c>
      <c r="F82" s="40">
        <v>1489</v>
      </c>
      <c r="G82" s="40">
        <v>76.5</v>
      </c>
      <c r="H82" s="40">
        <v>6</v>
      </c>
      <c r="I82" s="43">
        <v>882</v>
      </c>
      <c r="J82" s="40">
        <v>76</v>
      </c>
      <c r="K82" s="17">
        <f t="shared" si="4"/>
        <v>0.5</v>
      </c>
      <c r="L82" s="2" t="s">
        <v>38</v>
      </c>
      <c r="M82" s="40"/>
      <c r="N82" s="17"/>
      <c r="O82" s="17" t="s">
        <v>40</v>
      </c>
      <c r="P82" s="18" t="s">
        <v>41</v>
      </c>
      <c r="Q82" s="17"/>
      <c r="R82" s="86"/>
      <c r="S82" s="17"/>
      <c r="T82" s="17">
        <f t="shared" si="5"/>
        <v>0</v>
      </c>
      <c r="U82" s="17"/>
      <c r="V82" s="40"/>
    </row>
    <row r="83" spans="1:22" s="21" customFormat="1" ht="83.1" customHeight="1" x14ac:dyDescent="0.25">
      <c r="A83" s="17">
        <f>1+A79</f>
        <v>43</v>
      </c>
      <c r="B83" s="17" t="s">
        <v>123</v>
      </c>
      <c r="C83" s="39" t="s">
        <v>83</v>
      </c>
      <c r="D83" s="23" t="s">
        <v>84</v>
      </c>
      <c r="E83" s="40">
        <v>58</v>
      </c>
      <c r="F83" s="40">
        <v>1288</v>
      </c>
      <c r="G83" s="40">
        <v>525.70000000000005</v>
      </c>
      <c r="H83" s="40">
        <v>6</v>
      </c>
      <c r="I83" s="43">
        <v>863</v>
      </c>
      <c r="J83" s="40">
        <v>566</v>
      </c>
      <c r="K83" s="17">
        <f t="shared" si="4"/>
        <v>-40.299999999999955</v>
      </c>
      <c r="L83" s="2" t="s">
        <v>38</v>
      </c>
      <c r="M83" s="40"/>
      <c r="N83" s="17"/>
      <c r="O83" s="17" t="s">
        <v>40</v>
      </c>
      <c r="P83" s="18" t="s">
        <v>41</v>
      </c>
      <c r="Q83" s="17"/>
      <c r="R83" s="17">
        <v>1123</v>
      </c>
      <c r="S83" s="17"/>
      <c r="T83" s="17">
        <f t="shared" si="5"/>
        <v>1123</v>
      </c>
      <c r="U83" s="17"/>
      <c r="V83" s="41" t="s">
        <v>124</v>
      </c>
    </row>
    <row r="84" spans="1:22" s="19" customFormat="1" ht="83.1" customHeight="1" x14ac:dyDescent="0.25">
      <c r="A84" s="86">
        <f>1+A83</f>
        <v>44</v>
      </c>
      <c r="B84" s="86" t="s">
        <v>125</v>
      </c>
      <c r="C84" s="39" t="s">
        <v>83</v>
      </c>
      <c r="D84" s="23" t="s">
        <v>84</v>
      </c>
      <c r="E84" s="40">
        <v>58</v>
      </c>
      <c r="F84" s="40">
        <v>1086</v>
      </c>
      <c r="G84" s="40">
        <v>204.2</v>
      </c>
      <c r="H84" s="40">
        <v>6</v>
      </c>
      <c r="I84" s="43">
        <v>481</v>
      </c>
      <c r="J84" s="40">
        <v>188</v>
      </c>
      <c r="K84" s="17">
        <f t="shared" si="4"/>
        <v>16.199999999999989</v>
      </c>
      <c r="L84" s="2" t="s">
        <v>38</v>
      </c>
      <c r="M84" s="40"/>
      <c r="N84" s="17"/>
      <c r="O84" s="17" t="s">
        <v>40</v>
      </c>
      <c r="P84" s="18" t="s">
        <v>41</v>
      </c>
      <c r="Q84" s="17"/>
      <c r="R84" s="86">
        <f>1704+384</f>
        <v>2088</v>
      </c>
      <c r="S84" s="86">
        <f>192</f>
        <v>192</v>
      </c>
      <c r="T84" s="86">
        <f t="shared" si="5"/>
        <v>1896</v>
      </c>
      <c r="U84" s="17"/>
      <c r="V84" s="87" t="s">
        <v>126</v>
      </c>
    </row>
    <row r="85" spans="1:22" s="19" customFormat="1" ht="83.1" customHeight="1" x14ac:dyDescent="0.25">
      <c r="A85" s="86"/>
      <c r="B85" s="86"/>
      <c r="C85" s="39" t="s">
        <v>83</v>
      </c>
      <c r="D85" s="23" t="s">
        <v>84</v>
      </c>
      <c r="E85" s="40">
        <v>58</v>
      </c>
      <c r="F85" s="40">
        <v>1168</v>
      </c>
      <c r="G85" s="40">
        <v>398.3</v>
      </c>
      <c r="H85" s="40">
        <v>6</v>
      </c>
      <c r="I85" s="43">
        <v>235</v>
      </c>
      <c r="J85" s="40">
        <v>386</v>
      </c>
      <c r="K85" s="17">
        <f t="shared" si="4"/>
        <v>12.300000000000011</v>
      </c>
      <c r="L85" s="2" t="s">
        <v>38</v>
      </c>
      <c r="M85" s="40"/>
      <c r="N85" s="17"/>
      <c r="O85" s="17" t="s">
        <v>40</v>
      </c>
      <c r="P85" s="18" t="s">
        <v>41</v>
      </c>
      <c r="Q85" s="17"/>
      <c r="R85" s="86"/>
      <c r="S85" s="86"/>
      <c r="T85" s="86"/>
      <c r="U85" s="17"/>
      <c r="V85" s="87"/>
    </row>
    <row r="86" spans="1:22" s="19" customFormat="1" ht="83.1" customHeight="1" x14ac:dyDescent="0.25">
      <c r="A86" s="86"/>
      <c r="B86" s="86"/>
      <c r="C86" s="39" t="s">
        <v>83</v>
      </c>
      <c r="D86" s="23" t="s">
        <v>84</v>
      </c>
      <c r="E86" s="40">
        <v>58</v>
      </c>
      <c r="F86" s="40">
        <v>1606</v>
      </c>
      <c r="G86" s="40">
        <v>123.9</v>
      </c>
      <c r="H86" s="40">
        <v>6</v>
      </c>
      <c r="I86" s="43">
        <v>892</v>
      </c>
      <c r="J86" s="40">
        <v>122</v>
      </c>
      <c r="K86" s="17">
        <f t="shared" si="4"/>
        <v>1.9000000000000057</v>
      </c>
      <c r="L86" s="2" t="s">
        <v>38</v>
      </c>
      <c r="M86" s="40"/>
      <c r="N86" s="17"/>
      <c r="O86" s="17" t="s">
        <v>40</v>
      </c>
      <c r="P86" s="18" t="s">
        <v>41</v>
      </c>
      <c r="Q86" s="17"/>
      <c r="R86" s="86"/>
      <c r="S86" s="86"/>
      <c r="T86" s="86"/>
      <c r="U86" s="17"/>
      <c r="V86" s="87"/>
    </row>
    <row r="87" spans="1:22" s="19" customFormat="1" ht="83.1" customHeight="1" x14ac:dyDescent="0.25">
      <c r="A87" s="86"/>
      <c r="B87" s="86"/>
      <c r="C87" s="39" t="s">
        <v>83</v>
      </c>
      <c r="D87" s="23" t="s">
        <v>84</v>
      </c>
      <c r="E87" s="40">
        <v>58</v>
      </c>
      <c r="F87" s="40">
        <v>391</v>
      </c>
      <c r="G87" s="40">
        <v>144.9</v>
      </c>
      <c r="H87" s="40">
        <v>4</v>
      </c>
      <c r="I87" s="43">
        <v>686</v>
      </c>
      <c r="J87" s="40">
        <v>138</v>
      </c>
      <c r="K87" s="17">
        <f t="shared" si="4"/>
        <v>6.9000000000000057</v>
      </c>
      <c r="L87" s="2" t="s">
        <v>38</v>
      </c>
      <c r="M87" s="40"/>
      <c r="N87" s="17"/>
      <c r="O87" s="17" t="s">
        <v>40</v>
      </c>
      <c r="P87" s="18" t="s">
        <v>41</v>
      </c>
      <c r="Q87" s="17"/>
      <c r="R87" s="86"/>
      <c r="S87" s="86"/>
      <c r="T87" s="86"/>
      <c r="U87" s="17"/>
      <c r="V87" s="87"/>
    </row>
    <row r="88" spans="1:22" s="19" customFormat="1" ht="83.1" customHeight="1" x14ac:dyDescent="0.25">
      <c r="A88" s="17">
        <f>1+A84</f>
        <v>45</v>
      </c>
      <c r="B88" s="17" t="s">
        <v>127</v>
      </c>
      <c r="C88" s="39" t="s">
        <v>83</v>
      </c>
      <c r="D88" s="23" t="s">
        <v>84</v>
      </c>
      <c r="E88" s="40">
        <v>58</v>
      </c>
      <c r="F88" s="40">
        <v>1452</v>
      </c>
      <c r="G88" s="40">
        <v>221.1</v>
      </c>
      <c r="H88" s="40">
        <v>6</v>
      </c>
      <c r="I88" s="43">
        <v>779</v>
      </c>
      <c r="J88" s="40">
        <v>222</v>
      </c>
      <c r="K88" s="17">
        <f t="shared" si="4"/>
        <v>-0.90000000000000568</v>
      </c>
      <c r="L88" s="2" t="s">
        <v>38</v>
      </c>
      <c r="M88" s="40"/>
      <c r="N88" s="17"/>
      <c r="O88" s="17" t="s">
        <v>40</v>
      </c>
      <c r="P88" s="18" t="s">
        <v>41</v>
      </c>
      <c r="Q88" s="17"/>
      <c r="R88" s="17">
        <v>2028</v>
      </c>
      <c r="S88" s="17">
        <f>144+240</f>
        <v>384</v>
      </c>
      <c r="T88" s="17">
        <f t="shared" si="5"/>
        <v>1644</v>
      </c>
      <c r="U88" s="17"/>
      <c r="V88" s="42" t="s">
        <v>128</v>
      </c>
    </row>
    <row r="89" spans="1:22" s="19" customFormat="1" ht="83.1" customHeight="1" x14ac:dyDescent="0.25">
      <c r="A89" s="17">
        <f>1+A88</f>
        <v>46</v>
      </c>
      <c r="B89" s="17" t="s">
        <v>129</v>
      </c>
      <c r="C89" s="39" t="s">
        <v>83</v>
      </c>
      <c r="D89" s="23" t="s">
        <v>84</v>
      </c>
      <c r="E89" s="40">
        <v>58</v>
      </c>
      <c r="F89" s="40">
        <v>135</v>
      </c>
      <c r="G89" s="40">
        <v>483.9</v>
      </c>
      <c r="H89" s="40">
        <v>4</v>
      </c>
      <c r="I89" s="43">
        <v>601</v>
      </c>
      <c r="J89" s="40">
        <v>487</v>
      </c>
      <c r="K89" s="17">
        <f t="shared" si="4"/>
        <v>-3.1000000000000227</v>
      </c>
      <c r="L89" s="2" t="s">
        <v>38</v>
      </c>
      <c r="M89" s="40"/>
      <c r="N89" s="17"/>
      <c r="O89" s="17" t="s">
        <v>40</v>
      </c>
      <c r="P89" s="18" t="s">
        <v>41</v>
      </c>
      <c r="Q89" s="17"/>
      <c r="R89" s="17">
        <v>1296</v>
      </c>
      <c r="S89" s="17">
        <v>72</v>
      </c>
      <c r="T89" s="17">
        <f t="shared" si="5"/>
        <v>1224</v>
      </c>
      <c r="U89" s="17"/>
      <c r="V89" s="42" t="s">
        <v>91</v>
      </c>
    </row>
    <row r="90" spans="1:22" s="19" customFormat="1" ht="83.1" customHeight="1" x14ac:dyDescent="0.25">
      <c r="A90" s="17">
        <f>1+A89</f>
        <v>47</v>
      </c>
      <c r="B90" s="17" t="s">
        <v>130</v>
      </c>
      <c r="C90" s="39" t="s">
        <v>83</v>
      </c>
      <c r="D90" s="23" t="s">
        <v>84</v>
      </c>
      <c r="E90" s="40">
        <v>58</v>
      </c>
      <c r="F90" s="40">
        <v>823</v>
      </c>
      <c r="G90" s="40">
        <v>364.9</v>
      </c>
      <c r="H90" s="40">
        <v>6</v>
      </c>
      <c r="I90" s="43">
        <v>403</v>
      </c>
      <c r="J90" s="40">
        <v>365</v>
      </c>
      <c r="K90" s="17">
        <f t="shared" si="4"/>
        <v>-0.10000000000002274</v>
      </c>
      <c r="L90" s="2" t="s">
        <v>38</v>
      </c>
      <c r="M90" s="40"/>
      <c r="N90" s="17"/>
      <c r="O90" s="17" t="s">
        <v>40</v>
      </c>
      <c r="P90" s="18" t="s">
        <v>41</v>
      </c>
      <c r="Q90" s="17"/>
      <c r="R90" s="17">
        <f>768+1680</f>
        <v>2448</v>
      </c>
      <c r="S90" s="17">
        <f>116+267+97.5+240</f>
        <v>720.5</v>
      </c>
      <c r="T90" s="17">
        <f t="shared" si="5"/>
        <v>1727.5</v>
      </c>
      <c r="U90" s="17"/>
      <c r="V90" s="42" t="s">
        <v>131</v>
      </c>
    </row>
    <row r="91" spans="1:22" s="19" customFormat="1" ht="83.1" customHeight="1" x14ac:dyDescent="0.25">
      <c r="A91" s="86">
        <f>1+A90</f>
        <v>48</v>
      </c>
      <c r="B91" s="86" t="s">
        <v>132</v>
      </c>
      <c r="C91" s="39" t="s">
        <v>83</v>
      </c>
      <c r="D91" s="23" t="s">
        <v>84</v>
      </c>
      <c r="E91" s="40">
        <v>58</v>
      </c>
      <c r="F91" s="40">
        <v>157</v>
      </c>
      <c r="G91" s="40">
        <v>394.9</v>
      </c>
      <c r="H91" s="40">
        <v>4</v>
      </c>
      <c r="I91" s="43">
        <v>640</v>
      </c>
      <c r="J91" s="40">
        <v>393</v>
      </c>
      <c r="K91" s="17">
        <f t="shared" si="4"/>
        <v>1.8999999999999773</v>
      </c>
      <c r="L91" s="2" t="s">
        <v>38</v>
      </c>
      <c r="M91" s="40"/>
      <c r="N91" s="17"/>
      <c r="O91" s="17" t="s">
        <v>40</v>
      </c>
      <c r="P91" s="18" t="s">
        <v>41</v>
      </c>
      <c r="Q91" s="17"/>
      <c r="R91" s="86">
        <v>1536</v>
      </c>
      <c r="S91" s="86">
        <v>168</v>
      </c>
      <c r="T91" s="86">
        <f t="shared" si="5"/>
        <v>1368</v>
      </c>
      <c r="U91" s="17"/>
      <c r="V91" s="87" t="s">
        <v>133</v>
      </c>
    </row>
    <row r="92" spans="1:22" s="19" customFormat="1" ht="83.1" customHeight="1" x14ac:dyDescent="0.25">
      <c r="A92" s="86"/>
      <c r="B92" s="86"/>
      <c r="C92" s="39" t="s">
        <v>83</v>
      </c>
      <c r="D92" s="23" t="s">
        <v>84</v>
      </c>
      <c r="E92" s="40">
        <v>58</v>
      </c>
      <c r="F92" s="40">
        <v>1373</v>
      </c>
      <c r="G92" s="40">
        <v>102.1</v>
      </c>
      <c r="H92" s="40"/>
      <c r="I92" s="43">
        <v>547</v>
      </c>
      <c r="J92" s="40">
        <v>121</v>
      </c>
      <c r="K92" s="17">
        <f t="shared" si="4"/>
        <v>-18.900000000000006</v>
      </c>
      <c r="L92" s="2" t="s">
        <v>38</v>
      </c>
      <c r="M92" s="40"/>
      <c r="N92" s="17"/>
      <c r="O92" s="17" t="s">
        <v>40</v>
      </c>
      <c r="P92" s="18" t="s">
        <v>41</v>
      </c>
      <c r="Q92" s="17"/>
      <c r="R92" s="86"/>
      <c r="S92" s="86"/>
      <c r="T92" s="86"/>
      <c r="U92" s="17"/>
      <c r="V92" s="87"/>
    </row>
    <row r="93" spans="1:22" s="19" customFormat="1" ht="83.1" customHeight="1" x14ac:dyDescent="0.25">
      <c r="A93" s="86">
        <f>1+A91</f>
        <v>49</v>
      </c>
      <c r="B93" s="86" t="s">
        <v>134</v>
      </c>
      <c r="C93" s="39" t="s">
        <v>83</v>
      </c>
      <c r="D93" s="23" t="s">
        <v>84</v>
      </c>
      <c r="E93" s="40">
        <v>58</v>
      </c>
      <c r="F93" s="40">
        <v>1131</v>
      </c>
      <c r="G93" s="40">
        <v>398.9</v>
      </c>
      <c r="H93" s="40">
        <v>6</v>
      </c>
      <c r="I93" s="43">
        <v>560</v>
      </c>
      <c r="J93" s="40">
        <v>407</v>
      </c>
      <c r="K93" s="17">
        <f t="shared" si="4"/>
        <v>-8.1000000000000227</v>
      </c>
      <c r="L93" s="2" t="s">
        <v>38</v>
      </c>
      <c r="M93" s="40"/>
      <c r="N93" s="17"/>
      <c r="O93" s="17" t="s">
        <v>40</v>
      </c>
      <c r="P93" s="18" t="s">
        <v>41</v>
      </c>
      <c r="Q93" s="17"/>
      <c r="R93" s="86">
        <v>2028</v>
      </c>
      <c r="S93" s="86">
        <f>75+153+168</f>
        <v>396</v>
      </c>
      <c r="T93" s="86">
        <f t="shared" si="5"/>
        <v>1632</v>
      </c>
      <c r="U93" s="17"/>
      <c r="V93" s="87" t="s">
        <v>135</v>
      </c>
    </row>
    <row r="94" spans="1:22" s="19" customFormat="1" ht="83.1" customHeight="1" x14ac:dyDescent="0.25">
      <c r="A94" s="86"/>
      <c r="B94" s="86"/>
      <c r="C94" s="39" t="s">
        <v>83</v>
      </c>
      <c r="D94" s="23" t="s">
        <v>84</v>
      </c>
      <c r="E94" s="40">
        <v>58</v>
      </c>
      <c r="F94" s="40">
        <v>1329</v>
      </c>
      <c r="G94" s="40">
        <v>252.9</v>
      </c>
      <c r="H94" s="40">
        <v>6</v>
      </c>
      <c r="I94" s="43">
        <v>551</v>
      </c>
      <c r="J94" s="40">
        <v>248</v>
      </c>
      <c r="K94" s="17">
        <f t="shared" si="4"/>
        <v>4.9000000000000057</v>
      </c>
      <c r="L94" s="2" t="s">
        <v>38</v>
      </c>
      <c r="M94" s="40"/>
      <c r="N94" s="17"/>
      <c r="O94" s="17" t="s">
        <v>40</v>
      </c>
      <c r="P94" s="18" t="s">
        <v>41</v>
      </c>
      <c r="Q94" s="17"/>
      <c r="R94" s="86"/>
      <c r="S94" s="86"/>
      <c r="T94" s="86"/>
      <c r="U94" s="17"/>
      <c r="V94" s="86"/>
    </row>
    <row r="95" spans="1:22" ht="83.1" customHeight="1" x14ac:dyDescent="0.25">
      <c r="A95" s="17"/>
      <c r="B95" s="46" t="s">
        <v>136</v>
      </c>
      <c r="C95" s="17"/>
      <c r="D95" s="23"/>
      <c r="E95" s="7"/>
      <c r="F95" s="7"/>
      <c r="G95" s="47">
        <f>SUM(G12:G94)</f>
        <v>22615.800000000003</v>
      </c>
      <c r="H95" s="7"/>
      <c r="I95" s="28"/>
      <c r="J95" s="47">
        <f>SUM(J12:J94)</f>
        <v>21644</v>
      </c>
      <c r="K95" s="47">
        <f>SUM(K12:K94)</f>
        <v>971.79999999999916</v>
      </c>
      <c r="L95" s="2"/>
      <c r="M95" s="7"/>
      <c r="N95" s="2"/>
      <c r="O95" s="11"/>
      <c r="P95" s="2"/>
      <c r="Q95" s="2"/>
      <c r="R95" s="2"/>
      <c r="S95" s="2"/>
      <c r="T95" s="2"/>
      <c r="U95" s="3"/>
      <c r="V95" s="3"/>
    </row>
    <row r="96" spans="1:22" ht="36" customHeight="1" x14ac:dyDescent="0.25">
      <c r="A96" s="12"/>
      <c r="B96" s="13" t="s">
        <v>28</v>
      </c>
      <c r="C96" s="12"/>
      <c r="D96" s="24"/>
      <c r="E96" s="14"/>
      <c r="F96" s="14"/>
      <c r="G96" s="14">
        <f>SUM(G55:G95)</f>
        <v>32728.300000000003</v>
      </c>
      <c r="H96" s="14"/>
      <c r="I96" s="29"/>
      <c r="J96" s="14">
        <f>SUM(J55:J95)</f>
        <v>31828</v>
      </c>
      <c r="K96" s="14"/>
      <c r="L96" s="12"/>
      <c r="M96" s="14"/>
      <c r="N96" s="12"/>
      <c r="O96" s="15"/>
      <c r="P96" s="12"/>
      <c r="Q96" s="12"/>
      <c r="R96" s="12"/>
      <c r="S96" s="12"/>
      <c r="T96" s="12"/>
      <c r="U96" s="5"/>
      <c r="V96" s="5"/>
    </row>
    <row r="97" spans="1:22" ht="71.45" customHeight="1" x14ac:dyDescent="0.3">
      <c r="A97" s="74" t="s">
        <v>21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/>
    </row>
    <row r="98" spans="1:22" ht="18.75" x14ac:dyDescent="0.3">
      <c r="C98" s="8"/>
      <c r="D98" s="25"/>
      <c r="E98" s="8"/>
      <c r="F98" s="8"/>
      <c r="G98" s="8"/>
      <c r="H98" s="8"/>
      <c r="I98" s="25"/>
      <c r="J98" s="8"/>
      <c r="K98" s="75" t="s">
        <v>22</v>
      </c>
      <c r="L98" s="75"/>
      <c r="M98" s="75"/>
      <c r="N98" s="75"/>
      <c r="O98" s="75"/>
      <c r="P98" s="75"/>
      <c r="Q98" s="75"/>
      <c r="R98" s="75"/>
      <c r="S98" s="75"/>
      <c r="T98" s="75"/>
      <c r="U98" s="75"/>
      <c r="V98"/>
    </row>
    <row r="99" spans="1:22" ht="18.75" x14ac:dyDescent="0.3">
      <c r="C99" s="8"/>
      <c r="D99" s="25"/>
      <c r="E99" s="8"/>
      <c r="F99" s="8"/>
      <c r="G99" s="8"/>
      <c r="H99" s="8"/>
      <c r="I99" s="25"/>
      <c r="J99" s="8"/>
      <c r="K99" s="76" t="s">
        <v>23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  <c r="V99"/>
    </row>
    <row r="100" spans="1:22" ht="18.75" x14ac:dyDescent="0.3">
      <c r="C100" s="8"/>
      <c r="D100" s="25"/>
      <c r="E100" s="8"/>
      <c r="F100" s="8"/>
      <c r="G100" s="8"/>
      <c r="H100" s="8"/>
      <c r="I100" s="25"/>
      <c r="J100" s="8"/>
      <c r="K100" s="76" t="s">
        <v>24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/>
    </row>
    <row r="101" spans="1:22" ht="18.75" x14ac:dyDescent="0.3">
      <c r="C101" s="8"/>
      <c r="D101" s="25"/>
      <c r="E101" s="8"/>
      <c r="F101" s="8"/>
      <c r="G101" s="8"/>
      <c r="H101" s="8"/>
      <c r="I101" s="25"/>
      <c r="J101" s="8"/>
      <c r="K101" s="76" t="s">
        <v>25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/>
    </row>
    <row r="102" spans="1:22" ht="18.75" x14ac:dyDescent="0.3">
      <c r="C102" s="8"/>
      <c r="D102" s="25"/>
      <c r="E102" s="8"/>
      <c r="F102" s="8"/>
      <c r="G102" s="8"/>
      <c r="H102" s="8"/>
      <c r="I102" s="25"/>
      <c r="J102" s="8"/>
      <c r="K102" s="9"/>
      <c r="L102" s="9"/>
      <c r="M102" s="9"/>
      <c r="N102" s="9"/>
      <c r="O102" s="9"/>
      <c r="P102" s="4"/>
      <c r="Q102" s="4"/>
      <c r="R102" s="4"/>
      <c r="S102" s="4"/>
      <c r="T102" s="4"/>
      <c r="U102" s="5"/>
      <c r="V102" s="5"/>
    </row>
    <row r="103" spans="1:22" ht="18.75" x14ac:dyDescent="0.3">
      <c r="C103" s="8"/>
      <c r="D103" s="25"/>
      <c r="E103" s="8"/>
      <c r="F103" s="8"/>
      <c r="G103" s="8"/>
      <c r="H103" s="8"/>
      <c r="I103" s="25"/>
      <c r="J103" s="8"/>
      <c r="K103" s="9"/>
      <c r="L103" s="9"/>
      <c r="M103" s="9"/>
      <c r="N103" s="9"/>
      <c r="O103" s="9"/>
      <c r="P103" s="4"/>
      <c r="Q103" s="4"/>
      <c r="R103" s="4"/>
      <c r="S103" s="4"/>
      <c r="T103" s="4"/>
      <c r="U103" s="5"/>
      <c r="V103" s="5"/>
    </row>
    <row r="104" spans="1:22" ht="18.75" x14ac:dyDescent="0.3">
      <c r="C104" s="8"/>
      <c r="D104" s="25"/>
      <c r="E104" s="8"/>
      <c r="F104" s="8"/>
      <c r="G104" s="8"/>
      <c r="H104" s="8"/>
      <c r="I104" s="25"/>
      <c r="J104" s="8"/>
      <c r="K104" s="9"/>
      <c r="L104" s="9"/>
      <c r="M104" s="9"/>
      <c r="N104" s="9"/>
      <c r="O104" s="9"/>
      <c r="P104" s="4"/>
      <c r="Q104" s="4"/>
      <c r="R104" s="4"/>
      <c r="S104" s="4"/>
      <c r="T104" s="4"/>
      <c r="U104" s="5"/>
      <c r="V104" s="5"/>
    </row>
    <row r="105" spans="1:22" ht="18.75" x14ac:dyDescent="0.3">
      <c r="C105" s="8"/>
      <c r="D105" s="25"/>
      <c r="E105" s="8"/>
      <c r="F105" s="8"/>
      <c r="G105" s="8"/>
      <c r="H105" s="8"/>
      <c r="I105" s="25"/>
      <c r="J105" s="8"/>
      <c r="K105" s="9"/>
      <c r="L105" s="9"/>
      <c r="M105" s="9"/>
      <c r="N105" s="9"/>
      <c r="O105" s="9"/>
      <c r="P105" s="4"/>
      <c r="Q105" s="4"/>
      <c r="R105" s="4"/>
      <c r="S105" s="4"/>
      <c r="T105" s="4"/>
      <c r="U105" s="5"/>
      <c r="V105" s="5"/>
    </row>
    <row r="106" spans="1:22" ht="18.75" x14ac:dyDescent="0.3">
      <c r="C106" s="8"/>
      <c r="D106" s="25"/>
      <c r="E106" s="8"/>
      <c r="F106" s="8"/>
      <c r="G106" s="8"/>
      <c r="H106" s="8"/>
      <c r="I106" s="25"/>
      <c r="J106" s="8"/>
      <c r="K106" s="76" t="s">
        <v>26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/>
    </row>
  </sheetData>
  <autoFilter ref="A11:V101"/>
  <mergeCells count="163">
    <mergeCell ref="V93:V94"/>
    <mergeCell ref="A93:A94"/>
    <mergeCell ref="B93:B94"/>
    <mergeCell ref="R93:R94"/>
    <mergeCell ref="S93:S94"/>
    <mergeCell ref="T93:T94"/>
    <mergeCell ref="S84:S87"/>
    <mergeCell ref="T84:T87"/>
    <mergeCell ref="V84:V87"/>
    <mergeCell ref="A91:A92"/>
    <mergeCell ref="B91:B92"/>
    <mergeCell ref="R91:R92"/>
    <mergeCell ref="S91:S92"/>
    <mergeCell ref="T91:T92"/>
    <mergeCell ref="V91:V92"/>
    <mergeCell ref="A79:A82"/>
    <mergeCell ref="B79:B82"/>
    <mergeCell ref="R80:R82"/>
    <mergeCell ref="A84:A87"/>
    <mergeCell ref="B84:B87"/>
    <mergeCell ref="R84:R87"/>
    <mergeCell ref="V73:V75"/>
    <mergeCell ref="A76:A77"/>
    <mergeCell ref="B76:B77"/>
    <mergeCell ref="R76:R77"/>
    <mergeCell ref="S76:S77"/>
    <mergeCell ref="T76:T77"/>
    <mergeCell ref="V76:V77"/>
    <mergeCell ref="A73:A75"/>
    <mergeCell ref="B73:B75"/>
    <mergeCell ref="R73:R75"/>
    <mergeCell ref="S73:S75"/>
    <mergeCell ref="T73:T75"/>
    <mergeCell ref="V69:V70"/>
    <mergeCell ref="A71:A72"/>
    <mergeCell ref="B71:B72"/>
    <mergeCell ref="R71:R72"/>
    <mergeCell ref="S71:S72"/>
    <mergeCell ref="T71:T72"/>
    <mergeCell ref="V71:V72"/>
    <mergeCell ref="A69:A70"/>
    <mergeCell ref="B69:B70"/>
    <mergeCell ref="R69:R70"/>
    <mergeCell ref="S69:S70"/>
    <mergeCell ref="T69:T70"/>
    <mergeCell ref="A67:A68"/>
    <mergeCell ref="B67:B68"/>
    <mergeCell ref="R67:R68"/>
    <mergeCell ref="S67:S68"/>
    <mergeCell ref="T67:T68"/>
    <mergeCell ref="V60:V62"/>
    <mergeCell ref="A63:A66"/>
    <mergeCell ref="B63:B66"/>
    <mergeCell ref="R63:R66"/>
    <mergeCell ref="S63:S66"/>
    <mergeCell ref="T63:T66"/>
    <mergeCell ref="V63:V66"/>
    <mergeCell ref="A60:A62"/>
    <mergeCell ref="B60:B62"/>
    <mergeCell ref="R60:R62"/>
    <mergeCell ref="S60:S62"/>
    <mergeCell ref="T60:T62"/>
    <mergeCell ref="V55:V57"/>
    <mergeCell ref="A58:A59"/>
    <mergeCell ref="B58:B59"/>
    <mergeCell ref="R58:R59"/>
    <mergeCell ref="S58:S59"/>
    <mergeCell ref="T58:T59"/>
    <mergeCell ref="V58:V59"/>
    <mergeCell ref="A55:A57"/>
    <mergeCell ref="B55:B57"/>
    <mergeCell ref="R55:R57"/>
    <mergeCell ref="S55:S57"/>
    <mergeCell ref="T55:T57"/>
    <mergeCell ref="V47:V49"/>
    <mergeCell ref="A52:A54"/>
    <mergeCell ref="B52:B54"/>
    <mergeCell ref="R52:R54"/>
    <mergeCell ref="S52:S54"/>
    <mergeCell ref="T52:T54"/>
    <mergeCell ref="V52:V54"/>
    <mergeCell ref="A47:A49"/>
    <mergeCell ref="B47:B49"/>
    <mergeCell ref="R47:R49"/>
    <mergeCell ref="S47:S49"/>
    <mergeCell ref="T47:T49"/>
    <mergeCell ref="A24:A25"/>
    <mergeCell ref="B24:B25"/>
    <mergeCell ref="R24:R25"/>
    <mergeCell ref="S24:S25"/>
    <mergeCell ref="T24:T25"/>
    <mergeCell ref="B19:B20"/>
    <mergeCell ref="A36:A37"/>
    <mergeCell ref="B36:B37"/>
    <mergeCell ref="R36:R37"/>
    <mergeCell ref="S36:S37"/>
    <mergeCell ref="T36:T37"/>
    <mergeCell ref="A32:A33"/>
    <mergeCell ref="B32:B33"/>
    <mergeCell ref="R32:R33"/>
    <mergeCell ref="S32:S33"/>
    <mergeCell ref="T32:T33"/>
    <mergeCell ref="V8:V10"/>
    <mergeCell ref="A17:A18"/>
    <mergeCell ref="R17:R18"/>
    <mergeCell ref="S17:S18"/>
    <mergeCell ref="T17:T18"/>
    <mergeCell ref="A15:A16"/>
    <mergeCell ref="B15:B16"/>
    <mergeCell ref="R15:R16"/>
    <mergeCell ref="S15:S16"/>
    <mergeCell ref="T15:T16"/>
    <mergeCell ref="V15:V16"/>
    <mergeCell ref="T12:T13"/>
    <mergeCell ref="A12:A13"/>
    <mergeCell ref="B12:B13"/>
    <mergeCell ref="R12:R13"/>
    <mergeCell ref="S12:S13"/>
    <mergeCell ref="K101:U101"/>
    <mergeCell ref="K106:U106"/>
    <mergeCell ref="A97:U97"/>
    <mergeCell ref="A7:U7"/>
    <mergeCell ref="K98:U98"/>
    <mergeCell ref="K99:U99"/>
    <mergeCell ref="K100:U100"/>
    <mergeCell ref="H9:H10"/>
    <mergeCell ref="I9:I10"/>
    <mergeCell ref="J9:J10"/>
    <mergeCell ref="U8:U10"/>
    <mergeCell ref="L8:L10"/>
    <mergeCell ref="R8:R10"/>
    <mergeCell ref="T8:T10"/>
    <mergeCell ref="S8:S10"/>
    <mergeCell ref="A19:A20"/>
    <mergeCell ref="R19:R20"/>
    <mergeCell ref="S19:S20"/>
    <mergeCell ref="T19:T20"/>
    <mergeCell ref="A30:A31"/>
    <mergeCell ref="B30:B31"/>
    <mergeCell ref="R30:R31"/>
    <mergeCell ref="S30:S31"/>
    <mergeCell ref="T30:T31"/>
    <mergeCell ref="B1:E1"/>
    <mergeCell ref="B2:E2"/>
    <mergeCell ref="G1:U1"/>
    <mergeCell ref="G2:U2"/>
    <mergeCell ref="A4:U4"/>
    <mergeCell ref="A5:U5"/>
    <mergeCell ref="A6:U6"/>
    <mergeCell ref="M8:M10"/>
    <mergeCell ref="N8:N10"/>
    <mergeCell ref="O8:O10"/>
    <mergeCell ref="P8:P10"/>
    <mergeCell ref="F9:F10"/>
    <mergeCell ref="G9:G10"/>
    <mergeCell ref="E9:E10"/>
    <mergeCell ref="A8:A10"/>
    <mergeCell ref="B8:B10"/>
    <mergeCell ref="C8:C10"/>
    <mergeCell ref="D8:D10"/>
    <mergeCell ref="K8:K10"/>
    <mergeCell ref="E8:G8"/>
    <mergeCell ref="H8:J8"/>
  </mergeCells>
  <phoneticPr fontId="8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2026-07-06T04:44:15Z</cp:lastPrinted>
  <dcterms:created xsi:type="dcterms:W3CDTF">2026-06-29T11:10:54Z</dcterms:created>
  <dcterms:modified xsi:type="dcterms:W3CDTF">2026-07-20T00:48:29Z</dcterms:modified>
</cp:coreProperties>
</file>