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F:\1. Văn bản đi\UBND\Báo cáo\"/>
    </mc:Choice>
  </mc:AlternateContent>
  <xr:revisionPtr revIDLastSave="0" documentId="13_ncr:1_{E3065E25-A99E-4765-A0C2-B5E78C757D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C thu" sheetId="2" r:id="rId1"/>
    <sheet name="BC chi" sheetId="1" r:id="rId2"/>
  </sheets>
  <definedNames>
    <definedName name="_xlnm.Print_Titles" localSheetId="1">'BC chi'!$6:$9</definedName>
    <definedName name="_xlnm.Print_Titles" localSheetId="0">'BC thu'!$6:$8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30" i="1"/>
  <c r="F31" i="1"/>
  <c r="F32" i="1"/>
  <c r="F33" i="1"/>
  <c r="F34" i="1"/>
  <c r="F36" i="1"/>
  <c r="F37" i="1"/>
  <c r="F26" i="1"/>
  <c r="G23" i="2" l="1"/>
  <c r="G42" i="2"/>
  <c r="F35" i="1" l="1"/>
  <c r="E25" i="1"/>
  <c r="D36" i="1"/>
  <c r="G36" i="1" s="1"/>
  <c r="D37" i="1"/>
  <c r="G37" i="1" s="1"/>
  <c r="D33" i="1"/>
  <c r="G33" i="1" s="1"/>
  <c r="D32" i="1"/>
  <c r="G32" i="1" s="1"/>
  <c r="D31" i="1"/>
  <c r="G31" i="1" s="1"/>
  <c r="D35" i="1"/>
  <c r="G35" i="1" s="1"/>
  <c r="D34" i="1"/>
  <c r="G34" i="1" s="1"/>
  <c r="D28" i="1"/>
  <c r="G28" i="1" s="1"/>
  <c r="D30" i="1"/>
  <c r="G30" i="1" s="1"/>
  <c r="D27" i="1"/>
  <c r="G27" i="1" s="1"/>
  <c r="D26" i="1"/>
  <c r="G26" i="1" s="1"/>
  <c r="F39" i="1"/>
  <c r="D39" i="1"/>
  <c r="D38" i="1"/>
  <c r="D29" i="1"/>
  <c r="C25" i="1"/>
  <c r="C10" i="1" s="1"/>
  <c r="E11" i="1"/>
  <c r="F11" i="1" s="1"/>
  <c r="G11" i="1" s="1"/>
  <c r="D11" i="1"/>
  <c r="D25" i="1" l="1"/>
  <c r="D10" i="1" s="1"/>
  <c r="F25" i="1" l="1"/>
  <c r="G25" i="1" s="1"/>
  <c r="E10" i="1"/>
  <c r="F10" i="1" s="1"/>
  <c r="G10" i="1" s="1"/>
  <c r="I36" i="2" l="1"/>
  <c r="H54" i="2"/>
  <c r="H53" i="2"/>
  <c r="H50" i="2"/>
  <c r="H49" i="2" s="1"/>
  <c r="H47" i="2"/>
  <c r="H42" i="2"/>
  <c r="H37" i="2"/>
  <c r="H28" i="2"/>
  <c r="H10" i="2" l="1"/>
  <c r="H52" i="2"/>
  <c r="H51" i="2" s="1"/>
  <c r="G37" i="2"/>
  <c r="G52" i="2"/>
  <c r="G51" i="2" s="1"/>
  <c r="G49" i="2"/>
  <c r="G47" i="2"/>
  <c r="L48" i="2"/>
  <c r="K48" i="2"/>
  <c r="F48" i="2"/>
  <c r="E48" i="2"/>
  <c r="G28" i="2"/>
  <c r="I28" i="2" s="1"/>
  <c r="G17" i="2"/>
  <c r="G12" i="2"/>
  <c r="F50" i="2"/>
  <c r="F53" i="2"/>
  <c r="D52" i="2"/>
  <c r="F52" i="2" s="1"/>
  <c r="D37" i="2"/>
  <c r="F37" i="2" s="1"/>
  <c r="C37" i="2"/>
  <c r="F29" i="2"/>
  <c r="F30" i="2"/>
  <c r="F31" i="2"/>
  <c r="F32" i="2"/>
  <c r="F33" i="2"/>
  <c r="F34" i="2"/>
  <c r="F35" i="2"/>
  <c r="F36" i="2"/>
  <c r="F38" i="2"/>
  <c r="F39" i="2"/>
  <c r="F40" i="2"/>
  <c r="F41" i="2"/>
  <c r="F42" i="2"/>
  <c r="F43" i="2"/>
  <c r="F44" i="2"/>
  <c r="F45" i="2"/>
  <c r="F46" i="2"/>
  <c r="F49" i="2"/>
  <c r="E29" i="2"/>
  <c r="E30" i="2"/>
  <c r="E31" i="2"/>
  <c r="E32" i="2"/>
  <c r="E33" i="2"/>
  <c r="E34" i="2"/>
  <c r="E35" i="2"/>
  <c r="E36" i="2"/>
  <c r="E38" i="2"/>
  <c r="E39" i="2"/>
  <c r="E40" i="2"/>
  <c r="E41" i="2"/>
  <c r="E42" i="2"/>
  <c r="E43" i="2"/>
  <c r="E44" i="2"/>
  <c r="E45" i="2"/>
  <c r="E46" i="2"/>
  <c r="E49" i="2"/>
  <c r="E28" i="2"/>
  <c r="F28" i="2"/>
  <c r="K43" i="2"/>
  <c r="L43" i="2"/>
  <c r="K44" i="2"/>
  <c r="L44" i="2"/>
  <c r="K45" i="2"/>
  <c r="L45" i="2"/>
  <c r="K46" i="2"/>
  <c r="L46" i="2"/>
  <c r="K50" i="2"/>
  <c r="L50" i="2"/>
  <c r="K51" i="2"/>
  <c r="K52" i="2"/>
  <c r="K53" i="2"/>
  <c r="K29" i="2"/>
  <c r="L29" i="2"/>
  <c r="K30" i="2"/>
  <c r="L30" i="2"/>
  <c r="K31" i="2"/>
  <c r="L31" i="2"/>
  <c r="K32" i="2"/>
  <c r="L32" i="2"/>
  <c r="K34" i="2"/>
  <c r="L34" i="2"/>
  <c r="L35" i="2"/>
  <c r="K38" i="2"/>
  <c r="L38" i="2"/>
  <c r="L39" i="2"/>
  <c r="K40" i="2"/>
  <c r="L40" i="2"/>
  <c r="E37" i="2" l="1"/>
  <c r="C10" i="2"/>
  <c r="H9" i="2"/>
  <c r="G11" i="2"/>
  <c r="G10" i="2" s="1"/>
  <c r="G9" i="2" s="1"/>
  <c r="D51" i="2"/>
  <c r="F51" i="2" s="1"/>
  <c r="F10" i="2"/>
  <c r="E10" i="2"/>
  <c r="E9" i="2" s="1"/>
  <c r="F9" i="2" l="1"/>
  <c r="D10" i="2"/>
  <c r="D9" i="2" s="1"/>
  <c r="L10" i="2" l="1"/>
  <c r="J10" i="2"/>
  <c r="K10" i="2"/>
  <c r="I10" i="2"/>
  <c r="K28" i="2"/>
  <c r="J28" i="2"/>
  <c r="L28" i="2" s="1"/>
  <c r="I33" i="2"/>
  <c r="K33" i="2" s="1"/>
  <c r="J33" i="2"/>
  <c r="L33" i="2" s="1"/>
  <c r="K36" i="2"/>
  <c r="J36" i="2"/>
  <c r="L36" i="2" s="1"/>
  <c r="I37" i="2"/>
  <c r="K37" i="2" s="1"/>
  <c r="J37" i="2"/>
  <c r="L37" i="2" s="1"/>
  <c r="I41" i="2"/>
  <c r="K41" i="2" s="1"/>
  <c r="J41" i="2"/>
  <c r="L41" i="2" s="1"/>
  <c r="I42" i="2"/>
  <c r="K42" i="2" s="1"/>
  <c r="J42" i="2"/>
  <c r="L42" i="2" s="1"/>
  <c r="I49" i="2"/>
  <c r="K49" i="2" s="1"/>
  <c r="J49" i="2"/>
  <c r="L49" i="2" s="1"/>
  <c r="J51" i="2"/>
  <c r="L51" i="2" s="1"/>
  <c r="J52" i="2"/>
  <c r="L52" i="2" s="1"/>
  <c r="J53" i="2"/>
  <c r="L53" i="2" s="1"/>
  <c r="L9" i="2" l="1"/>
  <c r="J9" i="2"/>
  <c r="K9" i="2"/>
  <c r="C9" i="2"/>
  <c r="I9" i="2" s="1"/>
</calcChain>
</file>

<file path=xl/sharedStrings.xml><?xml version="1.0" encoding="utf-8"?>
<sst xmlns="http://schemas.openxmlformats.org/spreadsheetml/2006/main" count="203" uniqueCount="138">
  <si>
    <t>STT</t>
  </si>
  <si>
    <t/>
  </si>
  <si>
    <t>Chỉ tiêu</t>
  </si>
  <si>
    <t>NSNN</t>
  </si>
  <si>
    <t>1</t>
  </si>
  <si>
    <t>2</t>
  </si>
  <si>
    <t>3</t>
  </si>
  <si>
    <t>4</t>
  </si>
  <si>
    <t>6</t>
  </si>
  <si>
    <t>7</t>
  </si>
  <si>
    <t>9</t>
  </si>
  <si>
    <t>10</t>
  </si>
  <si>
    <t>12</t>
  </si>
  <si>
    <t>13</t>
  </si>
  <si>
    <t>A</t>
  </si>
  <si>
    <t>I</t>
  </si>
  <si>
    <t>Chi đầu tư phát triển</t>
  </si>
  <si>
    <t>1.1</t>
  </si>
  <si>
    <t>Chi quốc phòng</t>
  </si>
  <si>
    <t>1.2</t>
  </si>
  <si>
    <t>Chi an ninh và trật tự, an toàn xã hội</t>
  </si>
  <si>
    <t>1.3</t>
  </si>
  <si>
    <t>Chi giáo dục, đào tạo và dạy nghề</t>
  </si>
  <si>
    <t>1.4</t>
  </si>
  <si>
    <t>Chi khoa học và công nghệ</t>
  </si>
  <si>
    <t>1.5</t>
  </si>
  <si>
    <t>Chi y tế, dân số và gia đình</t>
  </si>
  <si>
    <t>1.6</t>
  </si>
  <si>
    <t>Chi văn hoá thông tin</t>
  </si>
  <si>
    <t>1.7</t>
  </si>
  <si>
    <t>Chi phát thanh, truyền hình, thông tấn</t>
  </si>
  <si>
    <t>1.8</t>
  </si>
  <si>
    <t>Chi thể dục thể thao</t>
  </si>
  <si>
    <t>1.9</t>
  </si>
  <si>
    <t>Chi bảo vệ môi trường</t>
  </si>
  <si>
    <t>1.10</t>
  </si>
  <si>
    <t>Chi các hoạt động kinh tế</t>
  </si>
  <si>
    <t>1.11</t>
  </si>
  <si>
    <t>Chi hoạt động của các cơ quan quản lý nhà nước, Đảng, đoàn thể</t>
  </si>
  <si>
    <t>1.12</t>
  </si>
  <si>
    <t>Chi bảo đảm xã hội</t>
  </si>
  <si>
    <t>1.13</t>
  </si>
  <si>
    <t>Chi các lĩnh vực khác theo quy định của pháp luật</t>
  </si>
  <si>
    <t>II</t>
  </si>
  <si>
    <t>III</t>
  </si>
  <si>
    <t>5</t>
  </si>
  <si>
    <t>8</t>
  </si>
  <si>
    <t>11</t>
  </si>
  <si>
    <t>Chi đảm bảo xã hội</t>
  </si>
  <si>
    <t>Các khoản chi khác theo quy định của pháp luật</t>
  </si>
  <si>
    <t>B</t>
  </si>
  <si>
    <t>Bổ sung cân đối</t>
  </si>
  <si>
    <t>C</t>
  </si>
  <si>
    <t>Ghi chú</t>
  </si>
  <si>
    <t>TỔNG CỘNG</t>
  </si>
  <si>
    <t>Chi thường xuyên</t>
  </si>
  <si>
    <t>THU NGÂN SÁCH NHÀ NƯỚC</t>
  </si>
  <si>
    <t>Thu từ khu vực doanh nghiệp do Nhà nước giữ vai trò chủ đạo</t>
  </si>
  <si>
    <t>Thu từ khu vực doanh nghiệp do Nhà nước giữ vai trò chủ đạo Trung ương quản lý</t>
  </si>
  <si>
    <t>1.1.1</t>
  </si>
  <si>
    <t>Thuế giá trị gia tăng hàng sản xuất - kinh doanh trong nước</t>
  </si>
  <si>
    <t>1.1.2</t>
  </si>
  <si>
    <t>Thuế tiêu thụ đặc biệt  hàng sản xuất - kinh doanh trong nước</t>
  </si>
  <si>
    <t>1.1.3</t>
  </si>
  <si>
    <t>Thuế thu nhập doanh nghiệp hàng sản xuất - kinh doanh trong nước</t>
  </si>
  <si>
    <t>1.1.4</t>
  </si>
  <si>
    <t>Thuế tài nguyên</t>
  </si>
  <si>
    <t>Thu từ khí thiên nhiên, khi than theo hiệp định hợp đồng</t>
  </si>
  <si>
    <t>Thu từ khu vực doanh nghiệp do Nhà nước giữ vai trò chủ đạo địa phương quản lý</t>
  </si>
  <si>
    <t>1.2.1</t>
  </si>
  <si>
    <t>1.2.2</t>
  </si>
  <si>
    <t>1.2.3</t>
  </si>
  <si>
    <t>1.2.4</t>
  </si>
  <si>
    <t>1.2.5</t>
  </si>
  <si>
    <t>Thu từ khu vực doanh nghiệp có vốn đầu tư nước ngoài</t>
  </si>
  <si>
    <t>2.1</t>
  </si>
  <si>
    <t>Thuế giá trị gia tăng</t>
  </si>
  <si>
    <t>2.2</t>
  </si>
  <si>
    <t>Thuế tiêu thụ đặc biệt</t>
  </si>
  <si>
    <t>2.3</t>
  </si>
  <si>
    <t>Thuế thu nhập doanh nghiệp</t>
  </si>
  <si>
    <t>Thu từ khu vực kinh tế ngoài quốc doanh</t>
  </si>
  <si>
    <t>3.1</t>
  </si>
  <si>
    <t>3.2</t>
  </si>
  <si>
    <t>3.3</t>
  </si>
  <si>
    <t>3.4</t>
  </si>
  <si>
    <t>Thuế thu nhập cá nhân</t>
  </si>
  <si>
    <t>Thuế bảo vệ môi trường</t>
  </si>
  <si>
    <t>Lệ phí trước bạ</t>
  </si>
  <si>
    <t>Các loại phí, lệ phí</t>
  </si>
  <si>
    <t>Các khoản thu về nhà đất</t>
  </si>
  <si>
    <t>8.1</t>
  </si>
  <si>
    <t>Thuế sử dụng đất nông nghiệp</t>
  </si>
  <si>
    <t>8.2</t>
  </si>
  <si>
    <t>Thuế sử dụng đất phi nông nghiệp</t>
  </si>
  <si>
    <t>8.3</t>
  </si>
  <si>
    <t>Tiền cho thuê mặt đất, mặt nước</t>
  </si>
  <si>
    <t>8.4</t>
  </si>
  <si>
    <t>Thu tiền sử dụng đất</t>
  </si>
  <si>
    <t>9.1</t>
  </si>
  <si>
    <t>9.2</t>
  </si>
  <si>
    <t>9.3</t>
  </si>
  <si>
    <t>9.4</t>
  </si>
  <si>
    <t>Thu khác ngân sách</t>
  </si>
  <si>
    <t xml:space="preserve">         Thu tiền phạt</t>
  </si>
  <si>
    <t>Thu hồi các khoản chi năm trước</t>
  </si>
  <si>
    <t>Thu tiền cho thuê, bán tài sản khác</t>
  </si>
  <si>
    <t>Thu khác còn lại</t>
  </si>
  <si>
    <t xml:space="preserve"> Thu từ quỹ đất công ích và hoa lợi công sản</t>
  </si>
  <si>
    <t xml:space="preserve">        Trong đó: Tiền đền bù thiệt hại khi nhà nước thu hồi đất công</t>
  </si>
  <si>
    <t>Thu chuyển giao ngân sách</t>
  </si>
  <si>
    <t>Thu bổ sung từ ngân sách cấp trên</t>
  </si>
  <si>
    <t>Bổ sung mục tiêu</t>
  </si>
  <si>
    <t>Nguồn năm trước chuyển sang năm nay (thu chuyển nguồn)</t>
  </si>
  <si>
    <t>NS PHƯỜNG</t>
  </si>
  <si>
    <t>Dự phòng</t>
  </si>
  <si>
    <t>Phụ lục 01</t>
  </si>
  <si>
    <t>Phụ lục 02</t>
  </si>
  <si>
    <t>Kế hoạch TP giao</t>
  </si>
  <si>
    <t>Kế hoạch HĐND phường giao</t>
  </si>
  <si>
    <t>9=7/3</t>
  </si>
  <si>
    <t>10=8/4</t>
  </si>
  <si>
    <t>11=7/5</t>
  </si>
  <si>
    <t>12=8/6</t>
  </si>
  <si>
    <t>6=5/3</t>
  </si>
  <si>
    <t>7=5/4</t>
  </si>
  <si>
    <t>BÁO CÁO THU NGÂN SÁCH PHƯỜNG LÊ ĐẠI HÀNH NĂM  2025</t>
  </si>
  <si>
    <t>BÁO CÁO CHI NGÂN SÁCH PHƯỜNG LÊ ĐẠI HÀNH NĂM 2025</t>
  </si>
  <si>
    <t>2.4</t>
  </si>
  <si>
    <t>10.1</t>
  </si>
  <si>
    <t>Thu tiền cấp quyền khai thác khoáng sản, vùng trời, vùng biển</t>
  </si>
  <si>
    <t>Thu tiền cấp quyền khai thác khoáng sản.</t>
  </si>
  <si>
    <t>ĐVT: Triệu đồng</t>
  </si>
  <si>
    <t>Số Liệu đến ngày 27/11/2025</t>
  </si>
  <si>
    <t>Ước thực hiện 11 tháng năm 2025</t>
  </si>
  <si>
    <t>% thực hiện 11 tháng/KH TP giao</t>
  </si>
  <si>
    <t>% thực hiện 11 tháng/KH HĐND phường giao</t>
  </si>
  <si>
    <t>(Kèm theo Báo cáo số:  411/BC-UBND ngày 01/12/2025 của UBND phường Lê Đại Hành)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</si>
</sst>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"/>
    <numFmt numFmtId="165" formatCode="#,###.00"/>
    <numFmt numFmtId="166" formatCode="_(* #,##0_);_(* \(#,##0\);_(* &quot;-&quot;??_);_(@_)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3" fillId="0" borderId="1" xfId="1" applyFont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8" fillId="0" borderId="0" xfId="0" applyFont="1"/>
    <xf numFmtId="166" fontId="3" fillId="0" borderId="5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right" vertical="center" wrapText="1"/>
    </xf>
    <xf numFmtId="166" fontId="3" fillId="0" borderId="1" xfId="1" applyNumberFormat="1" applyFont="1" applyBorder="1" applyAlignment="1">
      <alignment horizontal="left" vertical="center" wrapText="1"/>
    </xf>
    <xf numFmtId="166" fontId="2" fillId="0" borderId="1" xfId="1" applyNumberFormat="1" applyFont="1" applyBorder="1" applyAlignment="1">
      <alignment horizontal="left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0" fontId="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43" fontId="12" fillId="0" borderId="1" xfId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8" xfId="0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view="pageBreakPreview" zoomScale="90" zoomScaleNormal="80" zoomScaleSheetLayoutView="90" workbookViewId="0">
      <pane xSplit="13" ySplit="8" topLeftCell="N9" activePane="bottomRight" state="frozen"/>
      <selection pane="topRight" activeCell="N1" sqref="N1"/>
      <selection pane="bottomLeft" activeCell="A9" sqref="A9"/>
      <selection pane="bottomRight" activeCell="A5" sqref="A5"/>
    </sheetView>
  </sheetViews>
  <sheetFormatPr defaultColWidth="9.140625" defaultRowHeight="15" x14ac:dyDescent="0.25"/>
  <cols>
    <col min="1" max="1" width="7.42578125" style="1" customWidth="1"/>
    <col min="2" max="2" width="60.7109375" style="1" customWidth="1"/>
    <col min="3" max="3" width="9.42578125" style="1" customWidth="1"/>
    <col min="4" max="4" width="10.5703125" style="1" customWidth="1"/>
    <col min="5" max="5" width="9.140625" style="1" customWidth="1"/>
    <col min="6" max="6" width="10" style="1" customWidth="1"/>
    <col min="7" max="7" width="10.140625" style="1" customWidth="1"/>
    <col min="8" max="8" width="9.85546875" style="1" customWidth="1"/>
    <col min="9" max="9" width="9.42578125" style="1" customWidth="1"/>
    <col min="10" max="10" width="10.7109375" style="1" customWidth="1"/>
    <col min="11" max="11" width="9.85546875" style="1" customWidth="1"/>
    <col min="12" max="12" width="10" style="1" customWidth="1"/>
    <col min="13" max="13" width="10.7109375" style="1" customWidth="1"/>
    <col min="14" max="16384" width="9.140625" style="1"/>
  </cols>
  <sheetData>
    <row r="1" spans="1:13" s="21" customFormat="1" ht="15.75" x14ac:dyDescent="0.25">
      <c r="A1" s="43"/>
      <c r="B1" s="44"/>
      <c r="J1" s="50" t="s">
        <v>116</v>
      </c>
      <c r="K1" s="50"/>
      <c r="L1" s="50"/>
      <c r="M1" s="50"/>
    </row>
    <row r="3" spans="1:13" ht="16.5" x14ac:dyDescent="0.25">
      <c r="A3" s="45" t="s">
        <v>126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x14ac:dyDescent="0.25">
      <c r="A4" s="38" t="s">
        <v>137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23.25" customHeight="1" x14ac:dyDescent="0.25">
      <c r="A5" s="3"/>
      <c r="B5" s="3"/>
      <c r="C5" s="3" t="s">
        <v>133</v>
      </c>
      <c r="D5" s="3"/>
      <c r="E5" s="3"/>
      <c r="F5" s="3"/>
      <c r="G5" s="3"/>
      <c r="H5" s="51" t="s">
        <v>132</v>
      </c>
      <c r="I5" s="51"/>
      <c r="J5" s="51"/>
      <c r="K5" s="51"/>
      <c r="L5" s="51"/>
      <c r="M5" s="51"/>
    </row>
    <row r="6" spans="1:13" s="11" customFormat="1" ht="50.25" customHeight="1" x14ac:dyDescent="0.25">
      <c r="A6" s="47" t="s">
        <v>0</v>
      </c>
      <c r="B6" s="47" t="s">
        <v>2</v>
      </c>
      <c r="C6" s="49" t="s">
        <v>118</v>
      </c>
      <c r="D6" s="48" t="s">
        <v>1</v>
      </c>
      <c r="E6" s="49" t="s">
        <v>119</v>
      </c>
      <c r="F6" s="48" t="s">
        <v>1</v>
      </c>
      <c r="G6" s="49" t="s">
        <v>134</v>
      </c>
      <c r="H6" s="48" t="s">
        <v>1</v>
      </c>
      <c r="I6" s="52" t="s">
        <v>135</v>
      </c>
      <c r="J6" s="53"/>
      <c r="K6" s="52" t="s">
        <v>136</v>
      </c>
      <c r="L6" s="53"/>
      <c r="M6" s="39" t="s">
        <v>53</v>
      </c>
    </row>
    <row r="7" spans="1:13" ht="33.75" customHeight="1" x14ac:dyDescent="0.25">
      <c r="A7" s="48" t="s">
        <v>1</v>
      </c>
      <c r="B7" s="48" t="s">
        <v>1</v>
      </c>
      <c r="C7" s="4" t="s">
        <v>3</v>
      </c>
      <c r="D7" s="22" t="s">
        <v>114</v>
      </c>
      <c r="E7" s="4" t="s">
        <v>3</v>
      </c>
      <c r="F7" s="22" t="s">
        <v>114</v>
      </c>
      <c r="G7" s="4" t="s">
        <v>3</v>
      </c>
      <c r="H7" s="22" t="s">
        <v>114</v>
      </c>
      <c r="I7" s="4" t="s">
        <v>3</v>
      </c>
      <c r="J7" s="4" t="s">
        <v>114</v>
      </c>
      <c r="K7" s="4" t="s">
        <v>3</v>
      </c>
      <c r="L7" s="4" t="s">
        <v>114</v>
      </c>
      <c r="M7" s="40"/>
    </row>
    <row r="8" spans="1:13" s="25" customFormat="1" ht="21" customHeight="1" x14ac:dyDescent="0.2">
      <c r="A8" s="24" t="s">
        <v>4</v>
      </c>
      <c r="B8" s="24" t="s">
        <v>5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 t="s">
        <v>120</v>
      </c>
      <c r="J8" s="24" t="s">
        <v>121</v>
      </c>
      <c r="K8" s="24" t="s">
        <v>122</v>
      </c>
      <c r="L8" s="24" t="s">
        <v>123</v>
      </c>
      <c r="M8" s="24">
        <v>13</v>
      </c>
    </row>
    <row r="9" spans="1:13" s="2" customFormat="1" ht="30" customHeight="1" x14ac:dyDescent="0.2">
      <c r="A9" s="41" t="s">
        <v>54</v>
      </c>
      <c r="B9" s="42"/>
      <c r="C9" s="5">
        <f t="shared" ref="C9:H9" si="0">C10+C51+C55</f>
        <v>11530</v>
      </c>
      <c r="D9" s="5">
        <f t="shared" si="0"/>
        <v>97826</v>
      </c>
      <c r="E9" s="5">
        <f t="shared" si="0"/>
        <v>11530</v>
      </c>
      <c r="F9" s="5">
        <f t="shared" si="0"/>
        <v>97826</v>
      </c>
      <c r="G9" s="5">
        <f t="shared" si="0"/>
        <v>174814.105438</v>
      </c>
      <c r="H9" s="5">
        <f t="shared" si="0"/>
        <v>151469.81795999999</v>
      </c>
      <c r="I9" s="12">
        <f>G9/C9*100</f>
        <v>1516.1674365828273</v>
      </c>
      <c r="J9" s="12">
        <f>H9/D9*100</f>
        <v>154.83595154662356</v>
      </c>
      <c r="K9" s="12">
        <f>G9/E9*100</f>
        <v>1516.1674365828273</v>
      </c>
      <c r="L9" s="12">
        <f>H9/F9*100</f>
        <v>154.83595154662356</v>
      </c>
      <c r="M9" s="5">
        <v>0</v>
      </c>
    </row>
    <row r="10" spans="1:13" s="2" customFormat="1" ht="24" customHeight="1" x14ac:dyDescent="0.2">
      <c r="A10" s="4" t="s">
        <v>14</v>
      </c>
      <c r="B10" s="6" t="s">
        <v>56</v>
      </c>
      <c r="C10" s="5">
        <f>C28+C33+C35+C36+C37+C42+C49+C11+C23</f>
        <v>11530</v>
      </c>
      <c r="D10" s="5">
        <f>D28+D33+D35+D36+D37+D42+D49+D11+D23</f>
        <v>2916</v>
      </c>
      <c r="E10" s="5">
        <f>E28+E33+E35+E36+E37+E42+E49+E11+E23</f>
        <v>11530</v>
      </c>
      <c r="F10" s="5">
        <f>F28+F33+F35+F36+F37+F42+F49+F11+F23</f>
        <v>2916</v>
      </c>
      <c r="G10" s="5">
        <f>G28+G33+G35+G36+G37+G42+G49+G11+G23+G47+G34</f>
        <v>26979.432325000002</v>
      </c>
      <c r="H10" s="5">
        <f>H28+H33+H35+H36+H37+H42+H49+H11+H23+H47+H34</f>
        <v>3635.144847</v>
      </c>
      <c r="I10" s="12">
        <f>G10/C10*100</f>
        <v>233.99334193408504</v>
      </c>
      <c r="J10" s="12">
        <f>H10/D10*100</f>
        <v>124.66203179012345</v>
      </c>
      <c r="K10" s="12">
        <f>G10/E10*100</f>
        <v>233.99334193408504</v>
      </c>
      <c r="L10" s="12">
        <f>H10/F10*100</f>
        <v>124.66203179012345</v>
      </c>
      <c r="M10" s="5">
        <v>0</v>
      </c>
    </row>
    <row r="11" spans="1:13" ht="19.5" customHeight="1" x14ac:dyDescent="0.25">
      <c r="A11" s="7" t="s">
        <v>4</v>
      </c>
      <c r="B11" s="8" t="s">
        <v>57</v>
      </c>
      <c r="C11" s="9">
        <v>0</v>
      </c>
      <c r="D11" s="9">
        <v>0</v>
      </c>
      <c r="E11" s="9">
        <v>0</v>
      </c>
      <c r="F11" s="9">
        <v>0</v>
      </c>
      <c r="G11" s="36">
        <f>G12+G17</f>
        <v>39.792929999999998</v>
      </c>
      <c r="H11" s="9">
        <v>0</v>
      </c>
      <c r="I11" s="12"/>
      <c r="J11" s="12"/>
      <c r="K11" s="12"/>
      <c r="L11" s="12"/>
      <c r="M11" s="9">
        <v>0</v>
      </c>
    </row>
    <row r="12" spans="1:13" ht="30" x14ac:dyDescent="0.25">
      <c r="A12" s="7" t="s">
        <v>17</v>
      </c>
      <c r="B12" s="8" t="s">
        <v>58</v>
      </c>
      <c r="C12" s="9">
        <v>0</v>
      </c>
      <c r="D12" s="9">
        <v>0</v>
      </c>
      <c r="E12" s="9">
        <v>0</v>
      </c>
      <c r="F12" s="9">
        <v>0</v>
      </c>
      <c r="G12" s="36">
        <f>G15</f>
        <v>0.41959999999999997</v>
      </c>
      <c r="H12" s="9">
        <v>0</v>
      </c>
      <c r="I12" s="12"/>
      <c r="J12" s="12"/>
      <c r="K12" s="12"/>
      <c r="L12" s="12"/>
      <c r="M12" s="9">
        <v>0</v>
      </c>
    </row>
    <row r="13" spans="1:13" s="30" customFormat="1" ht="21" customHeight="1" x14ac:dyDescent="0.25">
      <c r="A13" s="26" t="s">
        <v>59</v>
      </c>
      <c r="B13" s="27" t="s">
        <v>60</v>
      </c>
      <c r="C13" s="28">
        <v>0</v>
      </c>
      <c r="D13" s="28">
        <v>0</v>
      </c>
      <c r="E13" s="28">
        <v>0</v>
      </c>
      <c r="F13" s="28">
        <v>0</v>
      </c>
      <c r="G13" s="37">
        <v>0</v>
      </c>
      <c r="H13" s="28">
        <v>0</v>
      </c>
      <c r="I13" s="35"/>
      <c r="J13" s="35"/>
      <c r="K13" s="35"/>
      <c r="L13" s="35"/>
      <c r="M13" s="28">
        <v>0</v>
      </c>
    </row>
    <row r="14" spans="1:13" s="30" customFormat="1" ht="21" customHeight="1" x14ac:dyDescent="0.25">
      <c r="A14" s="26" t="s">
        <v>61</v>
      </c>
      <c r="B14" s="27" t="s">
        <v>62</v>
      </c>
      <c r="C14" s="28">
        <v>0</v>
      </c>
      <c r="D14" s="28">
        <v>0</v>
      </c>
      <c r="E14" s="28">
        <v>0</v>
      </c>
      <c r="F14" s="28">
        <v>0</v>
      </c>
      <c r="G14" s="37">
        <v>0</v>
      </c>
      <c r="H14" s="28">
        <v>0</v>
      </c>
      <c r="I14" s="35"/>
      <c r="J14" s="35"/>
      <c r="K14" s="35"/>
      <c r="L14" s="35"/>
      <c r="M14" s="28">
        <v>0</v>
      </c>
    </row>
    <row r="15" spans="1:13" s="30" customFormat="1" ht="21" customHeight="1" x14ac:dyDescent="0.25">
      <c r="A15" s="26" t="s">
        <v>63</v>
      </c>
      <c r="B15" s="27" t="s">
        <v>64</v>
      </c>
      <c r="C15" s="28">
        <v>0</v>
      </c>
      <c r="D15" s="28">
        <v>0</v>
      </c>
      <c r="E15" s="28">
        <v>0</v>
      </c>
      <c r="F15" s="28">
        <v>0</v>
      </c>
      <c r="G15" s="37">
        <v>0.41959999999999997</v>
      </c>
      <c r="H15" s="28">
        <v>0</v>
      </c>
      <c r="I15" s="35"/>
      <c r="J15" s="35"/>
      <c r="K15" s="35"/>
      <c r="L15" s="35"/>
      <c r="M15" s="28">
        <v>0</v>
      </c>
    </row>
    <row r="16" spans="1:13" s="30" customFormat="1" ht="21" customHeight="1" x14ac:dyDescent="0.25">
      <c r="A16" s="26" t="s">
        <v>65</v>
      </c>
      <c r="B16" s="27" t="s">
        <v>66</v>
      </c>
      <c r="C16" s="28">
        <v>0</v>
      </c>
      <c r="D16" s="28">
        <v>0</v>
      </c>
      <c r="E16" s="28">
        <v>0</v>
      </c>
      <c r="F16" s="28">
        <v>0</v>
      </c>
      <c r="G16" s="37">
        <v>0</v>
      </c>
      <c r="H16" s="28">
        <v>0</v>
      </c>
      <c r="I16" s="35"/>
      <c r="J16" s="35"/>
      <c r="K16" s="35"/>
      <c r="L16" s="35"/>
      <c r="M16" s="28">
        <v>0</v>
      </c>
    </row>
    <row r="17" spans="1:13" ht="30" x14ac:dyDescent="0.25">
      <c r="A17" s="7" t="s">
        <v>19</v>
      </c>
      <c r="B17" s="8" t="s">
        <v>68</v>
      </c>
      <c r="C17" s="9">
        <v>0</v>
      </c>
      <c r="D17" s="9">
        <v>0</v>
      </c>
      <c r="E17" s="9">
        <v>0</v>
      </c>
      <c r="F17" s="9">
        <v>0</v>
      </c>
      <c r="G17" s="36">
        <f>G18+G20+G21</f>
        <v>39.373329999999996</v>
      </c>
      <c r="H17" s="9">
        <v>0</v>
      </c>
      <c r="I17" s="12"/>
      <c r="J17" s="12"/>
      <c r="K17" s="12"/>
      <c r="L17" s="12"/>
      <c r="M17" s="9">
        <v>0</v>
      </c>
    </row>
    <row r="18" spans="1:13" s="30" customFormat="1" ht="18.75" customHeight="1" x14ac:dyDescent="0.25">
      <c r="A18" s="26" t="s">
        <v>69</v>
      </c>
      <c r="B18" s="27" t="s">
        <v>60</v>
      </c>
      <c r="C18" s="28">
        <v>0</v>
      </c>
      <c r="D18" s="28">
        <v>0</v>
      </c>
      <c r="E18" s="28">
        <v>0</v>
      </c>
      <c r="F18" s="28">
        <v>0</v>
      </c>
      <c r="G18" s="28">
        <v>16.32733</v>
      </c>
      <c r="H18" s="28">
        <v>0</v>
      </c>
      <c r="I18" s="35"/>
      <c r="J18" s="35"/>
      <c r="K18" s="35"/>
      <c r="L18" s="35"/>
      <c r="M18" s="28">
        <v>0</v>
      </c>
    </row>
    <row r="19" spans="1:13" s="30" customFormat="1" ht="18.75" customHeight="1" x14ac:dyDescent="0.25">
      <c r="A19" s="26" t="s">
        <v>70</v>
      </c>
      <c r="B19" s="27" t="s">
        <v>62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35"/>
      <c r="J19" s="35"/>
      <c r="K19" s="35"/>
      <c r="L19" s="35"/>
      <c r="M19" s="28">
        <v>0</v>
      </c>
    </row>
    <row r="20" spans="1:13" s="30" customFormat="1" ht="18.75" customHeight="1" x14ac:dyDescent="0.25">
      <c r="A20" s="26" t="s">
        <v>71</v>
      </c>
      <c r="B20" s="27" t="s">
        <v>64</v>
      </c>
      <c r="C20" s="28">
        <v>0</v>
      </c>
      <c r="D20" s="28">
        <v>0</v>
      </c>
      <c r="E20" s="28">
        <v>0</v>
      </c>
      <c r="F20" s="28">
        <v>0</v>
      </c>
      <c r="G20" s="28">
        <v>23.045999999999999</v>
      </c>
      <c r="H20" s="28">
        <v>0</v>
      </c>
      <c r="I20" s="35"/>
      <c r="J20" s="35"/>
      <c r="K20" s="35"/>
      <c r="L20" s="35"/>
      <c r="M20" s="28">
        <v>0</v>
      </c>
    </row>
    <row r="21" spans="1:13" s="30" customFormat="1" ht="18.75" customHeight="1" x14ac:dyDescent="0.25">
      <c r="A21" s="26" t="s">
        <v>72</v>
      </c>
      <c r="B21" s="27" t="s">
        <v>66</v>
      </c>
      <c r="C21" s="28">
        <v>0</v>
      </c>
      <c r="D21" s="28">
        <v>0</v>
      </c>
      <c r="E21" s="28">
        <v>0</v>
      </c>
      <c r="F21" s="28">
        <v>0</v>
      </c>
      <c r="G21" s="28"/>
      <c r="H21" s="28">
        <v>0</v>
      </c>
      <c r="I21" s="35"/>
      <c r="J21" s="35"/>
      <c r="K21" s="35"/>
      <c r="L21" s="35"/>
      <c r="M21" s="28">
        <v>0</v>
      </c>
    </row>
    <row r="22" spans="1:13" s="30" customFormat="1" ht="18.75" customHeight="1" x14ac:dyDescent="0.25">
      <c r="A22" s="26" t="s">
        <v>73</v>
      </c>
      <c r="B22" s="27" t="s">
        <v>67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35"/>
      <c r="J22" s="35"/>
      <c r="K22" s="35"/>
      <c r="L22" s="35"/>
      <c r="M22" s="28">
        <v>0</v>
      </c>
    </row>
    <row r="23" spans="1:13" ht="18.75" customHeight="1" x14ac:dyDescent="0.25">
      <c r="A23" s="7" t="s">
        <v>5</v>
      </c>
      <c r="B23" s="8" t="s">
        <v>74</v>
      </c>
      <c r="C23" s="9">
        <v>0</v>
      </c>
      <c r="D23" s="9">
        <v>0</v>
      </c>
      <c r="E23" s="9">
        <v>0</v>
      </c>
      <c r="F23" s="9">
        <v>0</v>
      </c>
      <c r="G23" s="36">
        <f>G24+G26+G27</f>
        <v>11.997848999999999</v>
      </c>
      <c r="H23" s="36">
        <v>0</v>
      </c>
      <c r="I23" s="12"/>
      <c r="J23" s="12"/>
      <c r="K23" s="12"/>
      <c r="L23" s="12"/>
      <c r="M23" s="9">
        <v>0</v>
      </c>
    </row>
    <row r="24" spans="1:13" s="30" customFormat="1" ht="18.75" customHeight="1" x14ac:dyDescent="0.25">
      <c r="A24" s="26" t="s">
        <v>75</v>
      </c>
      <c r="B24" s="27" t="s">
        <v>76</v>
      </c>
      <c r="C24" s="28">
        <v>0</v>
      </c>
      <c r="D24" s="28">
        <v>0</v>
      </c>
      <c r="E24" s="28">
        <v>0</v>
      </c>
      <c r="F24" s="28">
        <v>0</v>
      </c>
      <c r="G24" s="37">
        <v>2.4597560000000001</v>
      </c>
      <c r="H24" s="37">
        <v>0</v>
      </c>
      <c r="I24" s="35"/>
      <c r="J24" s="35"/>
      <c r="K24" s="35"/>
      <c r="L24" s="35"/>
      <c r="M24" s="28">
        <v>0</v>
      </c>
    </row>
    <row r="25" spans="1:13" s="30" customFormat="1" ht="18.75" customHeight="1" x14ac:dyDescent="0.25">
      <c r="A25" s="26" t="s">
        <v>77</v>
      </c>
      <c r="B25" s="27" t="s">
        <v>78</v>
      </c>
      <c r="C25" s="28">
        <v>0</v>
      </c>
      <c r="D25" s="28">
        <v>0</v>
      </c>
      <c r="E25" s="28">
        <v>0</v>
      </c>
      <c r="F25" s="28">
        <v>0</v>
      </c>
      <c r="G25" s="37">
        <v>0</v>
      </c>
      <c r="H25" s="37">
        <v>0</v>
      </c>
      <c r="I25" s="35"/>
      <c r="J25" s="35"/>
      <c r="K25" s="35"/>
      <c r="L25" s="35"/>
      <c r="M25" s="28">
        <v>0</v>
      </c>
    </row>
    <row r="26" spans="1:13" s="30" customFormat="1" ht="18.75" customHeight="1" x14ac:dyDescent="0.25">
      <c r="A26" s="26" t="s">
        <v>79</v>
      </c>
      <c r="B26" s="27" t="s">
        <v>80</v>
      </c>
      <c r="C26" s="28">
        <v>0</v>
      </c>
      <c r="D26" s="28">
        <v>0</v>
      </c>
      <c r="E26" s="28">
        <v>0</v>
      </c>
      <c r="F26" s="28">
        <v>0</v>
      </c>
      <c r="G26" s="37">
        <v>7.9389729999999998</v>
      </c>
      <c r="H26" s="37">
        <v>0</v>
      </c>
      <c r="I26" s="35"/>
      <c r="J26" s="35"/>
      <c r="K26" s="35"/>
      <c r="L26" s="35"/>
      <c r="M26" s="28">
        <v>0</v>
      </c>
    </row>
    <row r="27" spans="1:13" s="30" customFormat="1" ht="18.75" customHeight="1" x14ac:dyDescent="0.25">
      <c r="A27" s="26" t="s">
        <v>128</v>
      </c>
      <c r="B27" s="27" t="s">
        <v>66</v>
      </c>
      <c r="C27" s="28"/>
      <c r="D27" s="28"/>
      <c r="E27" s="28"/>
      <c r="F27" s="28"/>
      <c r="G27" s="37">
        <v>1.5991200000000001</v>
      </c>
      <c r="H27" s="37"/>
      <c r="I27" s="35"/>
      <c r="J27" s="35"/>
      <c r="K27" s="35"/>
      <c r="L27" s="35"/>
      <c r="M27" s="28"/>
    </row>
    <row r="28" spans="1:13" ht="18.75" customHeight="1" x14ac:dyDescent="0.25">
      <c r="A28" s="7" t="s">
        <v>6</v>
      </c>
      <c r="B28" s="8" t="s">
        <v>81</v>
      </c>
      <c r="C28" s="9">
        <v>406</v>
      </c>
      <c r="D28" s="9">
        <v>122</v>
      </c>
      <c r="E28" s="9">
        <f>C28</f>
        <v>406</v>
      </c>
      <c r="F28" s="9">
        <f>D28</f>
        <v>122</v>
      </c>
      <c r="G28" s="36">
        <f>G29+G31+G32</f>
        <v>3933.2910109999998</v>
      </c>
      <c r="H28" s="36">
        <f>H29+H31+H32</f>
        <v>231.67688200000001</v>
      </c>
      <c r="I28" s="13">
        <f>G28/C28*100</f>
        <v>968.79088940886697</v>
      </c>
      <c r="J28" s="13">
        <f>H28/D28*100</f>
        <v>189.89908360655738</v>
      </c>
      <c r="K28" s="13">
        <f>I28</f>
        <v>968.79088940886697</v>
      </c>
      <c r="L28" s="13">
        <f>J28</f>
        <v>189.89908360655738</v>
      </c>
      <c r="M28" s="9">
        <v>0</v>
      </c>
    </row>
    <row r="29" spans="1:13" s="30" customFormat="1" ht="18.75" customHeight="1" x14ac:dyDescent="0.25">
      <c r="A29" s="26" t="s">
        <v>82</v>
      </c>
      <c r="B29" s="27" t="s">
        <v>60</v>
      </c>
      <c r="C29" s="28">
        <v>0</v>
      </c>
      <c r="D29" s="28">
        <v>0</v>
      </c>
      <c r="E29" s="28">
        <f t="shared" ref="E29:E49" si="1">C29</f>
        <v>0</v>
      </c>
      <c r="F29" s="28">
        <f t="shared" ref="F29:F53" si="2">D29</f>
        <v>0</v>
      </c>
      <c r="G29" s="28">
        <v>3743.526492</v>
      </c>
      <c r="H29" s="28">
        <v>231.67688200000001</v>
      </c>
      <c r="I29" s="29"/>
      <c r="J29" s="29"/>
      <c r="K29" s="29">
        <f t="shared" ref="K29:K42" si="3">I29</f>
        <v>0</v>
      </c>
      <c r="L29" s="29">
        <f t="shared" ref="L29:L42" si="4">J29</f>
        <v>0</v>
      </c>
      <c r="M29" s="28">
        <v>0</v>
      </c>
    </row>
    <row r="30" spans="1:13" s="30" customFormat="1" ht="18.75" customHeight="1" x14ac:dyDescent="0.25">
      <c r="A30" s="26" t="s">
        <v>83</v>
      </c>
      <c r="B30" s="27" t="s">
        <v>62</v>
      </c>
      <c r="C30" s="28">
        <v>0</v>
      </c>
      <c r="D30" s="28">
        <v>0</v>
      </c>
      <c r="E30" s="28">
        <f t="shared" si="1"/>
        <v>0</v>
      </c>
      <c r="F30" s="28">
        <f t="shared" si="2"/>
        <v>0</v>
      </c>
      <c r="G30" s="28">
        <v>1.4999999999999999E-2</v>
      </c>
      <c r="H30" s="28">
        <v>0</v>
      </c>
      <c r="I30" s="29"/>
      <c r="J30" s="29"/>
      <c r="K30" s="29">
        <f t="shared" si="3"/>
        <v>0</v>
      </c>
      <c r="L30" s="29">
        <f t="shared" si="4"/>
        <v>0</v>
      </c>
      <c r="M30" s="28">
        <v>0</v>
      </c>
    </row>
    <row r="31" spans="1:13" s="30" customFormat="1" ht="18.75" customHeight="1" x14ac:dyDescent="0.25">
      <c r="A31" s="26" t="s">
        <v>84</v>
      </c>
      <c r="B31" s="27" t="s">
        <v>80</v>
      </c>
      <c r="C31" s="28">
        <v>0</v>
      </c>
      <c r="D31" s="28">
        <v>0</v>
      </c>
      <c r="E31" s="28">
        <f t="shared" si="1"/>
        <v>0</v>
      </c>
      <c r="F31" s="28">
        <f t="shared" si="2"/>
        <v>0</v>
      </c>
      <c r="G31" s="28">
        <v>187.94081600000001</v>
      </c>
      <c r="H31" s="28">
        <v>0</v>
      </c>
      <c r="I31" s="29"/>
      <c r="J31" s="29"/>
      <c r="K31" s="29">
        <f t="shared" si="3"/>
        <v>0</v>
      </c>
      <c r="L31" s="29">
        <f t="shared" si="4"/>
        <v>0</v>
      </c>
      <c r="M31" s="28">
        <v>0</v>
      </c>
    </row>
    <row r="32" spans="1:13" s="30" customFormat="1" ht="18.75" customHeight="1" x14ac:dyDescent="0.25">
      <c r="A32" s="26" t="s">
        <v>85</v>
      </c>
      <c r="B32" s="27" t="s">
        <v>66</v>
      </c>
      <c r="C32" s="28">
        <v>0</v>
      </c>
      <c r="D32" s="28">
        <v>0</v>
      </c>
      <c r="E32" s="28">
        <f t="shared" si="1"/>
        <v>0</v>
      </c>
      <c r="F32" s="28">
        <f t="shared" si="2"/>
        <v>0</v>
      </c>
      <c r="G32" s="28">
        <v>1.8237030000000001</v>
      </c>
      <c r="H32" s="28">
        <v>0</v>
      </c>
      <c r="I32" s="29"/>
      <c r="J32" s="29"/>
      <c r="K32" s="29">
        <f t="shared" si="3"/>
        <v>0</v>
      </c>
      <c r="L32" s="29">
        <f t="shared" si="4"/>
        <v>0</v>
      </c>
      <c r="M32" s="28">
        <v>0</v>
      </c>
    </row>
    <row r="33" spans="1:13" ht="18.75" customHeight="1" x14ac:dyDescent="0.25">
      <c r="A33" s="7" t="s">
        <v>7</v>
      </c>
      <c r="B33" s="8" t="s">
        <v>86</v>
      </c>
      <c r="C33" s="9">
        <v>247</v>
      </c>
      <c r="D33" s="9">
        <v>74</v>
      </c>
      <c r="E33" s="9">
        <f t="shared" si="1"/>
        <v>247</v>
      </c>
      <c r="F33" s="9">
        <f t="shared" si="2"/>
        <v>74</v>
      </c>
      <c r="G33" s="36">
        <v>6633.7835050000003</v>
      </c>
      <c r="H33" s="36">
        <v>1785.4072759999999</v>
      </c>
      <c r="I33" s="13">
        <f>G33/C33*100</f>
        <v>2685.7423097165993</v>
      </c>
      <c r="J33" s="13">
        <f>H33/D33*100</f>
        <v>2412.7125351351351</v>
      </c>
      <c r="K33" s="13">
        <f t="shared" si="3"/>
        <v>2685.7423097165993</v>
      </c>
      <c r="L33" s="13">
        <f t="shared" si="4"/>
        <v>2412.7125351351351</v>
      </c>
      <c r="M33" s="9">
        <v>0</v>
      </c>
    </row>
    <row r="34" spans="1:13" ht="18.75" customHeight="1" x14ac:dyDescent="0.25">
      <c r="A34" s="7" t="s">
        <v>45</v>
      </c>
      <c r="B34" s="8" t="s">
        <v>87</v>
      </c>
      <c r="C34" s="9">
        <v>0</v>
      </c>
      <c r="D34" s="9">
        <v>0</v>
      </c>
      <c r="E34" s="9">
        <f t="shared" si="1"/>
        <v>0</v>
      </c>
      <c r="F34" s="9">
        <f t="shared" si="2"/>
        <v>0</v>
      </c>
      <c r="G34" s="36">
        <v>3937.8167920000001</v>
      </c>
      <c r="H34" s="36">
        <v>0</v>
      </c>
      <c r="I34" s="13"/>
      <c r="J34" s="13"/>
      <c r="K34" s="13">
        <f t="shared" si="3"/>
        <v>0</v>
      </c>
      <c r="L34" s="13">
        <f t="shared" si="4"/>
        <v>0</v>
      </c>
      <c r="M34" s="9">
        <v>0</v>
      </c>
    </row>
    <row r="35" spans="1:13" ht="18.75" customHeight="1" x14ac:dyDescent="0.25">
      <c r="A35" s="7" t="s">
        <v>8</v>
      </c>
      <c r="B35" s="8" t="s">
        <v>88</v>
      </c>
      <c r="C35" s="9"/>
      <c r="D35" s="9">
        <v>0</v>
      </c>
      <c r="E35" s="9">
        <f t="shared" si="1"/>
        <v>0</v>
      </c>
      <c r="F35" s="9">
        <f t="shared" si="2"/>
        <v>0</v>
      </c>
      <c r="G35" s="36">
        <v>4705.7112340000003</v>
      </c>
      <c r="H35" s="36">
        <v>7.4999999999999997E-2</v>
      </c>
      <c r="I35" s="13"/>
      <c r="J35" s="13"/>
      <c r="K35" s="13"/>
      <c r="L35" s="13">
        <f t="shared" si="4"/>
        <v>0</v>
      </c>
      <c r="M35" s="9">
        <v>0</v>
      </c>
    </row>
    <row r="36" spans="1:13" ht="18.75" customHeight="1" x14ac:dyDescent="0.25">
      <c r="A36" s="7" t="s">
        <v>9</v>
      </c>
      <c r="B36" s="8" t="s">
        <v>89</v>
      </c>
      <c r="C36" s="9">
        <v>47</v>
      </c>
      <c r="D36" s="9">
        <v>47</v>
      </c>
      <c r="E36" s="9">
        <f t="shared" si="1"/>
        <v>47</v>
      </c>
      <c r="F36" s="9">
        <f t="shared" si="2"/>
        <v>47</v>
      </c>
      <c r="G36" s="36">
        <v>155.94544300000001</v>
      </c>
      <c r="H36" s="36">
        <v>45.082999999999998</v>
      </c>
      <c r="I36" s="13">
        <f>G36/C36*100</f>
        <v>331.79881489361708</v>
      </c>
      <c r="J36" s="13">
        <f>H36/D36*100</f>
        <v>95.921276595744672</v>
      </c>
      <c r="K36" s="13">
        <f t="shared" si="3"/>
        <v>331.79881489361708</v>
      </c>
      <c r="L36" s="13">
        <f t="shared" si="4"/>
        <v>95.921276595744672</v>
      </c>
      <c r="M36" s="9">
        <v>0</v>
      </c>
    </row>
    <row r="37" spans="1:13" ht="18.75" customHeight="1" x14ac:dyDescent="0.25">
      <c r="A37" s="7" t="s">
        <v>46</v>
      </c>
      <c r="B37" s="8" t="s">
        <v>90</v>
      </c>
      <c r="C37" s="9">
        <f>C41</f>
        <v>10420</v>
      </c>
      <c r="D37" s="9">
        <f>D41</f>
        <v>2263</v>
      </c>
      <c r="E37" s="9">
        <f t="shared" si="1"/>
        <v>10420</v>
      </c>
      <c r="F37" s="9">
        <f t="shared" si="2"/>
        <v>2263</v>
      </c>
      <c r="G37" s="36">
        <f>G39+G40+G41</f>
        <v>3853.539147</v>
      </c>
      <c r="H37" s="36">
        <f>H39+H40+H41</f>
        <v>1189.578</v>
      </c>
      <c r="I37" s="13">
        <f>G37/C37*100</f>
        <v>36.982141525911707</v>
      </c>
      <c r="J37" s="13">
        <f>H37/D37*100</f>
        <v>52.566416261599649</v>
      </c>
      <c r="K37" s="13">
        <f t="shared" si="3"/>
        <v>36.982141525911707</v>
      </c>
      <c r="L37" s="13">
        <f t="shared" si="4"/>
        <v>52.566416261599649</v>
      </c>
      <c r="M37" s="9">
        <v>0</v>
      </c>
    </row>
    <row r="38" spans="1:13" s="30" customFormat="1" ht="18.75" customHeight="1" x14ac:dyDescent="0.25">
      <c r="A38" s="26" t="s">
        <v>91</v>
      </c>
      <c r="B38" s="27" t="s">
        <v>92</v>
      </c>
      <c r="C38" s="28">
        <v>0</v>
      </c>
      <c r="D38" s="28">
        <v>0</v>
      </c>
      <c r="E38" s="9">
        <f t="shared" si="1"/>
        <v>0</v>
      </c>
      <c r="F38" s="9">
        <f t="shared" si="2"/>
        <v>0</v>
      </c>
      <c r="G38" s="28">
        <v>0</v>
      </c>
      <c r="H38" s="28">
        <v>0</v>
      </c>
      <c r="I38" s="29"/>
      <c r="J38" s="29"/>
      <c r="K38" s="13">
        <f t="shared" si="3"/>
        <v>0</v>
      </c>
      <c r="L38" s="13">
        <f t="shared" si="4"/>
        <v>0</v>
      </c>
      <c r="M38" s="28">
        <v>0</v>
      </c>
    </row>
    <row r="39" spans="1:13" s="30" customFormat="1" ht="18.75" customHeight="1" x14ac:dyDescent="0.25">
      <c r="A39" s="26" t="s">
        <v>93</v>
      </c>
      <c r="B39" s="27" t="s">
        <v>94</v>
      </c>
      <c r="C39" s="28">
        <v>0</v>
      </c>
      <c r="D39" s="28">
        <v>0</v>
      </c>
      <c r="E39" s="9">
        <f t="shared" si="1"/>
        <v>0</v>
      </c>
      <c r="F39" s="9">
        <f t="shared" si="2"/>
        <v>0</v>
      </c>
      <c r="G39" s="28">
        <v>874.95601099999999</v>
      </c>
      <c r="H39" s="28"/>
      <c r="I39" s="29"/>
      <c r="J39" s="29"/>
      <c r="K39" s="13"/>
      <c r="L39" s="13">
        <f t="shared" si="4"/>
        <v>0</v>
      </c>
      <c r="M39" s="28">
        <v>0</v>
      </c>
    </row>
    <row r="40" spans="1:13" s="30" customFormat="1" ht="18.75" customHeight="1" x14ac:dyDescent="0.25">
      <c r="A40" s="26" t="s">
        <v>95</v>
      </c>
      <c r="B40" s="27" t="s">
        <v>96</v>
      </c>
      <c r="C40" s="28">
        <v>0</v>
      </c>
      <c r="D40" s="28">
        <v>0</v>
      </c>
      <c r="E40" s="9">
        <f t="shared" si="1"/>
        <v>0</v>
      </c>
      <c r="F40" s="9">
        <f t="shared" si="2"/>
        <v>0</v>
      </c>
      <c r="G40" s="28">
        <v>599.42713600000002</v>
      </c>
      <c r="H40" s="28">
        <v>0</v>
      </c>
      <c r="I40" s="29"/>
      <c r="J40" s="29"/>
      <c r="K40" s="13">
        <f t="shared" si="3"/>
        <v>0</v>
      </c>
      <c r="L40" s="13">
        <f t="shared" si="4"/>
        <v>0</v>
      </c>
      <c r="M40" s="28">
        <v>0</v>
      </c>
    </row>
    <row r="41" spans="1:13" s="30" customFormat="1" ht="18.75" customHeight="1" x14ac:dyDescent="0.25">
      <c r="A41" s="26" t="s">
        <v>97</v>
      </c>
      <c r="B41" s="27" t="s">
        <v>98</v>
      </c>
      <c r="C41" s="28">
        <v>10420</v>
      </c>
      <c r="D41" s="28">
        <v>2263</v>
      </c>
      <c r="E41" s="9">
        <f t="shared" si="1"/>
        <v>10420</v>
      </c>
      <c r="F41" s="9">
        <f t="shared" si="2"/>
        <v>2263</v>
      </c>
      <c r="G41" s="37">
        <v>2379.1559999999999</v>
      </c>
      <c r="H41" s="37">
        <v>1189.578</v>
      </c>
      <c r="I41" s="29">
        <f>G41/C41*100</f>
        <v>22.832591170825335</v>
      </c>
      <c r="J41" s="29">
        <f>H41/D41*100</f>
        <v>52.566416261599649</v>
      </c>
      <c r="K41" s="13">
        <f t="shared" si="3"/>
        <v>22.832591170825335</v>
      </c>
      <c r="L41" s="13">
        <f t="shared" si="4"/>
        <v>52.566416261599649</v>
      </c>
      <c r="M41" s="28">
        <v>0</v>
      </c>
    </row>
    <row r="42" spans="1:13" ht="18.75" customHeight="1" x14ac:dyDescent="0.25">
      <c r="A42" s="7">
        <v>9</v>
      </c>
      <c r="B42" s="8" t="s">
        <v>103</v>
      </c>
      <c r="C42" s="9">
        <v>125</v>
      </c>
      <c r="D42" s="9">
        <v>125</v>
      </c>
      <c r="E42" s="9">
        <f t="shared" si="1"/>
        <v>125</v>
      </c>
      <c r="F42" s="9">
        <f t="shared" si="2"/>
        <v>125</v>
      </c>
      <c r="G42" s="36">
        <f>G43+G45+G46</f>
        <v>273.37327900000003</v>
      </c>
      <c r="H42" s="36">
        <f>H43+H45+H46</f>
        <v>153.421289</v>
      </c>
      <c r="I42" s="13">
        <f>G42/C42*100</f>
        <v>218.69862320000001</v>
      </c>
      <c r="J42" s="13">
        <f>H42/D42*100</f>
        <v>122.73703119999999</v>
      </c>
      <c r="K42" s="13">
        <f t="shared" si="3"/>
        <v>218.69862320000001</v>
      </c>
      <c r="L42" s="13">
        <f t="shared" si="4"/>
        <v>122.73703119999999</v>
      </c>
      <c r="M42" s="9">
        <v>0</v>
      </c>
    </row>
    <row r="43" spans="1:13" s="30" customFormat="1" ht="18.75" customHeight="1" x14ac:dyDescent="0.25">
      <c r="A43" s="26" t="s">
        <v>99</v>
      </c>
      <c r="B43" s="27" t="s">
        <v>104</v>
      </c>
      <c r="C43" s="28">
        <v>0</v>
      </c>
      <c r="D43" s="28">
        <v>0</v>
      </c>
      <c r="E43" s="9">
        <f t="shared" si="1"/>
        <v>0</v>
      </c>
      <c r="F43" s="9">
        <f t="shared" si="2"/>
        <v>0</v>
      </c>
      <c r="G43" s="37">
        <v>111.168038</v>
      </c>
      <c r="H43" s="37">
        <v>6.6079999999999997</v>
      </c>
      <c r="I43" s="29"/>
      <c r="J43" s="29"/>
      <c r="K43" s="13">
        <f>I43</f>
        <v>0</v>
      </c>
      <c r="L43" s="13">
        <f>J43</f>
        <v>0</v>
      </c>
      <c r="M43" s="28">
        <v>0</v>
      </c>
    </row>
    <row r="44" spans="1:13" s="30" customFormat="1" ht="18.75" customHeight="1" x14ac:dyDescent="0.25">
      <c r="A44" s="26" t="s">
        <v>100</v>
      </c>
      <c r="B44" s="27" t="s">
        <v>105</v>
      </c>
      <c r="C44" s="28">
        <v>0</v>
      </c>
      <c r="D44" s="28">
        <v>0</v>
      </c>
      <c r="E44" s="9">
        <f t="shared" si="1"/>
        <v>0</v>
      </c>
      <c r="F44" s="9">
        <f t="shared" si="2"/>
        <v>0</v>
      </c>
      <c r="G44" s="37">
        <v>0</v>
      </c>
      <c r="H44" s="37"/>
      <c r="I44" s="29"/>
      <c r="J44" s="29"/>
      <c r="K44" s="13">
        <f t="shared" ref="K44:K53" si="5">I44</f>
        <v>0</v>
      </c>
      <c r="L44" s="13">
        <f t="shared" ref="L44:L53" si="6">J44</f>
        <v>0</v>
      </c>
      <c r="M44" s="28">
        <v>0</v>
      </c>
    </row>
    <row r="45" spans="1:13" s="30" customFormat="1" ht="18.75" customHeight="1" x14ac:dyDescent="0.25">
      <c r="A45" s="26" t="s">
        <v>101</v>
      </c>
      <c r="B45" s="27" t="s">
        <v>106</v>
      </c>
      <c r="C45" s="28">
        <v>0</v>
      </c>
      <c r="D45" s="28">
        <v>0</v>
      </c>
      <c r="E45" s="9">
        <f t="shared" si="1"/>
        <v>0</v>
      </c>
      <c r="F45" s="9">
        <f t="shared" si="2"/>
        <v>0</v>
      </c>
      <c r="G45" s="37">
        <v>8.1999999999999993</v>
      </c>
      <c r="H45" s="37">
        <v>8.1999999999999993</v>
      </c>
      <c r="I45" s="29"/>
      <c r="J45" s="29"/>
      <c r="K45" s="13">
        <f t="shared" si="5"/>
        <v>0</v>
      </c>
      <c r="L45" s="13">
        <f t="shared" si="6"/>
        <v>0</v>
      </c>
      <c r="M45" s="28">
        <v>0</v>
      </c>
    </row>
    <row r="46" spans="1:13" s="30" customFormat="1" ht="18.75" customHeight="1" x14ac:dyDescent="0.25">
      <c r="A46" s="26" t="s">
        <v>102</v>
      </c>
      <c r="B46" s="27" t="s">
        <v>107</v>
      </c>
      <c r="C46" s="28">
        <v>0</v>
      </c>
      <c r="D46" s="28">
        <v>0</v>
      </c>
      <c r="E46" s="9">
        <f t="shared" si="1"/>
        <v>0</v>
      </c>
      <c r="F46" s="9">
        <f t="shared" si="2"/>
        <v>0</v>
      </c>
      <c r="G46" s="37">
        <v>154.00524100000001</v>
      </c>
      <c r="H46" s="37">
        <v>138.61328900000001</v>
      </c>
      <c r="I46" s="29"/>
      <c r="J46" s="29"/>
      <c r="K46" s="13">
        <f t="shared" si="5"/>
        <v>0</v>
      </c>
      <c r="L46" s="13">
        <f t="shared" si="6"/>
        <v>0</v>
      </c>
      <c r="M46" s="28">
        <v>0</v>
      </c>
    </row>
    <row r="47" spans="1:13" ht="18.75" customHeight="1" x14ac:dyDescent="0.25">
      <c r="A47" s="7">
        <v>10</v>
      </c>
      <c r="B47" s="8" t="s">
        <v>130</v>
      </c>
      <c r="C47" s="9"/>
      <c r="D47" s="9"/>
      <c r="E47" s="9"/>
      <c r="F47" s="9"/>
      <c r="G47" s="36">
        <f>G48</f>
        <v>3204.2777350000001</v>
      </c>
      <c r="H47" s="36">
        <f>H48</f>
        <v>0</v>
      </c>
      <c r="I47" s="13"/>
      <c r="J47" s="13"/>
      <c r="K47" s="13">
        <v>0</v>
      </c>
      <c r="L47" s="13">
        <v>0</v>
      </c>
      <c r="M47" s="9">
        <v>0</v>
      </c>
    </row>
    <row r="48" spans="1:13" s="30" customFormat="1" ht="18.75" customHeight="1" x14ac:dyDescent="0.25">
      <c r="A48" s="26" t="s">
        <v>129</v>
      </c>
      <c r="B48" s="27" t="s">
        <v>131</v>
      </c>
      <c r="C48" s="28">
        <v>0</v>
      </c>
      <c r="D48" s="28">
        <v>0</v>
      </c>
      <c r="E48" s="9">
        <f t="shared" ref="E48" si="7">C48</f>
        <v>0</v>
      </c>
      <c r="F48" s="9">
        <f t="shared" ref="F48" si="8">D48</f>
        <v>0</v>
      </c>
      <c r="G48" s="37">
        <v>3204.2777350000001</v>
      </c>
      <c r="H48" s="37"/>
      <c r="I48" s="29"/>
      <c r="J48" s="29"/>
      <c r="K48" s="13">
        <f>I48</f>
        <v>0</v>
      </c>
      <c r="L48" s="13">
        <f>J48</f>
        <v>0</v>
      </c>
      <c r="M48" s="28">
        <v>0</v>
      </c>
    </row>
    <row r="49" spans="1:13" ht="18.75" customHeight="1" x14ac:dyDescent="0.25">
      <c r="A49" s="7">
        <v>11</v>
      </c>
      <c r="B49" s="8" t="s">
        <v>108</v>
      </c>
      <c r="C49" s="9">
        <v>285</v>
      </c>
      <c r="D49" s="9">
        <v>285</v>
      </c>
      <c r="E49" s="9">
        <f t="shared" si="1"/>
        <v>285</v>
      </c>
      <c r="F49" s="9">
        <f t="shared" si="2"/>
        <v>285</v>
      </c>
      <c r="G49" s="36">
        <f>G50</f>
        <v>229.9034</v>
      </c>
      <c r="H49" s="36">
        <f>H50</f>
        <v>229.9034</v>
      </c>
      <c r="I49" s="13">
        <f>G49/C49*100</f>
        <v>80.667859649122803</v>
      </c>
      <c r="J49" s="13">
        <f>H49/D49*100</f>
        <v>80.667859649122803</v>
      </c>
      <c r="K49" s="13">
        <f t="shared" si="5"/>
        <v>80.667859649122803</v>
      </c>
      <c r="L49" s="13">
        <f t="shared" si="6"/>
        <v>80.667859649122803</v>
      </c>
      <c r="M49" s="9">
        <v>0</v>
      </c>
    </row>
    <row r="50" spans="1:13" ht="18.75" customHeight="1" x14ac:dyDescent="0.25">
      <c r="A50" s="7" t="s">
        <v>1</v>
      </c>
      <c r="B50" s="8" t="s">
        <v>109</v>
      </c>
      <c r="C50" s="9">
        <v>0</v>
      </c>
      <c r="D50" s="9">
        <v>0</v>
      </c>
      <c r="E50" s="9">
        <v>0</v>
      </c>
      <c r="F50" s="9">
        <f t="shared" si="2"/>
        <v>0</v>
      </c>
      <c r="G50" s="9">
        <v>229.9034</v>
      </c>
      <c r="H50" s="9">
        <f>G50</f>
        <v>229.9034</v>
      </c>
      <c r="I50" s="13"/>
      <c r="J50" s="13">
        <v>0</v>
      </c>
      <c r="K50" s="13">
        <f t="shared" si="5"/>
        <v>0</v>
      </c>
      <c r="L50" s="13">
        <f t="shared" si="6"/>
        <v>0</v>
      </c>
      <c r="M50" s="9">
        <v>0</v>
      </c>
    </row>
    <row r="51" spans="1:13" s="2" customFormat="1" ht="18.75" customHeight="1" x14ac:dyDescent="0.2">
      <c r="A51" s="4" t="s">
        <v>50</v>
      </c>
      <c r="B51" s="6" t="s">
        <v>110</v>
      </c>
      <c r="C51" s="5">
        <v>0</v>
      </c>
      <c r="D51" s="5">
        <f>D52</f>
        <v>94910</v>
      </c>
      <c r="E51" s="5">
        <v>0</v>
      </c>
      <c r="F51" s="5">
        <f t="shared" si="2"/>
        <v>94910</v>
      </c>
      <c r="G51" s="5">
        <f>G52</f>
        <v>143650.65763</v>
      </c>
      <c r="H51" s="5">
        <f>H52</f>
        <v>143650.65763</v>
      </c>
      <c r="I51" s="12"/>
      <c r="J51" s="12">
        <f>H51/D51*100</f>
        <v>151.35460713307344</v>
      </c>
      <c r="K51" s="13">
        <f t="shared" si="5"/>
        <v>0</v>
      </c>
      <c r="L51" s="12">
        <f t="shared" si="6"/>
        <v>151.35460713307344</v>
      </c>
      <c r="M51" s="5">
        <v>0</v>
      </c>
    </row>
    <row r="52" spans="1:13" ht="18.75" customHeight="1" x14ac:dyDescent="0.25">
      <c r="A52" s="7" t="s">
        <v>15</v>
      </c>
      <c r="B52" s="8" t="s">
        <v>111</v>
      </c>
      <c r="C52" s="9">
        <v>0</v>
      </c>
      <c r="D52" s="9">
        <f>D53</f>
        <v>94910</v>
      </c>
      <c r="E52" s="9">
        <v>0</v>
      </c>
      <c r="F52" s="9">
        <f t="shared" si="2"/>
        <v>94910</v>
      </c>
      <c r="G52" s="9">
        <f>G53+G54</f>
        <v>143650.65763</v>
      </c>
      <c r="H52" s="9">
        <f>H53+H54</f>
        <v>143650.65763</v>
      </c>
      <c r="I52" s="13"/>
      <c r="J52" s="13">
        <f>H52/D52*100</f>
        <v>151.35460713307344</v>
      </c>
      <c r="K52" s="13">
        <f t="shared" si="5"/>
        <v>0</v>
      </c>
      <c r="L52" s="13">
        <f t="shared" si="6"/>
        <v>151.35460713307344</v>
      </c>
      <c r="M52" s="9">
        <v>0</v>
      </c>
    </row>
    <row r="53" spans="1:13" ht="18.75" customHeight="1" x14ac:dyDescent="0.25">
      <c r="A53" s="7" t="s">
        <v>4</v>
      </c>
      <c r="B53" s="8" t="s">
        <v>51</v>
      </c>
      <c r="C53" s="9">
        <v>0</v>
      </c>
      <c r="D53" s="9">
        <v>94910</v>
      </c>
      <c r="E53" s="9">
        <v>0</v>
      </c>
      <c r="F53" s="9">
        <f t="shared" si="2"/>
        <v>94910</v>
      </c>
      <c r="G53" s="9">
        <v>74573.174138999995</v>
      </c>
      <c r="H53" s="9">
        <f>G53</f>
        <v>74573.174138999995</v>
      </c>
      <c r="I53" s="13"/>
      <c r="J53" s="13">
        <f>H53/D53*100</f>
        <v>78.572515160678535</v>
      </c>
      <c r="K53" s="13">
        <f t="shared" si="5"/>
        <v>0</v>
      </c>
      <c r="L53" s="13">
        <f t="shared" si="6"/>
        <v>78.572515160678535</v>
      </c>
      <c r="M53" s="9">
        <v>0</v>
      </c>
    </row>
    <row r="54" spans="1:13" ht="18.75" customHeight="1" x14ac:dyDescent="0.25">
      <c r="A54" s="7" t="s">
        <v>5</v>
      </c>
      <c r="B54" s="8" t="s">
        <v>112</v>
      </c>
      <c r="C54" s="9">
        <v>0</v>
      </c>
      <c r="D54" s="9">
        <v>0</v>
      </c>
      <c r="E54" s="9">
        <v>0</v>
      </c>
      <c r="F54" s="9">
        <v>0</v>
      </c>
      <c r="G54" s="9">
        <v>69077.483491000006</v>
      </c>
      <c r="H54" s="9">
        <f>G54</f>
        <v>69077.483491000006</v>
      </c>
      <c r="I54" s="13"/>
      <c r="J54" s="13"/>
      <c r="K54" s="13"/>
      <c r="L54" s="13"/>
      <c r="M54" s="9">
        <v>0</v>
      </c>
    </row>
    <row r="55" spans="1:13" s="2" customFormat="1" ht="18.75" customHeight="1" x14ac:dyDescent="0.2">
      <c r="A55" s="4" t="s">
        <v>52</v>
      </c>
      <c r="B55" s="6" t="s">
        <v>113</v>
      </c>
      <c r="C55" s="5">
        <v>0</v>
      </c>
      <c r="D55" s="5">
        <v>0</v>
      </c>
      <c r="E55" s="5">
        <v>0</v>
      </c>
      <c r="F55" s="5">
        <v>0</v>
      </c>
      <c r="G55" s="5">
        <v>4184.0154830000001</v>
      </c>
      <c r="H55" s="5">
        <v>4184.0154830000001</v>
      </c>
      <c r="I55" s="12"/>
      <c r="J55" s="12"/>
      <c r="K55" s="12"/>
      <c r="L55" s="12"/>
      <c r="M55" s="5">
        <v>0</v>
      </c>
    </row>
  </sheetData>
  <mergeCells count="14">
    <mergeCell ref="A4:M4"/>
    <mergeCell ref="M6:M7"/>
    <mergeCell ref="A9:B9"/>
    <mergeCell ref="A1:B1"/>
    <mergeCell ref="A3:M3"/>
    <mergeCell ref="A6:A7"/>
    <mergeCell ref="B6:B7"/>
    <mergeCell ref="G6:H6"/>
    <mergeCell ref="J1:M1"/>
    <mergeCell ref="H5:M5"/>
    <mergeCell ref="C6:D6"/>
    <mergeCell ref="I6:J6"/>
    <mergeCell ref="E6:F6"/>
    <mergeCell ref="K6:L6"/>
  </mergeCells>
  <printOptions horizontalCentered="1"/>
  <pageMargins left="0.23622047244094491" right="0.23622047244094491" top="0.74803149606299213" bottom="0.51181102362204722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view="pageLayout" zoomScaleNormal="100" zoomScaleSheetLayoutView="80" workbookViewId="0">
      <selection activeCell="A4" sqref="A4:H4"/>
    </sheetView>
  </sheetViews>
  <sheetFormatPr defaultColWidth="9.140625" defaultRowHeight="15" x14ac:dyDescent="0.25"/>
  <cols>
    <col min="1" max="1" width="7.5703125" style="1" customWidth="1"/>
    <col min="2" max="2" width="44.7109375" style="1" customWidth="1"/>
    <col min="3" max="3" width="12" style="1" customWidth="1"/>
    <col min="4" max="4" width="12.140625" style="1" customWidth="1"/>
    <col min="5" max="6" width="11" style="1" customWidth="1"/>
    <col min="7" max="7" width="10.28515625" style="1" customWidth="1"/>
    <col min="8" max="8" width="9.85546875" style="1" customWidth="1"/>
    <col min="9" max="16384" width="9.140625" style="1"/>
  </cols>
  <sheetData>
    <row r="1" spans="1:13" s="21" customFormat="1" ht="15.75" x14ac:dyDescent="0.25">
      <c r="A1" s="43"/>
      <c r="B1" s="54"/>
      <c r="C1" s="31"/>
      <c r="D1" s="31"/>
      <c r="E1" s="31"/>
      <c r="F1" s="58" t="s">
        <v>117</v>
      </c>
      <c r="G1" s="58"/>
      <c r="H1" s="58"/>
    </row>
    <row r="2" spans="1:13" ht="7.5" customHeight="1" x14ac:dyDescent="0.25">
      <c r="A2" s="32"/>
      <c r="B2" s="32"/>
      <c r="C2" s="32"/>
      <c r="D2" s="32"/>
      <c r="E2" s="32"/>
      <c r="F2" s="32"/>
      <c r="G2" s="32"/>
      <c r="H2" s="32"/>
    </row>
    <row r="3" spans="1:13" s="3" customFormat="1" ht="16.5" x14ac:dyDescent="0.25">
      <c r="A3" s="45" t="s">
        <v>127</v>
      </c>
      <c r="B3" s="55"/>
      <c r="C3" s="55"/>
      <c r="D3" s="55"/>
      <c r="E3" s="55"/>
      <c r="F3" s="55"/>
      <c r="G3" s="55"/>
      <c r="H3" s="55"/>
    </row>
    <row r="4" spans="1:13" x14ac:dyDescent="0.25">
      <c r="A4" s="38" t="s">
        <v>137</v>
      </c>
      <c r="B4" s="38"/>
      <c r="C4" s="38"/>
      <c r="D4" s="38"/>
      <c r="E4" s="38"/>
      <c r="F4" s="38"/>
      <c r="G4" s="38"/>
      <c r="H4" s="38"/>
      <c r="I4" s="30"/>
      <c r="J4" s="30"/>
      <c r="K4" s="30"/>
      <c r="L4" s="30"/>
      <c r="M4" s="30"/>
    </row>
    <row r="5" spans="1:13" ht="25.5" customHeight="1" x14ac:dyDescent="0.25">
      <c r="A5" s="32"/>
      <c r="B5" s="32"/>
      <c r="C5" s="32"/>
      <c r="D5" s="32"/>
      <c r="E5" s="59" t="s">
        <v>132</v>
      </c>
      <c r="F5" s="59"/>
      <c r="G5" s="59"/>
      <c r="H5" s="59"/>
    </row>
    <row r="6" spans="1:13" s="25" customFormat="1" ht="16.5" customHeight="1" x14ac:dyDescent="0.2">
      <c r="A6" s="56" t="s">
        <v>0</v>
      </c>
      <c r="B6" s="56" t="s">
        <v>2</v>
      </c>
      <c r="C6" s="60" t="s">
        <v>118</v>
      </c>
      <c r="D6" s="60" t="s">
        <v>119</v>
      </c>
      <c r="E6" s="63" t="s">
        <v>134</v>
      </c>
      <c r="F6" s="60" t="s">
        <v>135</v>
      </c>
      <c r="G6" s="60" t="s">
        <v>136</v>
      </c>
      <c r="H6" s="63" t="s">
        <v>53</v>
      </c>
    </row>
    <row r="7" spans="1:13" s="25" customFormat="1" ht="15" customHeight="1" x14ac:dyDescent="0.2">
      <c r="A7" s="57" t="s">
        <v>1</v>
      </c>
      <c r="B7" s="57" t="s">
        <v>1</v>
      </c>
      <c r="C7" s="61"/>
      <c r="D7" s="61"/>
      <c r="E7" s="63"/>
      <c r="F7" s="61"/>
      <c r="G7" s="61"/>
      <c r="H7" s="63"/>
    </row>
    <row r="8" spans="1:13" s="25" customFormat="1" ht="56.25" customHeight="1" x14ac:dyDescent="0.2">
      <c r="A8" s="57" t="s">
        <v>1</v>
      </c>
      <c r="B8" s="57" t="s">
        <v>1</v>
      </c>
      <c r="C8" s="62"/>
      <c r="D8" s="62"/>
      <c r="E8" s="63"/>
      <c r="F8" s="62"/>
      <c r="G8" s="62"/>
      <c r="H8" s="63"/>
    </row>
    <row r="9" spans="1:13" s="25" customFormat="1" ht="12.75" x14ac:dyDescent="0.2">
      <c r="A9" s="24" t="s">
        <v>4</v>
      </c>
      <c r="B9" s="24" t="s">
        <v>5</v>
      </c>
      <c r="C9" s="24">
        <v>3</v>
      </c>
      <c r="D9" s="24">
        <v>4</v>
      </c>
      <c r="E9" s="24">
        <v>5</v>
      </c>
      <c r="F9" s="24" t="s">
        <v>124</v>
      </c>
      <c r="G9" s="24" t="s">
        <v>125</v>
      </c>
      <c r="H9" s="24">
        <v>8</v>
      </c>
    </row>
    <row r="10" spans="1:13" s="2" customFormat="1" ht="20.25" customHeight="1" x14ac:dyDescent="0.2">
      <c r="A10" s="41" t="s">
        <v>54</v>
      </c>
      <c r="B10" s="42"/>
      <c r="C10" s="15">
        <f>C11+C25+C39</f>
        <v>97826</v>
      </c>
      <c r="D10" s="15">
        <f>D11+D25+D39</f>
        <v>115637.784241</v>
      </c>
      <c r="E10" s="15">
        <f>E11+E25+E39</f>
        <v>143698.529178</v>
      </c>
      <c r="F10" s="10">
        <f>E10/D10*100</f>
        <v>124.26606936580416</v>
      </c>
      <c r="G10" s="10">
        <f>F10</f>
        <v>124.26606936580416</v>
      </c>
      <c r="H10" s="5">
        <v>0</v>
      </c>
    </row>
    <row r="11" spans="1:13" s="2" customFormat="1" ht="20.25" customHeight="1" x14ac:dyDescent="0.2">
      <c r="A11" s="4" t="s">
        <v>15</v>
      </c>
      <c r="B11" s="6" t="s">
        <v>16</v>
      </c>
      <c r="C11" s="17">
        <v>2263</v>
      </c>
      <c r="D11" s="17">
        <f>C11</f>
        <v>2263</v>
      </c>
      <c r="E11" s="16">
        <f>SUM(E12:E24)</f>
        <v>46638.559472000001</v>
      </c>
      <c r="F11" s="10">
        <f>E11/D11*100</f>
        <v>2060.9173429960229</v>
      </c>
      <c r="G11" s="10">
        <f t="shared" ref="G11" si="0">F11</f>
        <v>2060.9173429960229</v>
      </c>
      <c r="H11" s="5">
        <v>0</v>
      </c>
    </row>
    <row r="12" spans="1:13" ht="20.25" customHeight="1" x14ac:dyDescent="0.25">
      <c r="A12" s="7" t="s">
        <v>17</v>
      </c>
      <c r="B12" s="8" t="s">
        <v>18</v>
      </c>
      <c r="C12" s="18"/>
      <c r="D12" s="18"/>
      <c r="E12" s="19">
        <v>0</v>
      </c>
      <c r="F12" s="10"/>
      <c r="G12" s="10"/>
      <c r="H12" s="9">
        <v>0</v>
      </c>
    </row>
    <row r="13" spans="1:13" ht="20.25" customHeight="1" x14ac:dyDescent="0.25">
      <c r="A13" s="7" t="s">
        <v>19</v>
      </c>
      <c r="B13" s="8" t="s">
        <v>20</v>
      </c>
      <c r="C13" s="18"/>
      <c r="D13" s="18"/>
      <c r="E13" s="19">
        <v>479.20623499999999</v>
      </c>
      <c r="F13" s="10"/>
      <c r="G13" s="10"/>
      <c r="H13" s="9">
        <v>0</v>
      </c>
    </row>
    <row r="14" spans="1:13" ht="20.25" customHeight="1" x14ac:dyDescent="0.25">
      <c r="A14" s="7" t="s">
        <v>21</v>
      </c>
      <c r="B14" s="8" t="s">
        <v>22</v>
      </c>
      <c r="C14" s="18"/>
      <c r="D14" s="18"/>
      <c r="E14" s="19">
        <v>5172.3219740000004</v>
      </c>
      <c r="F14" s="10"/>
      <c r="G14" s="10"/>
      <c r="H14" s="9">
        <v>0</v>
      </c>
    </row>
    <row r="15" spans="1:13" ht="20.25" customHeight="1" x14ac:dyDescent="0.25">
      <c r="A15" s="7" t="s">
        <v>23</v>
      </c>
      <c r="B15" s="8" t="s">
        <v>24</v>
      </c>
      <c r="C15" s="18"/>
      <c r="D15" s="18"/>
      <c r="E15" s="19">
        <v>0</v>
      </c>
      <c r="F15" s="10"/>
      <c r="G15" s="10"/>
      <c r="H15" s="9">
        <v>0</v>
      </c>
    </row>
    <row r="16" spans="1:13" ht="20.25" customHeight="1" x14ac:dyDescent="0.25">
      <c r="A16" s="7" t="s">
        <v>25</v>
      </c>
      <c r="B16" s="8" t="s">
        <v>26</v>
      </c>
      <c r="C16" s="18"/>
      <c r="D16" s="18"/>
      <c r="E16" s="19">
        <v>0</v>
      </c>
      <c r="F16" s="10"/>
      <c r="G16" s="10"/>
      <c r="H16" s="9">
        <v>0</v>
      </c>
    </row>
    <row r="17" spans="1:8" ht="20.25" customHeight="1" x14ac:dyDescent="0.25">
      <c r="A17" s="7" t="s">
        <v>27</v>
      </c>
      <c r="B17" s="8" t="s">
        <v>28</v>
      </c>
      <c r="C17" s="18"/>
      <c r="D17" s="18"/>
      <c r="E17" s="19">
        <v>159.529372</v>
      </c>
      <c r="F17" s="10"/>
      <c r="G17" s="10"/>
      <c r="H17" s="9">
        <v>0</v>
      </c>
    </row>
    <row r="18" spans="1:8" ht="20.25" customHeight="1" x14ac:dyDescent="0.25">
      <c r="A18" s="7" t="s">
        <v>29</v>
      </c>
      <c r="B18" s="8" t="s">
        <v>30</v>
      </c>
      <c r="C18" s="18"/>
      <c r="D18" s="18"/>
      <c r="E18" s="19">
        <v>0</v>
      </c>
      <c r="F18" s="10"/>
      <c r="G18" s="10"/>
      <c r="H18" s="9">
        <v>0</v>
      </c>
    </row>
    <row r="19" spans="1:8" ht="20.25" customHeight="1" x14ac:dyDescent="0.25">
      <c r="A19" s="7" t="s">
        <v>31</v>
      </c>
      <c r="B19" s="8" t="s">
        <v>32</v>
      </c>
      <c r="C19" s="18"/>
      <c r="D19" s="18"/>
      <c r="E19" s="19">
        <v>0</v>
      </c>
      <c r="F19" s="10"/>
      <c r="G19" s="10"/>
      <c r="H19" s="9">
        <v>0</v>
      </c>
    </row>
    <row r="20" spans="1:8" ht="20.25" customHeight="1" x14ac:dyDescent="0.25">
      <c r="A20" s="7" t="s">
        <v>33</v>
      </c>
      <c r="B20" s="8" t="s">
        <v>34</v>
      </c>
      <c r="C20" s="18"/>
      <c r="D20" s="18"/>
      <c r="E20" s="19">
        <v>1986.0820000000001</v>
      </c>
      <c r="F20" s="10"/>
      <c r="G20" s="10"/>
      <c r="H20" s="9">
        <v>0</v>
      </c>
    </row>
    <row r="21" spans="1:8" ht="20.25" customHeight="1" x14ac:dyDescent="0.25">
      <c r="A21" s="7" t="s">
        <v>35</v>
      </c>
      <c r="B21" s="8" t="s">
        <v>36</v>
      </c>
      <c r="C21" s="18"/>
      <c r="D21" s="18"/>
      <c r="E21" s="19">
        <v>21707.257525000001</v>
      </c>
      <c r="F21" s="10"/>
      <c r="G21" s="10"/>
      <c r="H21" s="9">
        <v>0</v>
      </c>
    </row>
    <row r="22" spans="1:8" ht="30" x14ac:dyDescent="0.25">
      <c r="A22" s="7" t="s">
        <v>37</v>
      </c>
      <c r="B22" s="8" t="s">
        <v>38</v>
      </c>
      <c r="C22" s="18"/>
      <c r="D22" s="18"/>
      <c r="E22" s="19">
        <v>13311.191999999999</v>
      </c>
      <c r="F22" s="10"/>
      <c r="G22" s="10"/>
      <c r="H22" s="9">
        <v>0</v>
      </c>
    </row>
    <row r="23" spans="1:8" ht="18" customHeight="1" x14ac:dyDescent="0.25">
      <c r="A23" s="7" t="s">
        <v>39</v>
      </c>
      <c r="B23" s="8" t="s">
        <v>40</v>
      </c>
      <c r="C23" s="18"/>
      <c r="D23" s="18"/>
      <c r="E23" s="19">
        <v>3822.970366</v>
      </c>
      <c r="F23" s="10"/>
      <c r="G23" s="10"/>
      <c r="H23" s="9">
        <v>0</v>
      </c>
    </row>
    <row r="24" spans="1:8" ht="20.25" customHeight="1" x14ac:dyDescent="0.25">
      <c r="A24" s="7" t="s">
        <v>41</v>
      </c>
      <c r="B24" s="8" t="s">
        <v>42</v>
      </c>
      <c r="C24" s="18"/>
      <c r="D24" s="18"/>
      <c r="E24" s="19">
        <v>0</v>
      </c>
      <c r="F24" s="10"/>
      <c r="G24" s="10"/>
      <c r="H24" s="9">
        <v>0</v>
      </c>
    </row>
    <row r="25" spans="1:8" s="2" customFormat="1" ht="18" customHeight="1" x14ac:dyDescent="0.2">
      <c r="A25" s="4" t="s">
        <v>43</v>
      </c>
      <c r="B25" s="6" t="s">
        <v>55</v>
      </c>
      <c r="C25" s="17">
        <f>SUM(C26:C38)</f>
        <v>92696</v>
      </c>
      <c r="D25" s="17">
        <f>SUM(D26:D38)</f>
        <v>110507.784241</v>
      </c>
      <c r="E25" s="17">
        <f>SUM(E26:E38)</f>
        <v>97059.969706000003</v>
      </c>
      <c r="F25" s="10">
        <f>E25/D25*100</f>
        <v>87.830889355565716</v>
      </c>
      <c r="G25" s="10">
        <f>F25</f>
        <v>87.830889355565716</v>
      </c>
      <c r="H25" s="5">
        <v>0</v>
      </c>
    </row>
    <row r="26" spans="1:8" ht="18" customHeight="1" x14ac:dyDescent="0.25">
      <c r="A26" s="7" t="s">
        <v>4</v>
      </c>
      <c r="B26" s="8" t="s">
        <v>18</v>
      </c>
      <c r="C26" s="18">
        <v>981</v>
      </c>
      <c r="D26" s="18">
        <f>377.298005+627.421995</f>
        <v>1004.72</v>
      </c>
      <c r="E26" s="19">
        <v>793.61681899999996</v>
      </c>
      <c r="F26" s="20">
        <f>E26/C26*100</f>
        <v>80.898758307849121</v>
      </c>
      <c r="G26" s="20">
        <f>E26/D26</f>
        <v>0.78988854506728234</v>
      </c>
      <c r="H26" s="9">
        <v>0</v>
      </c>
    </row>
    <row r="27" spans="1:8" ht="18" customHeight="1" x14ac:dyDescent="0.25">
      <c r="A27" s="7" t="s">
        <v>5</v>
      </c>
      <c r="B27" s="8" t="s">
        <v>20</v>
      </c>
      <c r="C27" s="18">
        <v>1795</v>
      </c>
      <c r="D27" s="18">
        <f>1071.499224+723.500776</f>
        <v>1795</v>
      </c>
      <c r="E27" s="19">
        <v>1304.800786</v>
      </c>
      <c r="F27" s="20">
        <f t="shared" ref="F27:F37" si="1">E27/C27*100</f>
        <v>72.690851587743737</v>
      </c>
      <c r="G27" s="20">
        <f t="shared" ref="G27:G37" si="2">E27/D27</f>
        <v>0.72690851587743732</v>
      </c>
      <c r="H27" s="9">
        <v>0</v>
      </c>
    </row>
    <row r="28" spans="1:8" ht="18" customHeight="1" x14ac:dyDescent="0.25">
      <c r="A28" s="7" t="s">
        <v>6</v>
      </c>
      <c r="B28" s="8" t="s">
        <v>22</v>
      </c>
      <c r="C28" s="18">
        <v>56012</v>
      </c>
      <c r="D28" s="18">
        <f>7297.327+6371.836+5483.549741+6829.822+5310.3605+6621.165+5455.233+5772.8905+7803.165+169.30184+36.27816</f>
        <v>57150.928741000003</v>
      </c>
      <c r="E28" s="19">
        <v>50542.135854</v>
      </c>
      <c r="F28" s="20">
        <f t="shared" si="1"/>
        <v>90.234478065414564</v>
      </c>
      <c r="G28" s="20">
        <f t="shared" si="2"/>
        <v>0.88436245862337381</v>
      </c>
      <c r="H28" s="9"/>
    </row>
    <row r="29" spans="1:8" ht="18" customHeight="1" x14ac:dyDescent="0.25">
      <c r="A29" s="7" t="s">
        <v>7</v>
      </c>
      <c r="B29" s="8" t="s">
        <v>24</v>
      </c>
      <c r="C29" s="18"/>
      <c r="D29" s="18">
        <f t="shared" ref="D29:D38" si="3">C29</f>
        <v>0</v>
      </c>
      <c r="E29" s="19">
        <v>0</v>
      </c>
      <c r="F29" s="20"/>
      <c r="G29" s="20"/>
      <c r="H29" s="9">
        <v>0</v>
      </c>
    </row>
    <row r="30" spans="1:8" ht="18" customHeight="1" x14ac:dyDescent="0.25">
      <c r="A30" s="7" t="s">
        <v>45</v>
      </c>
      <c r="B30" s="8" t="s">
        <v>26</v>
      </c>
      <c r="C30" s="18">
        <v>171</v>
      </c>
      <c r="D30" s="18">
        <f>59.16804+39</f>
        <v>98.168039999999991</v>
      </c>
      <c r="E30" s="19">
        <v>59.168039999999998</v>
      </c>
      <c r="F30" s="20">
        <f t="shared" si="1"/>
        <v>34.601192982456141</v>
      </c>
      <c r="G30" s="20">
        <f t="shared" si="2"/>
        <v>0.60272202643548756</v>
      </c>
      <c r="H30" s="9">
        <v>0</v>
      </c>
    </row>
    <row r="31" spans="1:8" ht="18" customHeight="1" x14ac:dyDescent="0.25">
      <c r="A31" s="7" t="s">
        <v>8</v>
      </c>
      <c r="B31" s="8" t="s">
        <v>28</v>
      </c>
      <c r="C31" s="18">
        <v>683</v>
      </c>
      <c r="D31" s="18">
        <f>262.62916+128.2414+108+400.12944</f>
        <v>899</v>
      </c>
      <c r="E31" s="19">
        <v>560.570517</v>
      </c>
      <c r="F31" s="20">
        <f t="shared" si="1"/>
        <v>82.074746266471436</v>
      </c>
      <c r="G31" s="20">
        <f t="shared" si="2"/>
        <v>0.62354896218020017</v>
      </c>
      <c r="H31" s="9">
        <v>0</v>
      </c>
    </row>
    <row r="32" spans="1:8" ht="18" customHeight="1" x14ac:dyDescent="0.25">
      <c r="A32" s="7" t="s">
        <v>9</v>
      </c>
      <c r="B32" s="8" t="s">
        <v>30</v>
      </c>
      <c r="C32" s="18">
        <v>302</v>
      </c>
      <c r="D32" s="18">
        <f>75.5949+229.4051</f>
        <v>305</v>
      </c>
      <c r="E32" s="19">
        <v>150.315991</v>
      </c>
      <c r="F32" s="20">
        <f t="shared" si="1"/>
        <v>49.773506953642382</v>
      </c>
      <c r="G32" s="20">
        <f t="shared" si="2"/>
        <v>0.49283931475409837</v>
      </c>
      <c r="H32" s="9">
        <v>0</v>
      </c>
    </row>
    <row r="33" spans="1:8" ht="18" customHeight="1" x14ac:dyDescent="0.25">
      <c r="A33" s="7" t="s">
        <v>46</v>
      </c>
      <c r="B33" s="8" t="s">
        <v>32</v>
      </c>
      <c r="C33" s="18">
        <v>241</v>
      </c>
      <c r="D33" s="18">
        <f>44.335672+196.664328</f>
        <v>241</v>
      </c>
      <c r="E33" s="19">
        <v>93.834042999999994</v>
      </c>
      <c r="F33" s="20">
        <f t="shared" si="1"/>
        <v>38.935287551867212</v>
      </c>
      <c r="G33" s="20">
        <f t="shared" si="2"/>
        <v>0.38935287551867215</v>
      </c>
      <c r="H33" s="9">
        <v>0</v>
      </c>
    </row>
    <row r="34" spans="1:8" ht="18" customHeight="1" x14ac:dyDescent="0.25">
      <c r="A34" s="7" t="s">
        <v>10</v>
      </c>
      <c r="B34" s="8" t="s">
        <v>34</v>
      </c>
      <c r="C34" s="18">
        <v>1357</v>
      </c>
      <c r="D34" s="18">
        <f>50.2+1306.8</f>
        <v>1357</v>
      </c>
      <c r="E34" s="19">
        <v>68</v>
      </c>
      <c r="F34" s="20">
        <f t="shared" si="1"/>
        <v>5.0110537951363305</v>
      </c>
      <c r="G34" s="20">
        <f t="shared" si="2"/>
        <v>5.0110537951363304E-2</v>
      </c>
      <c r="H34" s="9">
        <v>0</v>
      </c>
    </row>
    <row r="35" spans="1:8" ht="18" customHeight="1" x14ac:dyDescent="0.25">
      <c r="A35" s="7" t="s">
        <v>11</v>
      </c>
      <c r="B35" s="8" t="s">
        <v>36</v>
      </c>
      <c r="C35" s="18">
        <v>2666</v>
      </c>
      <c r="D35" s="18">
        <f>157.7+411.7355+140+45.3+67.2645</f>
        <v>822</v>
      </c>
      <c r="E35" s="19">
        <v>336.76211999999998</v>
      </c>
      <c r="F35" s="20">
        <f t="shared" si="1"/>
        <v>12.631737434358589</v>
      </c>
      <c r="G35" s="20">
        <f t="shared" si="2"/>
        <v>0.40968627737226276</v>
      </c>
      <c r="H35" s="9">
        <v>0</v>
      </c>
    </row>
    <row r="36" spans="1:8" ht="30" x14ac:dyDescent="0.25">
      <c r="A36" s="7" t="s">
        <v>47</v>
      </c>
      <c r="B36" s="8" t="s">
        <v>38</v>
      </c>
      <c r="C36" s="18">
        <v>24286</v>
      </c>
      <c r="D36" s="18">
        <f>7599.34804+5431.346313+6224.48376+6971.696347+10688.215</f>
        <v>36915.089460000003</v>
      </c>
      <c r="E36" s="19">
        <v>33744.421720999999</v>
      </c>
      <c r="F36" s="20">
        <f t="shared" si="1"/>
        <v>138.9459841925389</v>
      </c>
      <c r="G36" s="20">
        <f t="shared" si="2"/>
        <v>0.91410916821871346</v>
      </c>
      <c r="H36" s="9">
        <v>0</v>
      </c>
    </row>
    <row r="37" spans="1:8" ht="19.5" customHeight="1" x14ac:dyDescent="0.25">
      <c r="A37" s="7" t="s">
        <v>12</v>
      </c>
      <c r="B37" s="8" t="s">
        <v>48</v>
      </c>
      <c r="C37" s="18">
        <v>4129</v>
      </c>
      <c r="D37" s="18">
        <f>487.989055+5994.26963+77.801945+865.11737+2421.7</f>
        <v>9846.8780000000006</v>
      </c>
      <c r="E37" s="19">
        <v>9406.3438150000002</v>
      </c>
      <c r="F37" s="20">
        <f t="shared" si="1"/>
        <v>227.81166904819568</v>
      </c>
      <c r="G37" s="20">
        <f t="shared" si="2"/>
        <v>0.95526153721006801</v>
      </c>
      <c r="H37" s="9">
        <v>0</v>
      </c>
    </row>
    <row r="38" spans="1:8" ht="17.25" customHeight="1" x14ac:dyDescent="0.25">
      <c r="A38" s="7" t="s">
        <v>13</v>
      </c>
      <c r="B38" s="8" t="s">
        <v>49</v>
      </c>
      <c r="C38" s="18">
        <v>73</v>
      </c>
      <c r="D38" s="18">
        <f t="shared" si="3"/>
        <v>73</v>
      </c>
      <c r="E38" s="19">
        <v>0</v>
      </c>
      <c r="F38" s="20"/>
      <c r="G38" s="20"/>
      <c r="H38" s="9">
        <v>0</v>
      </c>
    </row>
    <row r="39" spans="1:8" s="14" customFormat="1" ht="19.5" customHeight="1" x14ac:dyDescent="0.25">
      <c r="A39" s="23" t="s">
        <v>44</v>
      </c>
      <c r="B39" s="33" t="s">
        <v>115</v>
      </c>
      <c r="C39" s="34">
        <v>2867</v>
      </c>
      <c r="D39" s="34">
        <f>C39</f>
        <v>2867</v>
      </c>
      <c r="E39" s="33"/>
      <c r="F39" s="5">
        <f>E39/D39*100</f>
        <v>0</v>
      </c>
      <c r="G39" s="5"/>
      <c r="H39" s="33"/>
    </row>
  </sheetData>
  <mergeCells count="14">
    <mergeCell ref="A10:B10"/>
    <mergeCell ref="E5:H5"/>
    <mergeCell ref="D6:D8"/>
    <mergeCell ref="E6:E8"/>
    <mergeCell ref="H6:H8"/>
    <mergeCell ref="F6:F8"/>
    <mergeCell ref="C6:C8"/>
    <mergeCell ref="G6:G8"/>
    <mergeCell ref="A1:B1"/>
    <mergeCell ref="A3:H3"/>
    <mergeCell ref="A6:A8"/>
    <mergeCell ref="B6:B8"/>
    <mergeCell ref="F1:H1"/>
    <mergeCell ref="A4:H4"/>
  </mergeCells>
  <printOptions horizontalCentered="1"/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BC thu</vt:lpstr>
      <vt:lpstr>BC chi</vt:lpstr>
      <vt:lpstr>'BC chi'!Print_Titles</vt:lpstr>
      <vt:lpstr>'BC thu'!Print_Titles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cp:lastPrinted>2025-12-02T08:44:40Z</cp:lastPrinted>
  <dcterms:created xsi:type="dcterms:W3CDTF">2025-09-13T03:05:42Z</dcterms:created>
  <dcterms:modified xsi:type="dcterms:W3CDTF">2025-12-03T03:21:22Z</dcterms:modified>
</cp:coreProperties>
</file>