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64011"/>
  <mc:AlternateContent xmlns:mc="http://schemas.openxmlformats.org/markup-compatibility/2006">
    <mc:Choice Requires="x15">
      <x15ac:absPath xmlns:x15ac="http://schemas.microsoft.com/office/spreadsheetml/2010/11/ac" url="E:\DC1\PHÒNG KINH TẾ LK\Lĩnh vực đất đai\Thu hồi đất\DC Tân Hưng\Trả tiền QĐ thu hồi đất (Đợt 3)\Thẩm định PA (đợt 3)\"/>
    </mc:Choice>
  </mc:AlternateContent>
  <bookViews>
    <workbookView xWindow="-120" yWindow="-120" windowWidth="20730" windowHeight="11160" tabRatio="868" firstSheet="56" activeTab="56"/>
  </bookViews>
  <sheets>
    <sheet name="bảng còn lại (2)" sheetId="25" state="hidden" r:id="rId1"/>
    <sheet name="foxz" sheetId="27" state="hidden" r:id="rId2"/>
    <sheet name="foxz_2" sheetId="28" state="veryHidden" r:id="rId3"/>
    <sheet name="foxz_3" sheetId="29" state="veryHidden" r:id="rId4"/>
    <sheet name="foxz_4" sheetId="30" state="veryHidden" r:id="rId5"/>
    <sheet name="foxz_5" sheetId="33" state="veryHidden" r:id="rId6"/>
    <sheet name="foxz_6" sheetId="36" state="veryHidden" r:id="rId7"/>
    <sheet name="foxz_7" sheetId="37" state="veryHidden" r:id="rId8"/>
    <sheet name="foxz_8" sheetId="38" state="veryHidden" r:id="rId9"/>
    <sheet name="foxz_9" sheetId="39" state="veryHidden" r:id="rId10"/>
    <sheet name="foxz_10" sheetId="40" state="veryHidden" r:id="rId11"/>
    <sheet name="foxz_11" sheetId="41" state="veryHidden" r:id="rId12"/>
    <sheet name="foxz_12" sheetId="42" state="veryHidden" r:id="rId13"/>
    <sheet name="foxz_13" sheetId="45" state="veryHidden" r:id="rId14"/>
    <sheet name="foxz_14" sheetId="46" state="veryHidden" r:id="rId15"/>
    <sheet name="foxz_15" sheetId="47" state="veryHidden" r:id="rId16"/>
    <sheet name="foxz_16" sheetId="48" state="veryHidden" r:id="rId17"/>
    <sheet name="foxz_17" sheetId="49" state="veryHidden" r:id="rId18"/>
    <sheet name="foxz_18" sheetId="50" state="veryHidden" r:id="rId19"/>
    <sheet name="foxz_19" sheetId="51" state="veryHidden" r:id="rId20"/>
    <sheet name="foxz_20" sheetId="52" state="veryHidden" r:id="rId21"/>
    <sheet name="foxz_21" sheetId="54" state="veryHidden" r:id="rId22"/>
    <sheet name="foxz_22" sheetId="55" state="veryHidden" r:id="rId23"/>
    <sheet name="foxz_23" sheetId="56" state="veryHidden" r:id="rId24"/>
    <sheet name="foxz_24" sheetId="57" state="veryHidden" r:id="rId25"/>
    <sheet name="foxz_25" sheetId="58" state="veryHidden" r:id="rId26"/>
    <sheet name="foxz_26" sheetId="59" state="veryHidden" r:id="rId27"/>
    <sheet name="foxz_27" sheetId="63" state="veryHidden" r:id="rId28"/>
    <sheet name="foxz_28" sheetId="64" state="veryHidden" r:id="rId29"/>
    <sheet name="foxz_29" sheetId="65" state="veryHidden" r:id="rId30"/>
    <sheet name="foxz_30" sheetId="66" state="veryHidden" r:id="rId31"/>
    <sheet name="foxz_31" sheetId="67" state="veryHidden" r:id="rId32"/>
    <sheet name="foxz_32" sheetId="68" state="veryHidden" r:id="rId33"/>
    <sheet name="foxz_33" sheetId="69" state="veryHidden" r:id="rId34"/>
    <sheet name="foxz_34" sheetId="71" state="veryHidden" r:id="rId35"/>
    <sheet name="foxz_35" sheetId="72" state="veryHidden" r:id="rId36"/>
    <sheet name="foxz_36" sheetId="73" state="veryHidden" r:id="rId37"/>
    <sheet name="foxz_37" sheetId="74" state="veryHidden" r:id="rId38"/>
    <sheet name="foxz_38" sheetId="75" state="veryHidden" r:id="rId39"/>
    <sheet name="foxz_39" sheetId="77" state="veryHidden" r:id="rId40"/>
    <sheet name="foxz_40" sheetId="78" state="veryHidden" r:id="rId41"/>
    <sheet name="foxz_41" sheetId="79" state="veryHidden" r:id="rId42"/>
    <sheet name="foxz_42" sheetId="80" state="veryHidden" r:id="rId43"/>
    <sheet name="foxz_43" sheetId="83" state="veryHidden" r:id="rId44"/>
    <sheet name="foxz_44" sheetId="84" state="veryHidden" r:id="rId45"/>
    <sheet name="foxz_45" sheetId="85" state="veryHidden" r:id="rId46"/>
    <sheet name="foxz_46" sheetId="86" state="veryHidden" r:id="rId47"/>
    <sheet name="foxz_47" sheetId="88" state="veryHidden" r:id="rId48"/>
    <sheet name="foxz_48" sheetId="90" state="veryHidden" r:id="rId49"/>
    <sheet name="foxz_49" sheetId="92" state="veryHidden" r:id="rId50"/>
    <sheet name="foxz_50" sheetId="93" state="veryHidden" r:id="rId51"/>
    <sheet name="foxz_51" sheetId="94" state="veryHidden" r:id="rId52"/>
    <sheet name="foxz_52" sheetId="95" state="veryHidden" r:id="rId53"/>
    <sheet name="foxz_53" sheetId="96" state="veryHidden" r:id="rId54"/>
    <sheet name="foxz_54" sheetId="97" state="veryHidden" r:id="rId55"/>
    <sheet name="foxz_55" sheetId="98" state="veryHidden" r:id="rId56"/>
    <sheet name="QĐ (ĐỢT 3)" sheetId="102" r:id="rId57"/>
    <sheet name="các hộ còn lại (3)" sheetId="23" state="hidden" r:id="rId58"/>
    <sheet name="các hộ còn lại (2)" sheetId="22" state="hidden" r:id="rId59"/>
  </sheets>
  <externalReferences>
    <externalReference r:id="rId60"/>
  </externalReferences>
  <definedNames>
    <definedName name="_xlnm._FilterDatabase" localSheetId="0" hidden="1">'bảng còn lại (2)'!$C$7:$L$35</definedName>
    <definedName name="_xlnm._FilterDatabase" localSheetId="58" hidden="1">'các hộ còn lại (2)'!$D$1:$AC$29</definedName>
    <definedName name="_xlnm._FilterDatabase" localSheetId="57" hidden="1">'các hộ còn lại (3)'!$D$1:$AC$26</definedName>
    <definedName name="_xlnm.Print_Area" localSheetId="0">'bảng còn lại (2)'!$A$1:$M$35</definedName>
    <definedName name="_xlnm.Print_Titles" localSheetId="0">'bảng còn lại (2)'!$7:$7</definedName>
    <definedName name="_xlnm.Print_Titles" localSheetId="56">'QĐ (ĐỢT 3)'!$3:$3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8" i="102" l="1"/>
  <c r="G28" i="102"/>
  <c r="D28" i="102"/>
  <c r="I27" i="102"/>
  <c r="F27" i="102"/>
  <c r="E27" i="102"/>
  <c r="I26" i="102"/>
  <c r="F26" i="102"/>
  <c r="J26" i="102" s="1"/>
  <c r="E26" i="102"/>
  <c r="I25" i="102"/>
  <c r="F25" i="102"/>
  <c r="E25" i="102"/>
  <c r="I24" i="102"/>
  <c r="F24" i="102"/>
  <c r="J24" i="102" s="1"/>
  <c r="E24" i="102"/>
  <c r="I23" i="102"/>
  <c r="F23" i="102"/>
  <c r="E23" i="102"/>
  <c r="I22" i="102"/>
  <c r="F22" i="102"/>
  <c r="J22" i="102" s="1"/>
  <c r="E22" i="102"/>
  <c r="I21" i="102"/>
  <c r="F21" i="102"/>
  <c r="E21" i="102"/>
  <c r="I20" i="102"/>
  <c r="F20" i="102"/>
  <c r="J20" i="102" s="1"/>
  <c r="E20" i="102"/>
  <c r="I19" i="102"/>
  <c r="F19" i="102"/>
  <c r="E19" i="102"/>
  <c r="I18" i="102"/>
  <c r="F18" i="102"/>
  <c r="J18" i="102" s="1"/>
  <c r="E18" i="102"/>
  <c r="I17" i="102"/>
  <c r="F17" i="102"/>
  <c r="E17" i="102"/>
  <c r="I16" i="102"/>
  <c r="F16" i="102"/>
  <c r="J16" i="102" s="1"/>
  <c r="E16" i="102"/>
  <c r="I15" i="102"/>
  <c r="F15" i="102"/>
  <c r="E15" i="102"/>
  <c r="I14" i="102"/>
  <c r="F14" i="102"/>
  <c r="J14" i="102" s="1"/>
  <c r="E14" i="102"/>
  <c r="I13" i="102"/>
  <c r="F13" i="102"/>
  <c r="E13" i="102"/>
  <c r="I12" i="102"/>
  <c r="F12" i="102"/>
  <c r="J12" i="102" s="1"/>
  <c r="E12" i="102"/>
  <c r="I11" i="102"/>
  <c r="F11" i="102"/>
  <c r="E11" i="102"/>
  <c r="J10" i="102"/>
  <c r="J9" i="102"/>
  <c r="I8" i="102"/>
  <c r="F8" i="102"/>
  <c r="J8" i="102" s="1"/>
  <c r="E8" i="102"/>
  <c r="I7" i="102"/>
  <c r="F7" i="102"/>
  <c r="E7" i="102"/>
  <c r="E28" i="102" s="1"/>
  <c r="J6" i="102"/>
  <c r="J5" i="102"/>
  <c r="I4" i="102"/>
  <c r="I28" i="102" s="1"/>
  <c r="F4" i="102"/>
  <c r="F28" i="102" s="1"/>
  <c r="E4" i="102"/>
  <c r="J7" i="102" l="1"/>
  <c r="J11" i="102"/>
  <c r="J13" i="102"/>
  <c r="J15" i="102"/>
  <c r="J17" i="102"/>
  <c r="J19" i="102"/>
  <c r="J21" i="102"/>
  <c r="J23" i="102"/>
  <c r="J25" i="102"/>
  <c r="J27" i="102"/>
  <c r="J4" i="102"/>
  <c r="J28" i="102" l="1"/>
  <c r="Q3" i="22"/>
  <c r="Q4" i="22"/>
  <c r="Q5" i="22"/>
  <c r="Q6" i="22"/>
  <c r="Q7" i="22"/>
  <c r="Q8" i="22"/>
  <c r="Q9" i="22"/>
  <c r="Q10" i="22"/>
  <c r="Q11" i="22"/>
  <c r="Q12" i="22"/>
  <c r="Q13" i="22"/>
  <c r="Q14" i="22"/>
  <c r="Q15" i="22"/>
  <c r="Q16" i="22"/>
  <c r="Q17" i="22"/>
  <c r="Q18" i="22"/>
  <c r="Q19" i="22"/>
  <c r="Q20" i="22"/>
  <c r="Q21" i="22"/>
  <c r="Q22" i="22"/>
  <c r="Q23" i="22"/>
  <c r="Q24" i="22"/>
  <c r="Q25" i="22"/>
  <c r="Q26" i="22"/>
  <c r="Q27" i="22"/>
  <c r="Q2" i="22"/>
  <c r="N3" i="22"/>
  <c r="N4" i="22"/>
  <c r="N5" i="22"/>
  <c r="N6" i="22"/>
  <c r="N7" i="22"/>
  <c r="N8" i="22"/>
  <c r="N9" i="22"/>
  <c r="N10" i="22"/>
  <c r="N11" i="22"/>
  <c r="N12" i="22"/>
  <c r="N13" i="22"/>
  <c r="N14" i="22"/>
  <c r="N15" i="22"/>
  <c r="N16" i="22"/>
  <c r="N17" i="22"/>
  <c r="N18" i="22"/>
  <c r="N19" i="22"/>
  <c r="N20" i="22"/>
  <c r="N21" i="22"/>
  <c r="N22" i="22"/>
  <c r="N23" i="22"/>
  <c r="N24" i="22"/>
  <c r="N25" i="22"/>
  <c r="N26" i="22"/>
  <c r="N27" i="22"/>
  <c r="M5" i="22"/>
  <c r="M6" i="22"/>
  <c r="M7" i="22"/>
  <c r="M8" i="22"/>
  <c r="M9" i="22"/>
  <c r="M10" i="22"/>
  <c r="M11" i="22"/>
  <c r="M12" i="22"/>
  <c r="M13" i="22"/>
  <c r="M14" i="22"/>
  <c r="M15" i="22"/>
  <c r="M16" i="22"/>
  <c r="M17" i="22"/>
  <c r="M18" i="22"/>
  <c r="M19" i="22"/>
  <c r="M20" i="22"/>
  <c r="M21" i="22"/>
  <c r="M22" i="22"/>
  <c r="M23" i="22"/>
  <c r="M24" i="22"/>
  <c r="M25" i="22"/>
  <c r="M26" i="22"/>
  <c r="M27" i="22"/>
  <c r="M3" i="22"/>
  <c r="M4" i="22"/>
  <c r="N2" i="22"/>
  <c r="M2" i="22"/>
  <c r="M28" i="22" l="1"/>
  <c r="L13" i="25" l="1"/>
  <c r="L14" i="25"/>
  <c r="L15" i="25"/>
  <c r="L19" i="25"/>
  <c r="J12" i="25"/>
  <c r="J13" i="25"/>
  <c r="J14" i="25"/>
  <c r="J15" i="25"/>
  <c r="J19" i="25"/>
  <c r="I21" i="25"/>
  <c r="I13" i="25"/>
  <c r="I14" i="25"/>
  <c r="I15" i="25"/>
  <c r="I19" i="25"/>
  <c r="F9" i="25"/>
  <c r="H9" i="25" s="1"/>
  <c r="F10" i="25"/>
  <c r="H10" i="25" s="1"/>
  <c r="F11" i="25"/>
  <c r="H11" i="25" s="1"/>
  <c r="F12" i="25"/>
  <c r="H12" i="25" s="1"/>
  <c r="F13" i="25"/>
  <c r="G13" i="25" s="1"/>
  <c r="F14" i="25"/>
  <c r="H14" i="25" s="1"/>
  <c r="F15" i="25"/>
  <c r="H15" i="25" s="1"/>
  <c r="F16" i="25"/>
  <c r="H16" i="25" s="1"/>
  <c r="F17" i="25"/>
  <c r="G17" i="25" s="1"/>
  <c r="F18" i="25"/>
  <c r="H18" i="25" s="1"/>
  <c r="F19" i="25"/>
  <c r="H19" i="25" s="1"/>
  <c r="F20" i="25"/>
  <c r="H20" i="25" s="1"/>
  <c r="F21" i="25"/>
  <c r="H21" i="25" s="1"/>
  <c r="F22" i="25"/>
  <c r="H22" i="25" s="1"/>
  <c r="F23" i="25"/>
  <c r="H23" i="25" s="1"/>
  <c r="F24" i="25"/>
  <c r="G24" i="25" s="1"/>
  <c r="F25" i="25"/>
  <c r="H25" i="25" s="1"/>
  <c r="F26" i="25"/>
  <c r="H26" i="25" s="1"/>
  <c r="F27" i="25"/>
  <c r="H27" i="25" s="1"/>
  <c r="F28" i="25"/>
  <c r="G28" i="25" s="1"/>
  <c r="F29" i="25"/>
  <c r="H29" i="25" s="1"/>
  <c r="F30" i="25"/>
  <c r="H30" i="25" s="1"/>
  <c r="F31" i="25"/>
  <c r="H31" i="25" s="1"/>
  <c r="F32" i="25"/>
  <c r="G32" i="25" s="1"/>
  <c r="F33" i="25"/>
  <c r="H33" i="25" s="1"/>
  <c r="F34" i="25"/>
  <c r="H34" i="25" s="1"/>
  <c r="E9" i="25"/>
  <c r="E10" i="25"/>
  <c r="E11" i="25"/>
  <c r="E12" i="25"/>
  <c r="E13" i="25"/>
  <c r="E14" i="25"/>
  <c r="E15" i="25"/>
  <c r="E16" i="25"/>
  <c r="E17" i="25"/>
  <c r="E18" i="25"/>
  <c r="E19" i="25"/>
  <c r="E20" i="25"/>
  <c r="E21" i="25"/>
  <c r="E22" i="25"/>
  <c r="E23" i="25"/>
  <c r="E24" i="25"/>
  <c r="E25" i="25"/>
  <c r="E26" i="25"/>
  <c r="E27" i="25"/>
  <c r="E28" i="25"/>
  <c r="E29" i="25"/>
  <c r="E30" i="25"/>
  <c r="E31" i="25"/>
  <c r="E32" i="25"/>
  <c r="E33" i="25"/>
  <c r="E34" i="25"/>
  <c r="C9" i="25"/>
  <c r="D9" i="25"/>
  <c r="C10" i="25"/>
  <c r="D10" i="25"/>
  <c r="C11" i="25"/>
  <c r="D11" i="25"/>
  <c r="C12" i="25"/>
  <c r="D12" i="25"/>
  <c r="C13" i="25"/>
  <c r="D13" i="25"/>
  <c r="C14" i="25"/>
  <c r="D14" i="25"/>
  <c r="C15" i="25"/>
  <c r="D15" i="25"/>
  <c r="C16" i="25"/>
  <c r="D16" i="25"/>
  <c r="C17" i="25"/>
  <c r="D17" i="25"/>
  <c r="C18" i="25"/>
  <c r="D18" i="25"/>
  <c r="C19" i="25"/>
  <c r="D19" i="25"/>
  <c r="C20" i="25"/>
  <c r="D20" i="25"/>
  <c r="C21" i="25"/>
  <c r="D21" i="25"/>
  <c r="C22" i="25"/>
  <c r="D22" i="25"/>
  <c r="C23" i="25"/>
  <c r="D23" i="25"/>
  <c r="C24" i="25"/>
  <c r="D24" i="25"/>
  <c r="C25" i="25"/>
  <c r="D25" i="25"/>
  <c r="C26" i="25"/>
  <c r="D26" i="25"/>
  <c r="C27" i="25"/>
  <c r="D27" i="25"/>
  <c r="C28" i="25"/>
  <c r="D28" i="25"/>
  <c r="C29" i="25"/>
  <c r="D29" i="25"/>
  <c r="C30" i="25"/>
  <c r="D30" i="25"/>
  <c r="C31" i="25"/>
  <c r="D31" i="25"/>
  <c r="C32" i="25"/>
  <c r="D32" i="25"/>
  <c r="C33" i="25"/>
  <c r="D33" i="25"/>
  <c r="C34" i="25"/>
  <c r="D34" i="25"/>
  <c r="B9" i="25"/>
  <c r="B10" i="25"/>
  <c r="B11" i="25"/>
  <c r="B12" i="25"/>
  <c r="B13" i="25"/>
  <c r="B14" i="25"/>
  <c r="B15" i="25"/>
  <c r="B16" i="25"/>
  <c r="B17" i="25"/>
  <c r="B18" i="25"/>
  <c r="B19" i="25"/>
  <c r="B20" i="25"/>
  <c r="B21" i="25"/>
  <c r="B22" i="25"/>
  <c r="B23" i="25"/>
  <c r="B24" i="25"/>
  <c r="B25" i="25"/>
  <c r="B26" i="25"/>
  <c r="B27" i="25"/>
  <c r="B28" i="25"/>
  <c r="B29" i="25"/>
  <c r="B30" i="25"/>
  <c r="B31" i="25"/>
  <c r="B32" i="25"/>
  <c r="B33" i="25"/>
  <c r="B34" i="25"/>
  <c r="O35" i="25"/>
  <c r="M35" i="25"/>
  <c r="K19" i="25"/>
  <c r="K15" i="25"/>
  <c r="K14" i="25"/>
  <c r="K13" i="25"/>
  <c r="K12" i="25"/>
  <c r="I2" i="22"/>
  <c r="O2" i="22" s="1"/>
  <c r="K2" i="22"/>
  <c r="P2" i="22" s="1"/>
  <c r="AA2" i="22" s="1"/>
  <c r="Y2" i="22"/>
  <c r="AB2" i="22"/>
  <c r="T2" i="22"/>
  <c r="V2" i="22"/>
  <c r="X2" i="22"/>
  <c r="AE2" i="22" a="1"/>
  <c r="F35" i="25" l="1"/>
  <c r="H24" i="25"/>
  <c r="G11" i="25"/>
  <c r="G10" i="25"/>
  <c r="G9" i="25"/>
  <c r="G23" i="25"/>
  <c r="H13" i="25"/>
  <c r="G12" i="25"/>
  <c r="G27" i="25"/>
  <c r="H32" i="25"/>
  <c r="G21" i="25"/>
  <c r="H28" i="25"/>
  <c r="H17" i="25"/>
  <c r="G16" i="25"/>
  <c r="G20" i="25"/>
  <c r="G31" i="25"/>
  <c r="G19" i="25"/>
  <c r="G30" i="25"/>
  <c r="G18" i="25"/>
  <c r="G29" i="25"/>
  <c r="G15" i="25"/>
  <c r="G26" i="25"/>
  <c r="G14" i="25"/>
  <c r="G25" i="25"/>
  <c r="G34" i="25"/>
  <c r="G22" i="25"/>
  <c r="G33" i="25"/>
  <c r="Z2" i="22"/>
  <c r="R2" i="22"/>
  <c r="W2" i="22"/>
  <c r="U2" i="22"/>
  <c r="AE2" i="22"/>
  <c r="I3" i="22"/>
  <c r="K3" i="22"/>
  <c r="W3" i="22" s="1"/>
  <c r="X3" i="22"/>
  <c r="Y3" i="22"/>
  <c r="P3" i="22"/>
  <c r="AA3" i="22" s="1"/>
  <c r="AB3" i="22"/>
  <c r="T3" i="22"/>
  <c r="V3" i="22"/>
  <c r="AE3" i="22" a="1"/>
  <c r="U3" i="22" l="1"/>
  <c r="O3" i="22"/>
  <c r="H35" i="25"/>
  <c r="G35" i="25"/>
  <c r="AC2" i="22"/>
  <c r="S2" i="22"/>
  <c r="AE3" i="22"/>
  <c r="I4" i="22"/>
  <c r="O4" i="22" s="1"/>
  <c r="K4" i="22"/>
  <c r="W4" i="22" s="1"/>
  <c r="X4" i="22"/>
  <c r="Y4" i="22"/>
  <c r="Z4" i="22"/>
  <c r="P4" i="22"/>
  <c r="AA4" i="22" s="1"/>
  <c r="AB4" i="22"/>
  <c r="T4" i="22"/>
  <c r="U4" i="22"/>
  <c r="V4" i="22"/>
  <c r="I5" i="22"/>
  <c r="O5" i="22" s="1"/>
  <c r="K5" i="22"/>
  <c r="P5" i="22" s="1"/>
  <c r="AA5" i="22" s="1"/>
  <c r="AB5" i="22"/>
  <c r="T5" i="22"/>
  <c r="V5" i="22"/>
  <c r="X5" i="22"/>
  <c r="Y5" i="22"/>
  <c r="AE4" i="22" a="1"/>
  <c r="R5" i="22" l="1"/>
  <c r="R4" i="22"/>
  <c r="AC4" i="22" s="1"/>
  <c r="R3" i="22"/>
  <c r="Z3" i="22"/>
  <c r="S4" i="22"/>
  <c r="AE4" i="22"/>
  <c r="Z5" i="22"/>
  <c r="W5" i="22"/>
  <c r="U5" i="22"/>
  <c r="I6" i="22"/>
  <c r="K6" i="22"/>
  <c r="W6" i="22" s="1"/>
  <c r="X6" i="22"/>
  <c r="Y6" i="22"/>
  <c r="P6" i="22"/>
  <c r="AA6" i="22" s="1"/>
  <c r="AB6" i="22"/>
  <c r="T6" i="22"/>
  <c r="V6" i="22"/>
  <c r="AE6" i="22" a="1"/>
  <c r="AE5" i="22" a="1"/>
  <c r="U6" i="22" l="1"/>
  <c r="O6" i="22"/>
  <c r="AC3" i="22"/>
  <c r="S3" i="22"/>
  <c r="AE5" i="22"/>
  <c r="AC5" i="22"/>
  <c r="AE6" i="22"/>
  <c r="I7" i="22"/>
  <c r="O7" i="22" s="1"/>
  <c r="K7" i="22"/>
  <c r="W7" i="22" s="1"/>
  <c r="X7" i="22"/>
  <c r="Y7" i="22"/>
  <c r="Z7" i="22"/>
  <c r="P7" i="22"/>
  <c r="AA7" i="22" s="1"/>
  <c r="AB7" i="22"/>
  <c r="T7" i="22"/>
  <c r="U7" i="22"/>
  <c r="V7" i="22"/>
  <c r="I8" i="22"/>
  <c r="O8" i="22" s="1"/>
  <c r="K8" i="22"/>
  <c r="Y8" i="22"/>
  <c r="P8" i="22"/>
  <c r="AA8" i="22" s="1"/>
  <c r="AB8" i="22"/>
  <c r="T8" i="22"/>
  <c r="V8" i="22"/>
  <c r="W8" i="22"/>
  <c r="X8" i="22"/>
  <c r="AE7" i="22" a="1"/>
  <c r="R8" i="22" l="1"/>
  <c r="R7" i="22"/>
  <c r="AC7" i="22" s="1"/>
  <c r="R6" i="22"/>
  <c r="AC6" i="22" s="1"/>
  <c r="Z6" i="22"/>
  <c r="AE7" i="22"/>
  <c r="Z8" i="22"/>
  <c r="U8" i="22"/>
  <c r="I9" i="22"/>
  <c r="O9" i="22" s="1"/>
  <c r="K9" i="22"/>
  <c r="W9" i="22" s="1"/>
  <c r="X9" i="22"/>
  <c r="Y9" i="22"/>
  <c r="Z9" i="22"/>
  <c r="P9" i="22"/>
  <c r="AA9" i="22" s="1"/>
  <c r="AB9" i="22"/>
  <c r="T9" i="22"/>
  <c r="U9" i="22"/>
  <c r="V9" i="22"/>
  <c r="AE9" i="22" a="1"/>
  <c r="AE8" i="22" a="1"/>
  <c r="R9" i="22" l="1"/>
  <c r="AC9" i="22" s="1"/>
  <c r="AE8" i="22"/>
  <c r="AC8" i="22"/>
  <c r="AE9" i="22"/>
  <c r="I10" i="22"/>
  <c r="O10" i="22" s="1"/>
  <c r="K10" i="22"/>
  <c r="W10" i="22" s="1"/>
  <c r="X10" i="22"/>
  <c r="Y10" i="22"/>
  <c r="Z10" i="22"/>
  <c r="P10" i="22"/>
  <c r="AA10" i="22" s="1"/>
  <c r="AB10" i="22"/>
  <c r="T10" i="22"/>
  <c r="U10" i="22"/>
  <c r="V10" i="22"/>
  <c r="I11" i="22"/>
  <c r="O11" i="22" s="1"/>
  <c r="K11" i="22"/>
  <c r="Y11" i="22"/>
  <c r="P11" i="22"/>
  <c r="AA11" i="22" s="1"/>
  <c r="AB11" i="22"/>
  <c r="T11" i="22"/>
  <c r="V11" i="22"/>
  <c r="W11" i="22"/>
  <c r="X11" i="22"/>
  <c r="AE10" i="22" a="1"/>
  <c r="R11" i="22" l="1"/>
  <c r="R10" i="22"/>
  <c r="AC10" i="22" s="1"/>
  <c r="AE10" i="22"/>
  <c r="Z11" i="22"/>
  <c r="U11" i="22"/>
  <c r="I12" i="22"/>
  <c r="O12" i="22" s="1"/>
  <c r="K12" i="22"/>
  <c r="W12" i="22" s="1"/>
  <c r="X12" i="22"/>
  <c r="Y12" i="22"/>
  <c r="Z12" i="22"/>
  <c r="P12" i="22"/>
  <c r="AA12" i="22" s="1"/>
  <c r="AB12" i="22"/>
  <c r="T12" i="22"/>
  <c r="U12" i="22"/>
  <c r="V12" i="22"/>
  <c r="AE12" i="22" a="1"/>
  <c r="AE11" i="22" a="1"/>
  <c r="R12" i="22" l="1"/>
  <c r="AC12" i="22" s="1"/>
  <c r="AE11" i="22"/>
  <c r="AC11" i="22"/>
  <c r="AE12" i="22"/>
  <c r="I13" i="22"/>
  <c r="O13" i="22" s="1"/>
  <c r="K13" i="22"/>
  <c r="W13" i="22" s="1"/>
  <c r="X13" i="22"/>
  <c r="Y13" i="22"/>
  <c r="Z13" i="22"/>
  <c r="P13" i="22"/>
  <c r="AA13" i="22" s="1"/>
  <c r="AB13" i="22"/>
  <c r="T13" i="22"/>
  <c r="U13" i="22"/>
  <c r="V13" i="22"/>
  <c r="I14" i="22"/>
  <c r="K14" i="22"/>
  <c r="P14" i="22"/>
  <c r="AA14" i="22" s="1"/>
  <c r="AB14" i="22"/>
  <c r="T14" i="22"/>
  <c r="V14" i="22"/>
  <c r="W14" i="22"/>
  <c r="X14" i="22"/>
  <c r="Y14" i="22"/>
  <c r="L25" i="23"/>
  <c r="J25" i="23"/>
  <c r="H25" i="23"/>
  <c r="G25" i="23"/>
  <c r="V24" i="23"/>
  <c r="T24" i="23"/>
  <c r="Q24" i="23"/>
  <c r="AB24" i="23" s="1"/>
  <c r="N24" i="23"/>
  <c r="Y24" i="23" s="1"/>
  <c r="M24" i="23"/>
  <c r="X24" i="23" s="1"/>
  <c r="K24" i="23"/>
  <c r="I24" i="23"/>
  <c r="V23" i="23"/>
  <c r="T23" i="23"/>
  <c r="Q23" i="23"/>
  <c r="AB23" i="23" s="1"/>
  <c r="N23" i="23"/>
  <c r="Y23" i="23" s="1"/>
  <c r="M23" i="23"/>
  <c r="X23" i="23" s="1"/>
  <c r="K23" i="23"/>
  <c r="I23" i="23"/>
  <c r="V22" i="23"/>
  <c r="T22" i="23"/>
  <c r="Q22" i="23"/>
  <c r="AB22" i="23" s="1"/>
  <c r="N22" i="23"/>
  <c r="Y22" i="23" s="1"/>
  <c r="M22" i="23"/>
  <c r="X22" i="23" s="1"/>
  <c r="K22" i="23"/>
  <c r="I22" i="23"/>
  <c r="V21" i="23"/>
  <c r="T21" i="23"/>
  <c r="Q21" i="23"/>
  <c r="AB21" i="23" s="1"/>
  <c r="N21" i="23"/>
  <c r="Y21" i="23" s="1"/>
  <c r="M21" i="23"/>
  <c r="X21" i="23" s="1"/>
  <c r="K21" i="23"/>
  <c r="I21" i="23"/>
  <c r="V20" i="23"/>
  <c r="T20" i="23"/>
  <c r="Q20" i="23"/>
  <c r="AB20" i="23" s="1"/>
  <c r="N20" i="23"/>
  <c r="Y20" i="23" s="1"/>
  <c r="M20" i="23"/>
  <c r="X20" i="23" s="1"/>
  <c r="K20" i="23"/>
  <c r="I20" i="23"/>
  <c r="V19" i="23"/>
  <c r="T19" i="23"/>
  <c r="Q19" i="23"/>
  <c r="AB19" i="23" s="1"/>
  <c r="N19" i="23"/>
  <c r="Y19" i="23" s="1"/>
  <c r="M19" i="23"/>
  <c r="K19" i="23"/>
  <c r="I19" i="23"/>
  <c r="V18" i="23"/>
  <c r="T18" i="23"/>
  <c r="Q18" i="23"/>
  <c r="AB18" i="23" s="1"/>
  <c r="N18" i="23"/>
  <c r="Y18" i="23" s="1"/>
  <c r="M18" i="23"/>
  <c r="X18" i="23" s="1"/>
  <c r="K18" i="23"/>
  <c r="P18" i="23" s="1"/>
  <c r="I18" i="23"/>
  <c r="V17" i="23"/>
  <c r="T17" i="23"/>
  <c r="Q17" i="23"/>
  <c r="AB17" i="23" s="1"/>
  <c r="N17" i="23"/>
  <c r="Y17" i="23" s="1"/>
  <c r="M17" i="23"/>
  <c r="X17" i="23" s="1"/>
  <c r="K17" i="23"/>
  <c r="I17" i="23"/>
  <c r="V16" i="23"/>
  <c r="T16" i="23"/>
  <c r="Q16" i="23"/>
  <c r="AB16" i="23" s="1"/>
  <c r="N16" i="23"/>
  <c r="Y16" i="23" s="1"/>
  <c r="M16" i="23"/>
  <c r="K16" i="23"/>
  <c r="I16" i="23"/>
  <c r="V15" i="23"/>
  <c r="T15" i="23"/>
  <c r="Q15" i="23"/>
  <c r="AB15" i="23" s="1"/>
  <c r="N15" i="23"/>
  <c r="Y15" i="23" s="1"/>
  <c r="M15" i="23"/>
  <c r="X15" i="23" s="1"/>
  <c r="K15" i="23"/>
  <c r="P15" i="23" s="1"/>
  <c r="I15" i="23"/>
  <c r="O15" i="23" s="1"/>
  <c r="Z15" i="23" s="1"/>
  <c r="V14" i="23"/>
  <c r="T14" i="23"/>
  <c r="Q14" i="23"/>
  <c r="AB14" i="23" s="1"/>
  <c r="N14" i="23"/>
  <c r="Y14" i="23" s="1"/>
  <c r="M14" i="23"/>
  <c r="X14" i="23" s="1"/>
  <c r="K14" i="23"/>
  <c r="I14" i="23"/>
  <c r="U14" i="23" s="1"/>
  <c r="V13" i="23"/>
  <c r="T13" i="23"/>
  <c r="Q13" i="23"/>
  <c r="AB13" i="23" s="1"/>
  <c r="N13" i="23"/>
  <c r="Y13" i="23" s="1"/>
  <c r="M13" i="23"/>
  <c r="X13" i="23" s="1"/>
  <c r="K13" i="23"/>
  <c r="I13" i="23"/>
  <c r="V12" i="23"/>
  <c r="T12" i="23"/>
  <c r="Q12" i="23"/>
  <c r="AB12" i="23" s="1"/>
  <c r="N12" i="23"/>
  <c r="Y12" i="23" s="1"/>
  <c r="M12" i="23"/>
  <c r="X12" i="23" s="1"/>
  <c r="K12" i="23"/>
  <c r="I12" i="23"/>
  <c r="O12" i="23" s="1"/>
  <c r="Z12" i="23" s="1"/>
  <c r="Z11" i="23"/>
  <c r="V11" i="23"/>
  <c r="T11" i="23"/>
  <c r="Q11" i="23"/>
  <c r="AB11" i="23" s="1"/>
  <c r="N11" i="23"/>
  <c r="Y11" i="23" s="1"/>
  <c r="M11" i="23"/>
  <c r="X11" i="23" s="1"/>
  <c r="K11" i="23"/>
  <c r="I11" i="23"/>
  <c r="U11" i="23" s="1"/>
  <c r="V10" i="23"/>
  <c r="T10" i="23"/>
  <c r="Q10" i="23"/>
  <c r="AB10" i="23" s="1"/>
  <c r="N10" i="23"/>
  <c r="Y10" i="23" s="1"/>
  <c r="M10" i="23"/>
  <c r="X10" i="23" s="1"/>
  <c r="K10" i="23"/>
  <c r="P10" i="23" s="1"/>
  <c r="I10" i="23"/>
  <c r="V9" i="23"/>
  <c r="T9" i="23"/>
  <c r="Q9" i="23"/>
  <c r="AB9" i="23" s="1"/>
  <c r="N9" i="23"/>
  <c r="Y9" i="23" s="1"/>
  <c r="M9" i="23"/>
  <c r="X9" i="23" s="1"/>
  <c r="K9" i="23"/>
  <c r="I9" i="23"/>
  <c r="V8" i="23"/>
  <c r="T8" i="23"/>
  <c r="Q8" i="23"/>
  <c r="AB8" i="23" s="1"/>
  <c r="N8" i="23"/>
  <c r="M8" i="23"/>
  <c r="X8" i="23" s="1"/>
  <c r="K8" i="23"/>
  <c r="I8" i="23"/>
  <c r="V7" i="23"/>
  <c r="T7" i="23"/>
  <c r="Q7" i="23"/>
  <c r="AB7" i="23" s="1"/>
  <c r="N7" i="23"/>
  <c r="Y7" i="23" s="1"/>
  <c r="M7" i="23"/>
  <c r="X7" i="23" s="1"/>
  <c r="K7" i="23"/>
  <c r="I7" i="23"/>
  <c r="V6" i="23"/>
  <c r="T6" i="23"/>
  <c r="Q6" i="23"/>
  <c r="AB6" i="23" s="1"/>
  <c r="N6" i="23"/>
  <c r="Y6" i="23" s="1"/>
  <c r="M6" i="23"/>
  <c r="X6" i="23" s="1"/>
  <c r="K6" i="23"/>
  <c r="I6" i="23"/>
  <c r="V5" i="23"/>
  <c r="T5" i="23"/>
  <c r="Q5" i="23"/>
  <c r="AB5" i="23" s="1"/>
  <c r="N5" i="23"/>
  <c r="M5" i="23"/>
  <c r="X5" i="23" s="1"/>
  <c r="K5" i="23"/>
  <c r="I5" i="23"/>
  <c r="V4" i="23"/>
  <c r="T4" i="23"/>
  <c r="Q4" i="23"/>
  <c r="AB4" i="23" s="1"/>
  <c r="N4" i="23"/>
  <c r="Y4" i="23" s="1"/>
  <c r="M4" i="23"/>
  <c r="X4" i="23" s="1"/>
  <c r="K4" i="23"/>
  <c r="I4" i="23"/>
  <c r="V3" i="23"/>
  <c r="T3" i="23"/>
  <c r="Q3" i="23"/>
  <c r="AB3" i="23" s="1"/>
  <c r="N3" i="23"/>
  <c r="Y3" i="23" s="1"/>
  <c r="M3" i="23"/>
  <c r="X3" i="23" s="1"/>
  <c r="K3" i="23"/>
  <c r="I3" i="23"/>
  <c r="V2" i="23"/>
  <c r="T2" i="23"/>
  <c r="Q2" i="23"/>
  <c r="AB2" i="23" s="1"/>
  <c r="N2" i="23"/>
  <c r="M2" i="23"/>
  <c r="X2" i="23" s="1"/>
  <c r="K2" i="23"/>
  <c r="I2" i="23"/>
  <c r="L28" i="22"/>
  <c r="J28" i="22"/>
  <c r="H28" i="22"/>
  <c r="G28" i="22"/>
  <c r="X27" i="22"/>
  <c r="V27" i="22"/>
  <c r="T27" i="22"/>
  <c r="AB27" i="22"/>
  <c r="Y27" i="22"/>
  <c r="K27" i="22"/>
  <c r="I27" i="22"/>
  <c r="V26" i="22"/>
  <c r="T26" i="22"/>
  <c r="AB26" i="22"/>
  <c r="Y26" i="22"/>
  <c r="X26" i="22"/>
  <c r="K26" i="22"/>
  <c r="I26" i="22"/>
  <c r="V25" i="22"/>
  <c r="T25" i="22"/>
  <c r="AB25" i="22"/>
  <c r="Y25" i="22"/>
  <c r="X25" i="22"/>
  <c r="K25" i="22"/>
  <c r="W25" i="22" s="1"/>
  <c r="I25" i="22"/>
  <c r="V24" i="22"/>
  <c r="T24" i="22"/>
  <c r="AB24" i="22"/>
  <c r="Y24" i="22"/>
  <c r="K24" i="22"/>
  <c r="P24" i="22" s="1"/>
  <c r="AA24" i="22" s="1"/>
  <c r="I24" i="22"/>
  <c r="V23" i="22"/>
  <c r="T23" i="22"/>
  <c r="AB23" i="22"/>
  <c r="Y23" i="22"/>
  <c r="X23" i="22"/>
  <c r="K23" i="22"/>
  <c r="W23" i="22" s="1"/>
  <c r="I23" i="22"/>
  <c r="V22" i="22"/>
  <c r="T22" i="22"/>
  <c r="AB22" i="22"/>
  <c r="Y22" i="22"/>
  <c r="X22" i="22"/>
  <c r="K22" i="22"/>
  <c r="W22" i="22" s="1"/>
  <c r="I22" i="22"/>
  <c r="V21" i="22"/>
  <c r="T21" i="22"/>
  <c r="AB21" i="22"/>
  <c r="Y21" i="22"/>
  <c r="K21" i="22"/>
  <c r="I21" i="22"/>
  <c r="Y20" i="22"/>
  <c r="X20" i="22"/>
  <c r="V20" i="22"/>
  <c r="T20" i="22"/>
  <c r="AB20" i="22"/>
  <c r="K20" i="22"/>
  <c r="I20" i="22"/>
  <c r="V19" i="22"/>
  <c r="T19" i="22"/>
  <c r="AB19" i="22"/>
  <c r="Y19" i="22"/>
  <c r="X19" i="22"/>
  <c r="K19" i="22"/>
  <c r="W19" i="22" s="1"/>
  <c r="I19" i="22"/>
  <c r="V18" i="22"/>
  <c r="T18" i="22"/>
  <c r="AB18" i="22"/>
  <c r="Y18" i="22"/>
  <c r="K18" i="22"/>
  <c r="P18" i="22" s="1"/>
  <c r="AA18" i="22" s="1"/>
  <c r="I18" i="22"/>
  <c r="Y17" i="22"/>
  <c r="X17" i="22"/>
  <c r="V17" i="22"/>
  <c r="T17" i="22"/>
  <c r="AB17" i="22"/>
  <c r="K17" i="22"/>
  <c r="P17" i="22" s="1"/>
  <c r="AA17" i="22" s="1"/>
  <c r="I17" i="22"/>
  <c r="V16" i="22"/>
  <c r="T16" i="22"/>
  <c r="AB16" i="22"/>
  <c r="Y16" i="22"/>
  <c r="X16" i="22"/>
  <c r="K16" i="22"/>
  <c r="W16" i="22" s="1"/>
  <c r="I16" i="22"/>
  <c r="V15" i="22"/>
  <c r="T15" i="22"/>
  <c r="AB15" i="22"/>
  <c r="Y15" i="22"/>
  <c r="K15" i="22"/>
  <c r="P15" i="22" s="1"/>
  <c r="AA15" i="22" s="1"/>
  <c r="I15" i="22"/>
  <c r="AE14" i="22" a="1"/>
  <c r="AE13" i="22" a="1"/>
  <c r="O15" i="22" l="1"/>
  <c r="U16" i="22"/>
  <c r="O16" i="22"/>
  <c r="U17" i="22"/>
  <c r="O17" i="22"/>
  <c r="R17" i="22" s="1"/>
  <c r="O18" i="22"/>
  <c r="O19" i="22"/>
  <c r="O20" i="22"/>
  <c r="U20" i="22"/>
  <c r="P20" i="22"/>
  <c r="AA20" i="22" s="1"/>
  <c r="W20" i="22"/>
  <c r="O21" i="22"/>
  <c r="U21" i="22"/>
  <c r="P21" i="22"/>
  <c r="AA21" i="22" s="1"/>
  <c r="W21" i="22"/>
  <c r="U22" i="22"/>
  <c r="O22" i="22"/>
  <c r="U23" i="22"/>
  <c r="O23" i="22"/>
  <c r="O24" i="22"/>
  <c r="U25" i="22"/>
  <c r="O25" i="22"/>
  <c r="O26" i="22"/>
  <c r="U26" i="22"/>
  <c r="P26" i="22"/>
  <c r="AA26" i="22" s="1"/>
  <c r="W26" i="22"/>
  <c r="O27" i="22"/>
  <c r="U27" i="22"/>
  <c r="P27" i="22"/>
  <c r="AA27" i="22" s="1"/>
  <c r="W27" i="22"/>
  <c r="U2" i="23"/>
  <c r="O2" i="23"/>
  <c r="W2" i="23"/>
  <c r="P2" i="23"/>
  <c r="O3" i="23"/>
  <c r="Z3" i="23" s="1"/>
  <c r="U3" i="23"/>
  <c r="P3" i="23"/>
  <c r="W3" i="23"/>
  <c r="P4" i="23"/>
  <c r="W4" i="23"/>
  <c r="U5" i="23"/>
  <c r="O5" i="23"/>
  <c r="Z5" i="23" s="1"/>
  <c r="W5" i="23"/>
  <c r="P5" i="23"/>
  <c r="O6" i="23"/>
  <c r="Z6" i="23" s="1"/>
  <c r="U6" i="23"/>
  <c r="P6" i="23"/>
  <c r="W6" i="23"/>
  <c r="P7" i="23"/>
  <c r="W7" i="23"/>
  <c r="U8" i="23"/>
  <c r="O8" i="23"/>
  <c r="Z8" i="23" s="1"/>
  <c r="W8" i="23"/>
  <c r="P8" i="23"/>
  <c r="O9" i="23"/>
  <c r="Z9" i="23" s="1"/>
  <c r="U9" i="23"/>
  <c r="P9" i="23"/>
  <c r="W9" i="23"/>
  <c r="AA10" i="23"/>
  <c r="P11" i="23"/>
  <c r="W11" i="23"/>
  <c r="P12" i="23"/>
  <c r="W12" i="23"/>
  <c r="P14" i="23"/>
  <c r="W14" i="23"/>
  <c r="AA15" i="23"/>
  <c r="U17" i="23"/>
  <c r="O17" i="23"/>
  <c r="Z17" i="23" s="1"/>
  <c r="W17" i="23"/>
  <c r="P17" i="23"/>
  <c r="O18" i="23"/>
  <c r="Z18" i="23" s="1"/>
  <c r="U18" i="23"/>
  <c r="AA18" i="23"/>
  <c r="U20" i="23"/>
  <c r="O20" i="23"/>
  <c r="W20" i="23"/>
  <c r="P20" i="23"/>
  <c r="O21" i="23"/>
  <c r="Z21" i="23" s="1"/>
  <c r="U21" i="23"/>
  <c r="P21" i="23"/>
  <c r="W21" i="23"/>
  <c r="O23" i="23"/>
  <c r="U23" i="23"/>
  <c r="W23" i="23"/>
  <c r="P23" i="23"/>
  <c r="O24" i="23"/>
  <c r="Z24" i="23" s="1"/>
  <c r="U24" i="23"/>
  <c r="P24" i="23"/>
  <c r="W24" i="23"/>
  <c r="U14" i="22"/>
  <c r="O14" i="22"/>
  <c r="R13" i="22"/>
  <c r="AC13" i="22" s="1"/>
  <c r="AE14" i="22"/>
  <c r="AE13" i="22"/>
  <c r="U15" i="22"/>
  <c r="W18" i="22"/>
  <c r="W17" i="22"/>
  <c r="Z23" i="22"/>
  <c r="P23" i="22"/>
  <c r="AA23" i="22" s="1"/>
  <c r="W15" i="22"/>
  <c r="Z17" i="22"/>
  <c r="U24" i="22"/>
  <c r="Q28" i="22"/>
  <c r="U18" i="22"/>
  <c r="W24" i="22"/>
  <c r="R6" i="23"/>
  <c r="O14" i="23"/>
  <c r="Z14" i="23" s="1"/>
  <c r="W18" i="23"/>
  <c r="U15" i="23"/>
  <c r="I25" i="23"/>
  <c r="U12" i="23"/>
  <c r="W15" i="23"/>
  <c r="W16" i="23"/>
  <c r="P16" i="23"/>
  <c r="R14" i="23"/>
  <c r="O19" i="23"/>
  <c r="Z19" i="23" s="1"/>
  <c r="U19" i="23"/>
  <c r="Z2" i="23"/>
  <c r="O22" i="23"/>
  <c r="Z22" i="23" s="1"/>
  <c r="U22" i="23"/>
  <c r="R17" i="23"/>
  <c r="W22" i="23"/>
  <c r="P22" i="23"/>
  <c r="M25" i="23"/>
  <c r="R11" i="23"/>
  <c r="Y5" i="23"/>
  <c r="R5" i="23"/>
  <c r="W10" i="23"/>
  <c r="R12" i="23"/>
  <c r="Z23" i="23"/>
  <c r="R23" i="23"/>
  <c r="Y8" i="23"/>
  <c r="R8" i="23"/>
  <c r="O13" i="23"/>
  <c r="Z13" i="23" s="1"/>
  <c r="U13" i="23"/>
  <c r="R3" i="23"/>
  <c r="U7" i="23"/>
  <c r="O7" i="23"/>
  <c r="Z7" i="23" s="1"/>
  <c r="R24" i="23"/>
  <c r="O10" i="23"/>
  <c r="Z10" i="23" s="1"/>
  <c r="U10" i="23"/>
  <c r="R15" i="23"/>
  <c r="R10" i="23"/>
  <c r="Y2" i="23"/>
  <c r="R2" i="23"/>
  <c r="N25" i="23"/>
  <c r="W19" i="23"/>
  <c r="P19" i="23"/>
  <c r="O4" i="23"/>
  <c r="Z4" i="23" s="1"/>
  <c r="U4" i="23"/>
  <c r="R9" i="23"/>
  <c r="R18" i="23"/>
  <c r="X16" i="23"/>
  <c r="Z20" i="23"/>
  <c r="R20" i="23"/>
  <c r="Q25" i="23"/>
  <c r="W13" i="23"/>
  <c r="P13" i="23"/>
  <c r="R21" i="23"/>
  <c r="X19" i="23"/>
  <c r="R7" i="23"/>
  <c r="U16" i="23"/>
  <c r="O16" i="23"/>
  <c r="K25" i="23"/>
  <c r="X15" i="22"/>
  <c r="X18" i="22"/>
  <c r="X21" i="22"/>
  <c r="X24" i="22"/>
  <c r="N28" i="22"/>
  <c r="Z16" i="22"/>
  <c r="Z25" i="22"/>
  <c r="P16" i="22"/>
  <c r="AA16" i="22" s="1"/>
  <c r="P22" i="22"/>
  <c r="AA22" i="22" s="1"/>
  <c r="P25" i="22"/>
  <c r="AA25" i="22" s="1"/>
  <c r="I28" i="22"/>
  <c r="O28" i="22" s="1"/>
  <c r="Z22" i="22"/>
  <c r="K28" i="22"/>
  <c r="U19" i="22"/>
  <c r="Z20" i="22"/>
  <c r="Z26" i="22"/>
  <c r="P19" i="22"/>
  <c r="AA19" i="22" s="1"/>
  <c r="AE5" i="23" a="1"/>
  <c r="AE9" i="23" a="1"/>
  <c r="AE18" i="22" a="1"/>
  <c r="AE20" i="22" a="1"/>
  <c r="AE27" i="22" a="1"/>
  <c r="AE6" i="23" a="1"/>
  <c r="AE26" i="22" a="1"/>
  <c r="AE7" i="23" a="1"/>
  <c r="AE11" i="23" a="1"/>
  <c r="AE24" i="22" a="1"/>
  <c r="AE21" i="22" a="1"/>
  <c r="AE23" i="23" a="1"/>
  <c r="AE21" i="23" a="1"/>
  <c r="AE17" i="23" a="1"/>
  <c r="AE15" i="22" a="1"/>
  <c r="AE14" i="23" a="1"/>
  <c r="AE10" i="23" a="1"/>
  <c r="AE20" i="23" a="1"/>
  <c r="AE12" i="23" a="1"/>
  <c r="AE15" i="23" a="1"/>
  <c r="AE16" i="23" a="1"/>
  <c r="AE24" i="23" a="1"/>
  <c r="AE18" i="23" a="1"/>
  <c r="AE2" i="23" a="1"/>
  <c r="AE8" i="23" a="1"/>
  <c r="AE3" i="23" a="1"/>
  <c r="Z16" i="23" l="1"/>
  <c r="R16" i="23"/>
  <c r="AA13" i="23"/>
  <c r="AA19" i="23"/>
  <c r="AA22" i="23"/>
  <c r="AA16" i="23"/>
  <c r="R14" i="22"/>
  <c r="AC14" i="22" s="1"/>
  <c r="Z14" i="22"/>
  <c r="AA24" i="23"/>
  <c r="AA23" i="23"/>
  <c r="AA21" i="23"/>
  <c r="AA20" i="23"/>
  <c r="AA17" i="23"/>
  <c r="AA14" i="23"/>
  <c r="AA12" i="23"/>
  <c r="AA11" i="23"/>
  <c r="AA9" i="23"/>
  <c r="AA8" i="23"/>
  <c r="AA7" i="23"/>
  <c r="AA6" i="23"/>
  <c r="AA5" i="23"/>
  <c r="AA4" i="23"/>
  <c r="AA3" i="23"/>
  <c r="AA2" i="23"/>
  <c r="R27" i="22"/>
  <c r="Z27" i="22"/>
  <c r="R26" i="22"/>
  <c r="R25" i="22"/>
  <c r="R24" i="22"/>
  <c r="Z24" i="22"/>
  <c r="R23" i="22"/>
  <c r="R22" i="22"/>
  <c r="R21" i="22"/>
  <c r="Z21" i="22"/>
  <c r="R20" i="22"/>
  <c r="R19" i="22"/>
  <c r="Z19" i="22"/>
  <c r="R18" i="22"/>
  <c r="Z18" i="22"/>
  <c r="R16" i="22"/>
  <c r="R15" i="22"/>
  <c r="Z15" i="22"/>
  <c r="AE20" i="22"/>
  <c r="AE26" i="22"/>
  <c r="AC20" i="22"/>
  <c r="AC17" i="22"/>
  <c r="AC26" i="22"/>
  <c r="AE21" i="22"/>
  <c r="AE24" i="22"/>
  <c r="AE18" i="22"/>
  <c r="AE15" i="22"/>
  <c r="AC21" i="22"/>
  <c r="AC24" i="22"/>
  <c r="AC18" i="22"/>
  <c r="AC15" i="22"/>
  <c r="AE6" i="23"/>
  <c r="R4" i="23"/>
  <c r="P25" i="23"/>
  <c r="AC6" i="23"/>
  <c r="AE2" i="23"/>
  <c r="AE11" i="23"/>
  <c r="AE20" i="23"/>
  <c r="AE10" i="23"/>
  <c r="AE8" i="23"/>
  <c r="AE15" i="23"/>
  <c r="AE16" i="23"/>
  <c r="AE18" i="23"/>
  <c r="AE23" i="23"/>
  <c r="AE14" i="23"/>
  <c r="AE9" i="23"/>
  <c r="AE7" i="23"/>
  <c r="AE17" i="23"/>
  <c r="AE24" i="23"/>
  <c r="AE12" i="23"/>
  <c r="AE21" i="23"/>
  <c r="AE5" i="23"/>
  <c r="AE3" i="23"/>
  <c r="AC2" i="23"/>
  <c r="AC11" i="23"/>
  <c r="AC20" i="23"/>
  <c r="AC10" i="23"/>
  <c r="AC8" i="23"/>
  <c r="AC4" i="23"/>
  <c r="AC15" i="23"/>
  <c r="AC16" i="23"/>
  <c r="AC18" i="23"/>
  <c r="AC23" i="23"/>
  <c r="AC14" i="23"/>
  <c r="AC9" i="23"/>
  <c r="AC7" i="23"/>
  <c r="R13" i="23"/>
  <c r="AC17" i="23"/>
  <c r="AC24" i="23"/>
  <c r="AC12" i="23"/>
  <c r="R22" i="23"/>
  <c r="AC21" i="23"/>
  <c r="AC5" i="23"/>
  <c r="R19" i="23"/>
  <c r="AC3" i="23"/>
  <c r="O25" i="23"/>
  <c r="AE27" i="22"/>
  <c r="AC27" i="22"/>
  <c r="P28" i="22"/>
  <c r="R28" i="22" s="1"/>
  <c r="AE23" i="22" a="1"/>
  <c r="AE16" i="22" a="1"/>
  <c r="AE22" i="22" a="1"/>
  <c r="AE19" i="23" a="1"/>
  <c r="AE25" i="22" a="1"/>
  <c r="AE13" i="23" a="1"/>
  <c r="AE4" i="23" a="1"/>
  <c r="AE19" i="22" a="1"/>
  <c r="AE17" i="22" a="1"/>
  <c r="AE22" i="23" a="1"/>
  <c r="AE17" i="22" l="1"/>
  <c r="AE19" i="22"/>
  <c r="AE23" i="22"/>
  <c r="AE25" i="22"/>
  <c r="AC23" i="22"/>
  <c r="AC25" i="22"/>
  <c r="AC19" i="22"/>
  <c r="AE4" i="23"/>
  <c r="AE19" i="23"/>
  <c r="AE22" i="23"/>
  <c r="AE13" i="23"/>
  <c r="AC19" i="23"/>
  <c r="AC22" i="23"/>
  <c r="R25" i="23"/>
  <c r="AC13" i="23"/>
  <c r="AE16" i="22"/>
  <c r="AC16" i="22"/>
  <c r="AE22" i="22"/>
  <c r="AC22" i="22"/>
  <c r="I10" i="25" l="1"/>
  <c r="K10" i="25"/>
  <c r="K11" i="25"/>
  <c r="I9" i="25"/>
  <c r="K9" i="25"/>
  <c r="J11" i="25"/>
  <c r="I11" i="25"/>
  <c r="L11" i="25"/>
  <c r="J10" i="25" l="1"/>
  <c r="J9" i="25"/>
  <c r="L10" i="25" l="1"/>
  <c r="J32" i="25" l="1"/>
  <c r="J30" i="25"/>
  <c r="J28" i="25"/>
  <c r="J27" i="25"/>
  <c r="J26" i="25"/>
  <c r="J24" i="25"/>
  <c r="J23" i="25"/>
  <c r="J21" i="25"/>
  <c r="J16" i="25"/>
  <c r="J20" i="25" l="1"/>
  <c r="J22" i="25"/>
  <c r="K23" i="25"/>
  <c r="K18" i="25"/>
  <c r="K25" i="25"/>
  <c r="K21" i="25"/>
  <c r="K27" i="25"/>
  <c r="K17" i="25"/>
  <c r="I16" i="25"/>
  <c r="K24" i="25"/>
  <c r="K31" i="25"/>
  <c r="I34" i="25"/>
  <c r="K29" i="25"/>
  <c r="K20" i="25"/>
  <c r="I23" i="25"/>
  <c r="K28" i="25"/>
  <c r="K32" i="25"/>
  <c r="I24" i="25"/>
  <c r="I26" i="25"/>
  <c r="I18" i="25"/>
  <c r="K26" i="25"/>
  <c r="K16" i="25"/>
  <c r="K30" i="25"/>
  <c r="K22" i="25"/>
  <c r="K34" i="25"/>
  <c r="I32" i="25"/>
  <c r="K33" i="25"/>
  <c r="I12" i="25"/>
  <c r="J34" i="25"/>
  <c r="J25" i="25"/>
  <c r="J18" i="25"/>
  <c r="J29" i="25"/>
  <c r="J33" i="25"/>
  <c r="J31" i="25"/>
  <c r="J17" i="25" l="1"/>
  <c r="J35" i="25"/>
  <c r="I31" i="25"/>
  <c r="I28" i="25"/>
  <c r="I17" i="25"/>
  <c r="I20" i="25"/>
  <c r="L21" i="25"/>
  <c r="L16" i="25"/>
  <c r="L24" i="25"/>
  <c r="I29" i="25"/>
  <c r="I27" i="25"/>
  <c r="I35" i="25"/>
  <c r="K35" i="25"/>
  <c r="L26" i="25"/>
  <c r="L32" i="25"/>
  <c r="I25" i="25"/>
  <c r="I30" i="25"/>
  <c r="L23" i="25"/>
  <c r="I33" i="25"/>
  <c r="I22" i="25"/>
  <c r="L12" i="25"/>
  <c r="L25" i="25" l="1"/>
  <c r="L22" i="25"/>
  <c r="L27" i="25"/>
  <c r="L17" i="25"/>
  <c r="L34" i="25"/>
  <c r="L28" i="25"/>
  <c r="L29" i="25"/>
  <c r="L18" i="25"/>
  <c r="L33" i="25"/>
  <c r="L30" i="25"/>
  <c r="L20" i="25"/>
  <c r="L31" i="25"/>
  <c r="L35" i="25"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<sst xmlns="http://schemas.openxmlformats.org/spreadsheetml/2006/main" count="256" uniqueCount="127">
  <si>
    <t>STT Kê khai</t>
  </si>
  <si>
    <t>Họ và tên</t>
  </si>
  <si>
    <t>Tổng 03</t>
  </si>
  <si>
    <t>Nhân khẩu</t>
  </si>
  <si>
    <t>Tổng dt thu hồi</t>
  </si>
  <si>
    <t>Tỉ lệ mất đất</t>
  </si>
  <si>
    <t>Tiền gạo</t>
  </si>
  <si>
    <t xml:space="preserve">Cấy lúa </t>
  </si>
  <si>
    <t>Tổng tiền</t>
  </si>
  <si>
    <t>Thôn</t>
  </si>
  <si>
    <t>Tổng</t>
  </si>
  <si>
    <t>CỘNG HÒA XÃ HỘI CHỦ NGHĨA VIỆT NAM</t>
  </si>
  <si>
    <t>Độc lập - Tự do - Hạnh phúc</t>
  </si>
  <si>
    <t>STT</t>
  </si>
  <si>
    <t>Diện tích thu hồi
(m2)</t>
  </si>
  <si>
    <t>Bồi thường đất
(đ)</t>
  </si>
  <si>
    <t>F- Tiền gạo</t>
  </si>
  <si>
    <t xml:space="preserve">F- Cấy lúa </t>
  </si>
  <si>
    <t>F- Tổng tiền</t>
  </si>
  <si>
    <t>F-Tổng dt thu hồi</t>
  </si>
  <si>
    <t>F -Tỉ lệ mất đất</t>
  </si>
  <si>
    <t>F-Diện tích cấy lúa</t>
  </si>
  <si>
    <t xml:space="preserve">Tổng </t>
  </si>
  <si>
    <t>I, Bồi thường hỗ trợ các hộ gia đình, cá nhân:</t>
  </si>
  <si>
    <t>Tổng cộng 
(đ)</t>
  </si>
  <si>
    <t>HT đào tạo, chuyển đổi nghề và tìm kiếm việc làm cho hộ gia đình, cá nhân trực tiếp SX NN
 (đ)</t>
  </si>
  <si>
    <t>DT cấy lúa</t>
  </si>
  <si>
    <t>LUC - NTS Tiền đất *75000</t>
  </si>
  <si>
    <t>LUC - NTS Tiền đào tạo*3*75000</t>
  </si>
  <si>
    <t>F-Tổng Nhân khẩu</t>
  </si>
  <si>
    <t>Số P/A</t>
  </si>
  <si>
    <t>Bồi thường, hỗ trợ hoa màu 
(đ)</t>
  </si>
  <si>
    <t>Cấy lúa / dưa hấu</t>
  </si>
  <si>
    <t>Bồi thường cấy lúa</t>
  </si>
  <si>
    <t>HỘI ĐỒNG BT, HT, TĐC</t>
  </si>
  <si>
    <t>LUC - NTS Tiền đào tạo*5*75000</t>
  </si>
  <si>
    <t>Số PA</t>
  </si>
  <si>
    <t>Nguyễn Thế Chinh</t>
  </si>
  <si>
    <t>Nguyễn Danh Phú (đại diện cho bố là Nguyễn Danh Thâu)</t>
  </si>
  <si>
    <t>Nguyễn Danh Dũng (Nguyễn Thị Thắm)</t>
  </si>
  <si>
    <t>Bắc</t>
  </si>
  <si>
    <t>Giữa</t>
  </si>
  <si>
    <t>F- Chữ</t>
  </si>
  <si>
    <t>30%*75,000</t>
  </si>
  <si>
    <t>F- 30%*75,000</t>
  </si>
  <si>
    <t>UBND XÃ LAI KHÊ</t>
  </si>
  <si>
    <t>BẢNG TỔNG HỢP KINH PHÍ BỒI THƯỜNG, HỖ TRỢ DIỆN TÍCH ĐẤT NÔNG NGHIỆP, CÂY CỐI HOA MÀU TRÊN ĐẤT ĐỂ GPMB KHI NHÀ NƯỚC THU HỒI ĐẤT THỰC HIỆN DỰ ÁN XÂY DỰNG ĐIỂM DÂN CƯ MỚI GIÁP KHU CÔNG NGHIỆP KIM THÀNH</t>
  </si>
  <si>
    <t>Hỗ trợ ổn định sản xuất
(đ)</t>
  </si>
  <si>
    <t>Hỗ trợ ổn định đời sống
 (đ)</t>
  </si>
  <si>
    <t>BẢNG DANH SÁCH CÔNG KHAI PHƯƠNG ÁN BỒI THƯỜNG, HỖ TRỢ DIỆN TÍCH ĐẤT NÔNG NGHIỆP, CÂY CỐI HOA MÀU TRÊN ĐẤT ĐỂ GPMB KHI NHÀ NƯỚC THU HỒI ĐẤT THỰC HIỆN DỰ ÁN XÂY DỰNG HẠ TẦNG KỸ THUẬT ĐIỂM DÂN CƯ MỚI GIÁP KHU CÔNG NGHIỆP KIM THÀNH, XÃ CỔ DŨNG,
HUYỆN KIM THÀNH (CŨ) GĐ1</t>
  </si>
  <si>
    <t xml:space="preserve"> </t>
  </si>
  <si>
    <t>182.288.500</t>
  </si>
  <si>
    <t>277.920.000</t>
  </si>
  <si>
    <t>183.350.000</t>
  </si>
  <si>
    <t>Nguyễn Thị Nhớ</t>
  </si>
  <si>
    <t>Đào Mạnh Hùng (đại diện hàng thừa kế thứ nhất cho bà Nguyễn Thị Nhâm đã chết)</t>
  </si>
  <si>
    <t>Đặng Đình Trường</t>
  </si>
  <si>
    <t>Nguyễn Thị Hiền</t>
  </si>
  <si>
    <t>Nguyễn Danh Bằng</t>
  </si>
  <si>
    <t>tờ</t>
  </si>
  <si>
    <t>thửa</t>
  </si>
  <si>
    <t>Nguyễn Quý Thanh</t>
  </si>
  <si>
    <t>Nguyễn Khắc Trường</t>
  </si>
  <si>
    <t>Nguyễn Quý Tuân</t>
  </si>
  <si>
    <t>Hoàng Thị Nữ (Thiện)</t>
  </si>
  <si>
    <t>Đặng Văn Nhút</t>
  </si>
  <si>
    <t>mong muốn lấy cả dtich</t>
  </si>
  <si>
    <t>Nguyễn Thị Rìu</t>
  </si>
  <si>
    <t>Nguyễn Quý Trước</t>
  </si>
  <si>
    <t>Nguyễn Quý Hiến</t>
  </si>
  <si>
    <t>950, 951</t>
  </si>
  <si>
    <t>Nguyễn Quý Vũ</t>
  </si>
  <si>
    <t>Nguyễn Văn Đượng</t>
  </si>
  <si>
    <t>Nguyễn Văn Định</t>
  </si>
  <si>
    <t>Nguyễn Văn Thịnh</t>
  </si>
  <si>
    <t>Nguyễn Văn Nam</t>
  </si>
  <si>
    <t>Nguyễn Văn Soài</t>
  </si>
  <si>
    <t>Nguyễn Quý Tồn + Rịt</t>
  </si>
  <si>
    <t>Nguyễn Văn Sáo</t>
  </si>
  <si>
    <t>Nguyễn Thị Sợi</t>
  </si>
  <si>
    <t>Nguyễn Văn Hoán</t>
  </si>
  <si>
    <t>Cô giáo mua</t>
  </si>
  <si>
    <t>Lai Khê, ngày    tháng     năm 2025</t>
  </si>
  <si>
    <t>Tờ</t>
  </si>
  <si>
    <t>Thửa</t>
  </si>
  <si>
    <t>Ghi chú</t>
  </si>
  <si>
    <t>Đã mời kiểm kê, nhưng muốn lấy cả diện tích</t>
  </si>
  <si>
    <t xml:space="preserve">Cô giáo Nguyễn Thị Cúc mua (có hợp đồng mua bán năm 2024)
Tổng tiền: 871.395.000 đồng </t>
  </si>
  <si>
    <t>BẢNG TỔNG HỢP KINH PHÍ CÁC HỘ VƯỚNG MẮC, CÁC HỘ CÒN LẠI BỒI THƯỜNG, HỖ TRỢ DIỆN TÍCH ĐẤT NÔNG NGHIỆP, CÂY CỐI HOA MÀU TRÊN ĐẤT ĐỂ GPMB KHI NHÀ NƯỚC THU HỒI ĐẤT THỰC HIỆN DỰ ÁN XÂY DỰNG HẠ TẦNG KỸ THUẬT ĐIỂM DÂN CƯ MỚI GIÁP KHU CÔNG NGHIỆP KIM THÀNH, XÃ CỔ DŨNG, HUYỆN KIM THÀNH GĐ1</t>
  </si>
  <si>
    <t>Các hộ chưa kiểm kê 
Tổng tiền: 756.560.000 đồng</t>
  </si>
  <si>
    <t>3 hộ vướng mắc đợt 1
Tổng tiền: 643.559.000 đồng
- Dũng (Thắm), Phú (Thâu): khẩu
+ Chinh: không đồng ý giá bồi thường</t>
  </si>
  <si>
    <t>Nguyễn Thị Nhớ (con trai - Nguyễn Danh Viên)</t>
  </si>
  <si>
    <t>Trần Thị Là (con trai - Nguyễn Danh Phẳng)</t>
  </si>
  <si>
    <t>LUC - NTS Tiền đất *100000</t>
  </si>
  <si>
    <t>LUC - NTS Tiền đào tạo*5*100000</t>
  </si>
  <si>
    <t>30%*100000</t>
  </si>
  <si>
    <t>Kinh phí bồi thường đất
(đ)</t>
  </si>
  <si>
    <t>Kinh phí Hỗ trợ đào tạo, chuyển đổi nghề và tìm kiếm việc làm cho hộ gia đình, cá nhân trực tiếp sản xuất nông nghiệp
 (đ)</t>
  </si>
  <si>
    <t>Kinh phí hỗ trợ ổn định đời sống
 (đ)</t>
  </si>
  <si>
    <t>Kinh phí bồi thường, hỗ trợ hoa màu 
(đ)</t>
  </si>
  <si>
    <t>Kinh phí hỗ trợ ổn định sản xuất
(đ)</t>
  </si>
  <si>
    <t>Tổng kinh phí Bồi thường, hỗ trợ, hỗ trợ khác (làm tròn) (đ)</t>
  </si>
  <si>
    <t>Phạm Văn Đức (Thơm)</t>
  </si>
  <si>
    <t>Bùi Thị Luyn</t>
  </si>
  <si>
    <t>Vũ Thị Hà</t>
  </si>
  <si>
    <t>Nguyễn Văn Báu</t>
  </si>
  <si>
    <t>Vũ Văn Oanh (đại diện cho ông Vũ Văn Châm đã chết)</t>
  </si>
  <si>
    <t>Trần Thị Kính</t>
  </si>
  <si>
    <t>Phạm Văn Hưng</t>
  </si>
  <si>
    <t>Nguyễn Thị Toẻ</t>
  </si>
  <si>
    <t>Trần Văn Quý</t>
  </si>
  <si>
    <t>Phạm Văn Hường</t>
  </si>
  <si>
    <t>Phạm Thị Tốt</t>
  </si>
  <si>
    <t>Nguyễn Tiến Đích</t>
  </si>
  <si>
    <t>Vũ Văn Sáng</t>
  </si>
  <si>
    <t>Bùi Thị Gái (đại diện cho ông Bùi Văn Tiếp đã chết)</t>
  </si>
  <si>
    <t>Trần Văn Thanh (Ca)</t>
  </si>
  <si>
    <t>Nguyễn Văn Tính</t>
  </si>
  <si>
    <t>Nguyễn Văn Luông</t>
  </si>
  <si>
    <t>Phạm Thị Thu (Soàn)</t>
  </si>
  <si>
    <t>Tiêu Thị Diển (Tánh)</t>
  </si>
  <si>
    <t>Nguyễn Thị Vân</t>
  </si>
  <si>
    <t>Nguyễn Văn Mích</t>
  </si>
  <si>
    <t>Nguyễn Thị Khoai</t>
  </si>
  <si>
    <t>Phạm Thị Cảnh</t>
  </si>
  <si>
    <t>Nguyễn Thị Liễn (người đại diện cho ông Nguyễn Văn Nghé đã chết</t>
  </si>
  <si>
    <r>
      <t xml:space="preserve">DANH SÁCH BỒI THƯỜNG, HỖ TRỢ KHI NHÀ NƯỚC THU HỒI ĐẤT
 THỰC HIỆN DỰ ÁN XÂY DỰNG KHU DÂN CƯ MỚI THÔN TÂN HƯNG, XÃ TUẤN VIỆT, HUYỆN KIM THÀNH
 TẠI XÃ LAI KHÊ, THÀNH PHỐ HẢI PHÒNG (ĐỢT 3)
</t>
    </r>
    <r>
      <rPr>
        <b/>
        <i/>
        <sz val="14"/>
        <color theme="1"/>
        <rFont val="Times New Roman"/>
        <family val="1"/>
      </rPr>
      <t>(Kèm theo Quyết định số: 2190/QĐ-UBND ngày 09 tháng 9 năm 2026 của Chủ tịch UBND xã Lai Khê)</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</si>
</sst>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_(* \(#,##0.00\);_(* &quot;-&quot;??_);_(@_)"/>
    <numFmt numFmtId="165" formatCode="_-* #,##0.00_-;\-* #,##0.00_-;_-* &quot;-&quot;??_-;_-@_-"/>
    <numFmt numFmtId="166" formatCode="_(* #,##0_);_(* \(#,##0\);_(* &quot;-&quot;??_);_(@_)"/>
    <numFmt numFmtId="167" formatCode="_(* #,##0.0_);_(* \(#,##0.0\);_(* &quot;-&quot;??_);_(@_)"/>
    <numFmt numFmtId="168" formatCode="_(* #,##0_);_(* \(#,##0\);_(* &quot;-&quot;?_);_(@_)"/>
    <numFmt numFmtId="169" formatCode="0.0"/>
    <numFmt numFmtId="170" formatCode="_(* #,##0.0_);_(* \(#,##0.0\);_(* &quot;-&quot;?_);_(@_)"/>
    <numFmt numFmtId="171" formatCode="_-* #,##0.0\ _₫_-;\-* #,##0.0\ _₫_-;_-* &quot;-&quot;?\ _₫_-;_-@_-"/>
    <numFmt numFmtId="172" formatCode="&quot;£&quot;#,##0.00"/>
  </numFmts>
  <fonts count="19" x14ac:knownFonts="1">
    <font>
      <sz val="11"/>
      <color theme="1"/>
      <name val="Calibri"/>
      <family val="2"/>
      <scheme val="minor"/>
    </font>
    <font>
      <sz val="11"/>
      <color theme="1"/>
      <name val="Calibri"/>
      <family val="2"/>
      <scheme val="minor"/>
    </font>
    <font>
      <sz val="12"/>
      <name val="Times New Roman"/>
      <family val="1"/>
    </font>
    <font>
      <sz val="11"/>
      <color theme="1"/>
      <name val="Times New Roman"/>
      <family val="1"/>
    </font>
    <font>
      <sz val="12"/>
      <color theme="1"/>
      <name val="Times New Roman"/>
      <family val="1"/>
    </font>
    <font>
      <b/>
      <sz val="11"/>
      <color theme="1"/>
      <name val="Calibri"/>
      <family val="2"/>
      <scheme val="minor"/>
    </font>
    <font>
      <sz val="12"/>
      <name val=".VnTime"/>
      <family val="2"/>
    </font>
    <font>
      <b/>
      <sz val="13"/>
      <name val="Times New Roman"/>
      <family val="1"/>
    </font>
    <font>
      <sz val="13"/>
      <color theme="1"/>
      <name val="Times New Roman"/>
      <family val="1"/>
    </font>
    <font>
      <b/>
      <sz val="14"/>
      <name val="Times New Roman"/>
      <family val="1"/>
    </font>
    <font>
      <i/>
      <sz val="14"/>
      <name val="Times New Roman"/>
      <family val="1"/>
    </font>
    <font>
      <b/>
      <sz val="14"/>
      <color theme="1"/>
      <name val="Times New Roman"/>
      <family val="1"/>
    </font>
    <font>
      <b/>
      <sz val="12"/>
      <color theme="1"/>
      <name val="Times New Roman"/>
      <family val="1"/>
    </font>
    <font>
      <sz val="10"/>
      <name val="Arial"/>
      <family val="2"/>
    </font>
    <font>
      <sz val="12"/>
      <color theme="1"/>
      <name val="Calibri"/>
      <family val="2"/>
      <scheme val="minor"/>
    </font>
    <font>
      <b/>
      <sz val="12"/>
      <color theme="1"/>
      <name val="Calibri"/>
      <family val="2"/>
      <scheme val="minor"/>
    </font>
    <font>
      <b/>
      <sz val="12"/>
      <name val="Times New Roman"/>
      <family val="1"/>
    </font>
    <font>
      <b/>
      <i/>
      <sz val="14"/>
      <color theme="1"/>
      <name val="Times New Roman"/>
      <family val="1"/>
    </font>
    <font>
      <sz val="14"/>
      <color theme="1"/>
      <name val="Times New Roman"/>
      <family val="1"/>
    </font>
  </fonts>
  <fills count="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7"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dotted">
        <color indexed="64"/>
      </bottom>
      <diagonal/>
    </border>
    <border>
      <left style="thin">
        <color auto="1"/>
      </left>
      <right style="thin">
        <color auto="1"/>
      </right>
      <top style="dotted">
        <color auto="1"/>
      </top>
      <bottom style="dotted">
        <color auto="1"/>
      </bottom>
      <diagonal/>
    </border>
    <border>
      <left style="thin">
        <color auto="1"/>
      </left>
      <right style="thin">
        <color auto="1"/>
      </right>
      <top style="thin">
        <color auto="1"/>
      </top>
      <bottom style="dotted">
        <color auto="1"/>
      </bottom>
      <diagonal/>
    </border>
    <border>
      <left style="thin">
        <color auto="1"/>
      </left>
      <right style="thin">
        <color auto="1"/>
      </right>
      <top style="thin">
        <color auto="1"/>
      </top>
      <bottom/>
      <diagonal/>
    </border>
    <border>
      <left style="thin">
        <color auto="1"/>
      </left>
      <right style="thin">
        <color auto="1"/>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13">
    <xf numFmtId="0" fontId="0" fillId="0" borderId="0"/>
    <xf numFmtId="164" fontId="1" fillId="0" borderId="0" applyFont="0" applyFill="0" applyBorder="0" applyAlignment="0" applyProtection="0"/>
    <xf numFmtId="0" fontId="6" fillId="0" borderId="0"/>
    <xf numFmtId="0" fontId="13" fillId="0" borderId="0"/>
    <xf numFmtId="165" fontId="13" fillId="0" borderId="0" applyFont="0" applyFill="0" applyBorder="0" applyAlignment="0" applyProtection="0"/>
    <xf numFmtId="165" fontId="1" fillId="0" borderId="0" applyFont="0" applyFill="0" applyBorder="0" applyAlignment="0" applyProtection="0"/>
    <xf numFmtId="0" fontId="1" fillId="0" borderId="0"/>
    <xf numFmtId="165" fontId="13" fillId="0" borderId="0" applyFont="0" applyFill="0" applyBorder="0" applyAlignment="0" applyProtection="0"/>
    <xf numFmtId="165" fontId="1" fillId="0" borderId="0" applyFont="0" applyFill="0" applyBorder="0" applyAlignment="0" applyProtection="0"/>
    <xf numFmtId="165" fontId="13" fillId="0" borderId="0" applyFont="0" applyFill="0" applyBorder="0" applyAlignment="0" applyProtection="0"/>
    <xf numFmtId="165" fontId="1" fillId="0" borderId="0" applyFont="0" applyFill="0" applyBorder="0" applyAlignment="0" applyProtection="0"/>
    <xf numFmtId="165" fontId="13" fillId="0" borderId="0" applyFont="0" applyFill="0" applyBorder="0" applyAlignment="0" applyProtection="0"/>
    <xf numFmtId="165" fontId="1" fillId="0" borderId="0" applyFont="0" applyFill="0" applyBorder="0" applyAlignment="0" applyProtection="0"/>
  </cellStyleXfs>
  <cellXfs count="113">
    <xf numFmtId="0" fontId="0" fillId="0" borderId="0" xfId="0"/>
    <xf numFmtId="0" fontId="8" fillId="2" borderId="0" xfId="0" applyFont="1" applyFill="1"/>
    <xf numFmtId="0" fontId="7" fillId="2" borderId="0" xfId="2" applyFont="1" applyFill="1" applyAlignment="1">
      <alignment horizontal="center"/>
    </xf>
    <xf numFmtId="0" fontId="0" fillId="2" borderId="0" xfId="0" applyFill="1"/>
    <xf numFmtId="0" fontId="9" fillId="2" borderId="0" xfId="2" applyFont="1" applyFill="1" applyAlignment="1">
      <alignment horizontal="center"/>
    </xf>
    <xf numFmtId="3" fontId="8" fillId="2" borderId="0" xfId="0" applyNumberFormat="1" applyFont="1" applyFill="1"/>
    <xf numFmtId="0" fontId="10" fillId="2" borderId="0" xfId="2" applyFont="1" applyFill="1" applyAlignment="1">
      <alignment horizontal="right"/>
    </xf>
    <xf numFmtId="0" fontId="12" fillId="2" borderId="1" xfId="0" applyFont="1" applyFill="1" applyBorder="1" applyAlignment="1">
      <alignment horizontal="center" vertical="center" wrapText="1"/>
    </xf>
    <xf numFmtId="3" fontId="12" fillId="2" borderId="1" xfId="0" applyNumberFormat="1" applyFont="1" applyFill="1" applyBorder="1" applyAlignment="1">
      <alignment horizontal="center" vertical="center" wrapText="1"/>
    </xf>
    <xf numFmtId="0" fontId="12" fillId="2" borderId="0" xfId="0" applyFont="1" applyFill="1" applyAlignment="1">
      <alignment horizontal="center" vertical="center"/>
    </xf>
    <xf numFmtId="168" fontId="4" fillId="2" borderId="0" xfId="0" applyNumberFormat="1" applyFont="1" applyFill="1"/>
    <xf numFmtId="3" fontId="0" fillId="2" borderId="0" xfId="0" applyNumberFormat="1" applyFill="1"/>
    <xf numFmtId="0" fontId="5" fillId="2" borderId="0" xfId="0" applyFont="1" applyFill="1"/>
    <xf numFmtId="0" fontId="2" fillId="2" borderId="1" xfId="0" applyFont="1" applyFill="1" applyBorder="1" applyAlignment="1">
      <alignment horizontal="center" vertical="center" wrapText="1"/>
    </xf>
    <xf numFmtId="0" fontId="7" fillId="2" borderId="0" xfId="2" applyFont="1" applyFill="1"/>
    <xf numFmtId="0" fontId="9" fillId="2" borderId="0" xfId="2" applyFont="1" applyFill="1"/>
    <xf numFmtId="168" fontId="4" fillId="2" borderId="0" xfId="0" applyNumberFormat="1" applyFont="1" applyFill="1" applyAlignment="1">
      <alignment wrapText="1"/>
    </xf>
    <xf numFmtId="0" fontId="0" fillId="2" borderId="0" xfId="0" applyFill="1" applyAlignment="1">
      <alignment wrapText="1"/>
    </xf>
    <xf numFmtId="0" fontId="2" fillId="2" borderId="1" xfId="0" applyFont="1" applyFill="1" applyBorder="1" applyAlignment="1">
      <alignment horizontal="left" vertical="center" wrapText="1"/>
    </xf>
    <xf numFmtId="168" fontId="4" fillId="2" borderId="1" xfId="0" applyNumberFormat="1" applyFont="1" applyFill="1" applyBorder="1" applyAlignment="1">
      <alignment vertical="center" wrapText="1"/>
    </xf>
    <xf numFmtId="167" fontId="2" fillId="2" borderId="1" xfId="1" applyNumberFormat="1" applyFont="1" applyFill="1" applyBorder="1" applyAlignment="1">
      <alignment vertical="center" wrapText="1"/>
    </xf>
    <xf numFmtId="4" fontId="4" fillId="0" borderId="2" xfId="0" applyNumberFormat="1" applyFont="1" applyBorder="1" applyAlignment="1">
      <alignment horizontal="center" vertical="center"/>
    </xf>
    <xf numFmtId="169" fontId="4" fillId="0" borderId="2" xfId="0" applyNumberFormat="1" applyFont="1" applyBorder="1" applyAlignment="1">
      <alignment horizontal="center" vertical="center"/>
    </xf>
    <xf numFmtId="0" fontId="3" fillId="0" borderId="0" xfId="0" applyFont="1"/>
    <xf numFmtId="166" fontId="0" fillId="0" borderId="2" xfId="1" applyNumberFormat="1" applyFont="1" applyFill="1" applyBorder="1"/>
    <xf numFmtId="166" fontId="0" fillId="0" borderId="3" xfId="1" applyNumberFormat="1" applyFont="1" applyFill="1" applyBorder="1"/>
    <xf numFmtId="167" fontId="5" fillId="0" borderId="6" xfId="0" applyNumberFormat="1" applyFont="1" applyBorder="1"/>
    <xf numFmtId="0" fontId="5" fillId="0" borderId="7" xfId="0" applyFont="1" applyBorder="1"/>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169" fontId="12" fillId="0" borderId="1" xfId="0" applyNumberFormat="1" applyFont="1" applyBorder="1" applyAlignment="1">
      <alignment horizontal="center" vertical="center" wrapText="1"/>
    </xf>
    <xf numFmtId="169" fontId="12" fillId="0" borderId="5" xfId="0" applyNumberFormat="1" applyFont="1" applyBorder="1" applyAlignment="1">
      <alignment horizontal="center"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166" fontId="0" fillId="0" borderId="2" xfId="0" applyNumberFormat="1" applyBorder="1"/>
    <xf numFmtId="0" fontId="0" fillId="0" borderId="3" xfId="0" applyBorder="1" applyAlignment="1">
      <alignment horizontal="right"/>
    </xf>
    <xf numFmtId="169" fontId="0" fillId="0" borderId="0" xfId="0" applyNumberFormat="1"/>
    <xf numFmtId="0" fontId="5" fillId="0" borderId="0" xfId="0" applyFont="1"/>
    <xf numFmtId="0" fontId="11" fillId="2" borderId="0" xfId="0" applyFont="1" applyFill="1" applyAlignment="1">
      <alignment horizontal="center" vertical="center" wrapText="1"/>
    </xf>
    <xf numFmtId="0" fontId="0" fillId="0" borderId="0" xfId="0" applyAlignment="1">
      <alignment horizontal="center" vertical="center"/>
    </xf>
    <xf numFmtId="0" fontId="15" fillId="0" borderId="6" xfId="0" applyFont="1" applyBorder="1" applyAlignment="1">
      <alignment horizontal="center"/>
    </xf>
    <xf numFmtId="0" fontId="14" fillId="0" borderId="0" xfId="0" applyFont="1"/>
    <xf numFmtId="168" fontId="12" fillId="2" borderId="1" xfId="0" applyNumberFormat="1" applyFont="1" applyFill="1" applyBorder="1" applyAlignment="1">
      <alignment vertical="center" wrapText="1"/>
    </xf>
    <xf numFmtId="166" fontId="5" fillId="2" borderId="0" xfId="0" applyNumberFormat="1" applyFont="1" applyFill="1"/>
    <xf numFmtId="164" fontId="5" fillId="2" borderId="0" xfId="1" applyFont="1" applyFill="1"/>
    <xf numFmtId="0" fontId="12" fillId="2" borderId="1" xfId="0" applyFont="1" applyFill="1" applyBorder="1" applyAlignment="1">
      <alignment horizontal="center" vertical="center"/>
    </xf>
    <xf numFmtId="0" fontId="0" fillId="0" borderId="8" xfId="0" applyBorder="1" applyAlignment="1">
      <alignment horizontal="right"/>
    </xf>
    <xf numFmtId="0" fontId="0" fillId="3" borderId="0" xfId="0" applyFill="1"/>
    <xf numFmtId="0" fontId="0" fillId="3" borderId="0" xfId="0" applyFill="1" applyAlignment="1">
      <alignment horizontal="center" vertical="center"/>
    </xf>
    <xf numFmtId="0" fontId="14" fillId="3" borderId="0" xfId="0" applyFont="1" applyFill="1"/>
    <xf numFmtId="4" fontId="4" fillId="3" borderId="2" xfId="0" applyNumberFormat="1" applyFont="1" applyFill="1" applyBorder="1" applyAlignment="1">
      <alignment horizontal="center" vertical="center"/>
    </xf>
    <xf numFmtId="169" fontId="4" fillId="3" borderId="2" xfId="0" applyNumberFormat="1" applyFont="1" applyFill="1" applyBorder="1" applyAlignment="1">
      <alignment horizontal="center" vertical="center"/>
    </xf>
    <xf numFmtId="0" fontId="3" fillId="3" borderId="0" xfId="0" applyFont="1" applyFill="1"/>
    <xf numFmtId="166" fontId="0" fillId="3" borderId="8" xfId="1" applyNumberFormat="1" applyFont="1" applyFill="1" applyBorder="1"/>
    <xf numFmtId="166" fontId="0" fillId="3" borderId="2" xfId="1" applyNumberFormat="1" applyFont="1" applyFill="1" applyBorder="1"/>
    <xf numFmtId="166" fontId="0" fillId="3" borderId="2" xfId="0" applyNumberFormat="1" applyFill="1" applyBorder="1"/>
    <xf numFmtId="0" fontId="0" fillId="3" borderId="0" xfId="0" applyFill="1" applyAlignment="1">
      <alignment horizontal="right"/>
    </xf>
    <xf numFmtId="0" fontId="0" fillId="3" borderId="3" xfId="0" applyFill="1" applyBorder="1" applyAlignment="1">
      <alignment horizontal="right"/>
    </xf>
    <xf numFmtId="0" fontId="0" fillId="3" borderId="8" xfId="0" applyFill="1" applyBorder="1" applyAlignment="1">
      <alignment horizontal="right"/>
    </xf>
    <xf numFmtId="171" fontId="0" fillId="0" borderId="0" xfId="0" applyNumberFormat="1"/>
    <xf numFmtId="172" fontId="0" fillId="0" borderId="8" xfId="0" applyNumberFormat="1" applyBorder="1" applyAlignment="1">
      <alignment horizontal="right"/>
    </xf>
    <xf numFmtId="3" fontId="0" fillId="0" borderId="8" xfId="0" applyNumberFormat="1" applyBorder="1" applyAlignment="1">
      <alignment horizontal="right"/>
    </xf>
    <xf numFmtId="3" fontId="4" fillId="2" borderId="1" xfId="0" applyNumberFormat="1" applyFont="1" applyFill="1" applyBorder="1" applyAlignment="1">
      <alignment horizontal="right" vertical="center" wrapText="1"/>
    </xf>
    <xf numFmtId="170" fontId="12" fillId="2" borderId="1" xfId="0" applyNumberFormat="1" applyFont="1" applyFill="1" applyBorder="1" applyAlignment="1">
      <alignment vertical="center" wrapText="1"/>
    </xf>
    <xf numFmtId="0" fontId="12" fillId="2" borderId="1" xfId="0" applyFont="1" applyFill="1" applyBorder="1" applyAlignment="1">
      <alignment horizontal="left" vertical="center"/>
    </xf>
    <xf numFmtId="0" fontId="0" fillId="4" borderId="0" xfId="0" applyFill="1"/>
    <xf numFmtId="0" fontId="0" fillId="4" borderId="0" xfId="0" applyFill="1" applyAlignment="1">
      <alignment horizontal="center" vertical="center"/>
    </xf>
    <xf numFmtId="0" fontId="14" fillId="4" borderId="0" xfId="0" applyFont="1" applyFill="1"/>
    <xf numFmtId="4" fontId="4" fillId="4" borderId="2" xfId="0" applyNumberFormat="1" applyFont="1" applyFill="1" applyBorder="1" applyAlignment="1">
      <alignment horizontal="center" vertical="center"/>
    </xf>
    <xf numFmtId="169" fontId="4" fillId="4" borderId="2" xfId="0" applyNumberFormat="1" applyFont="1" applyFill="1" applyBorder="1" applyAlignment="1">
      <alignment horizontal="center" vertical="center"/>
    </xf>
    <xf numFmtId="0" fontId="3" fillId="4" borderId="0" xfId="0" applyFont="1" applyFill="1"/>
    <xf numFmtId="166" fontId="0" fillId="4" borderId="2" xfId="1" applyNumberFormat="1" applyFont="1" applyFill="1" applyBorder="1"/>
    <xf numFmtId="166" fontId="0" fillId="4" borderId="3" xfId="1" applyNumberFormat="1" applyFont="1" applyFill="1" applyBorder="1"/>
    <xf numFmtId="166" fontId="0" fillId="4" borderId="2" xfId="0" applyNumberFormat="1" applyFill="1" applyBorder="1"/>
    <xf numFmtId="0" fontId="0" fillId="4" borderId="3" xfId="0" applyFill="1" applyBorder="1" applyAlignment="1">
      <alignment horizontal="right"/>
    </xf>
    <xf numFmtId="0" fontId="0" fillId="4" borderId="8" xfId="0" applyFill="1" applyBorder="1" applyAlignment="1">
      <alignment horizontal="right"/>
    </xf>
    <xf numFmtId="0" fontId="12" fillId="2" borderId="1" xfId="0" applyFont="1" applyFill="1" applyBorder="1" applyAlignment="1">
      <alignment vertical="center"/>
    </xf>
    <xf numFmtId="0" fontId="0" fillId="4" borderId="0" xfId="0" applyFill="1" applyAlignment="1">
      <alignment vertical="center" wrapText="1"/>
    </xf>
    <xf numFmtId="166" fontId="0" fillId="0" borderId="8" xfId="1" applyNumberFormat="1" applyFont="1" applyFill="1" applyBorder="1"/>
    <xf numFmtId="0" fontId="12" fillId="0" borderId="0" xfId="0" applyFont="1" applyAlignment="1">
      <alignment horizontal="center" vertical="center"/>
    </xf>
    <xf numFmtId="3" fontId="12" fillId="0" borderId="1" xfId="0" applyNumberFormat="1" applyFont="1" applyBorder="1" applyAlignment="1">
      <alignment horizontal="center" vertical="center" wrapText="1"/>
    </xf>
    <xf numFmtId="168" fontId="4" fillId="0" borderId="0" xfId="0" applyNumberFormat="1" applyFont="1" applyAlignment="1">
      <alignment wrapText="1"/>
    </xf>
    <xf numFmtId="0" fontId="0" fillId="0" borderId="0" xfId="0" applyAlignment="1">
      <alignment wrapText="1"/>
    </xf>
    <xf numFmtId="167" fontId="16" fillId="0" borderId="1" xfId="1" applyNumberFormat="1" applyFont="1" applyFill="1" applyBorder="1" applyAlignment="1">
      <alignment vertical="center" wrapText="1"/>
    </xf>
    <xf numFmtId="3" fontId="0" fillId="0" borderId="0" xfId="0" applyNumberFormat="1"/>
    <xf numFmtId="166" fontId="16" fillId="0" borderId="1" xfId="1" applyNumberFormat="1" applyFont="1" applyFill="1" applyBorder="1" applyAlignment="1">
      <alignment vertical="center" wrapText="1"/>
    </xf>
    <xf numFmtId="0" fontId="11" fillId="0" borderId="0" xfId="0" applyFont="1" applyFill="1" applyAlignment="1">
      <alignment horizontal="center" vertical="center" wrapText="1"/>
    </xf>
    <xf numFmtId="3" fontId="12" fillId="0" borderId="1" xfId="0" applyNumberFormat="1" applyFont="1" applyFill="1" applyBorder="1" applyAlignment="1">
      <alignment horizontal="center" vertical="center" wrapText="1"/>
    </xf>
    <xf numFmtId="3" fontId="0" fillId="0" borderId="0" xfId="0" applyNumberFormat="1" applyFill="1"/>
    <xf numFmtId="0" fontId="12" fillId="0" borderId="1" xfId="0" applyFont="1" applyBorder="1" applyAlignment="1">
      <alignment horizontal="center" vertical="center"/>
    </xf>
    <xf numFmtId="0" fontId="11" fillId="0" borderId="0" xfId="0" applyFont="1" applyAlignment="1">
      <alignment horizontal="center" vertical="center" wrapText="1"/>
    </xf>
    <xf numFmtId="0" fontId="18" fillId="0" borderId="1" xfId="0" applyFont="1" applyFill="1" applyBorder="1" applyAlignment="1">
      <alignment horizontal="center" vertical="center"/>
    </xf>
    <xf numFmtId="0" fontId="18" fillId="0" borderId="1" xfId="0" applyFont="1" applyFill="1" applyBorder="1" applyAlignment="1">
      <alignment vertical="center"/>
    </xf>
    <xf numFmtId="0" fontId="18" fillId="0" borderId="1" xfId="0" applyFont="1" applyFill="1" applyBorder="1" applyAlignment="1">
      <alignment horizontal="left" vertical="center" wrapText="1"/>
    </xf>
    <xf numFmtId="166" fontId="18" fillId="0" borderId="1" xfId="1" applyNumberFormat="1" applyFont="1" applyFill="1" applyBorder="1" applyAlignment="1">
      <alignment vertical="center"/>
    </xf>
    <xf numFmtId="0" fontId="18" fillId="0" borderId="1" xfId="0" applyFont="1" applyFill="1" applyBorder="1" applyAlignment="1">
      <alignment horizontal="right" vertical="center" wrapText="1"/>
    </xf>
    <xf numFmtId="0" fontId="18" fillId="0" borderId="1" xfId="0" applyFont="1" applyFill="1" applyBorder="1" applyAlignment="1">
      <alignment horizontal="right" vertical="center"/>
    </xf>
    <xf numFmtId="166" fontId="4" fillId="0" borderId="1" xfId="0" applyNumberFormat="1" applyFont="1" applyBorder="1" applyAlignment="1">
      <alignment horizontal="right" vertical="center"/>
    </xf>
    <xf numFmtId="0" fontId="2" fillId="0" borderId="1" xfId="0" applyFont="1" applyBorder="1" applyAlignment="1">
      <alignment horizontal="center" vertical="center" wrapText="1"/>
    </xf>
    <xf numFmtId="0" fontId="11" fillId="2" borderId="0" xfId="0" applyFont="1" applyFill="1" applyAlignment="1">
      <alignment horizontal="center" vertical="center" wrapText="1"/>
    </xf>
    <xf numFmtId="3" fontId="4" fillId="2" borderId="5" xfId="0" applyNumberFormat="1" applyFont="1" applyFill="1" applyBorder="1" applyAlignment="1">
      <alignment horizontal="center" vertical="center" wrapText="1"/>
    </xf>
    <xf numFmtId="3" fontId="4" fillId="2" borderId="9"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3" fontId="4" fillId="2" borderId="5" xfId="0" applyNumberFormat="1" applyFont="1" applyFill="1" applyBorder="1" applyAlignment="1">
      <alignment horizontal="left" vertical="center" wrapText="1"/>
    </xf>
    <xf numFmtId="3" fontId="4" fillId="2" borderId="8" xfId="0" applyNumberFormat="1" applyFont="1" applyFill="1" applyBorder="1" applyAlignment="1">
      <alignment horizontal="left" vertical="center" wrapText="1"/>
    </xf>
    <xf numFmtId="3" fontId="4" fillId="2" borderId="9" xfId="0" applyNumberFormat="1" applyFont="1" applyFill="1" applyBorder="1" applyAlignment="1">
      <alignment horizontal="left" vertical="center" wrapText="1"/>
    </xf>
    <xf numFmtId="3" fontId="4" fillId="2" borderId="8" xfId="0" applyNumberFormat="1" applyFont="1" applyFill="1" applyBorder="1" applyAlignment="1">
      <alignment horizontal="center" vertical="center" wrapText="1"/>
    </xf>
    <xf numFmtId="0" fontId="7" fillId="2" borderId="0" xfId="2" applyFont="1" applyFill="1" applyAlignment="1">
      <alignment horizontal="center"/>
    </xf>
    <xf numFmtId="0" fontId="9" fillId="2" borderId="0" xfId="2" applyFont="1" applyFill="1" applyAlignment="1">
      <alignment horizontal="center"/>
    </xf>
    <xf numFmtId="0" fontId="10" fillId="2" borderId="0" xfId="2" applyFont="1" applyFill="1" applyAlignment="1">
      <alignment horizontal="right"/>
    </xf>
    <xf numFmtId="0" fontId="11" fillId="0" borderId="0" xfId="0" applyFont="1" applyAlignment="1">
      <alignment horizontal="center" vertical="center" wrapText="1"/>
    </xf>
    <xf numFmtId="0" fontId="0" fillId="4" borderId="0" xfId="0" applyFill="1" applyAlignment="1">
      <alignment horizontal="center" vertical="center" wrapText="1"/>
    </xf>
  </cellXfs>
  <cellStyles count="13">
    <cellStyle name="Comma" xfId="1" builtinId="3"/>
    <cellStyle name="Comma 2" xfId="5"/>
    <cellStyle name="Comma 2 2" xfId="8"/>
    <cellStyle name="Comma 2 2 2" xfId="12"/>
    <cellStyle name="Comma 2 3" xfId="10"/>
    <cellStyle name="Comma 3" xfId="4"/>
    <cellStyle name="Comma 3 2" xfId="7"/>
    <cellStyle name="Comma 3 2 2" xfId="11"/>
    <cellStyle name="Comma 3 3" xfId="9"/>
    <cellStyle name="Normal" xfId="0" builtinId="0"/>
    <cellStyle name="Normal 2" xfId="6"/>
    <cellStyle name="Normal 3" xfId="3"/>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eetMetadata" Target="metadata.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1.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twoCellAnchor>
    <xdr:from>
      <xdr:col>4</xdr:col>
      <xdr:colOff>62930</xdr:colOff>
      <xdr:row>2</xdr:row>
      <xdr:rowOff>26206</xdr:rowOff>
    </xdr:from>
    <xdr:to>
      <xdr:col>4</xdr:col>
      <xdr:colOff>1612128</xdr:colOff>
      <xdr:row>2</xdr:row>
      <xdr:rowOff>26206</xdr:rowOff>
    </xdr:to>
    <xdr:cxnSp macro="">
      <xdr:nvCxnSpPr>
        <xdr:cNvPr id="2" name="Straight Connector 1">
          <a:extLst>
            <a:ext uri="{FF2B5EF4-FFF2-40B4-BE49-F238E27FC236}">
              <a16:creationId xmlns:a16="http://schemas.microsoft.com/office/drawing/2014/main" id="{4CC400A7-397A-4367-8EA0-6A97B5DDABD3}"/>
            </a:ext>
          </a:extLst>
        </xdr:cNvPr>
        <xdr:cNvCxnSpPr/>
      </xdr:nvCxnSpPr>
      <xdr:spPr>
        <a:xfrm>
          <a:off x="1419290" y="460546"/>
          <a:ext cx="129773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1005840</xdr:colOff>
      <xdr:row>1</xdr:row>
      <xdr:rowOff>213360</xdr:rowOff>
    </xdr:from>
    <xdr:to>
      <xdr:col>11</xdr:col>
      <xdr:colOff>53340</xdr:colOff>
      <xdr:row>2</xdr:row>
      <xdr:rowOff>15240</xdr:rowOff>
    </xdr:to>
    <xdr:cxnSp macro="">
      <xdr:nvCxnSpPr>
        <xdr:cNvPr id="3" name="Straight Connector 2">
          <a:extLst>
            <a:ext uri="{FF2B5EF4-FFF2-40B4-BE49-F238E27FC236}">
              <a16:creationId xmlns:a16="http://schemas.microsoft.com/office/drawing/2014/main" id="{9F0066B8-F26A-4EDE-AA64-E3AF8EF9E8BA}"/>
            </a:ext>
          </a:extLst>
        </xdr:cNvPr>
        <xdr:cNvCxnSpPr/>
      </xdr:nvCxnSpPr>
      <xdr:spPr>
        <a:xfrm flipV="1">
          <a:off x="6530340" y="426720"/>
          <a:ext cx="2217420" cy="2286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276225</xdr:colOff>
      <xdr:row>1</xdr:row>
      <xdr:rowOff>85725</xdr:rowOff>
    </xdr:from>
    <xdr:to>
      <xdr:col>6</xdr:col>
      <xdr:colOff>533400</xdr:colOff>
      <xdr:row>1</xdr:row>
      <xdr:rowOff>85725</xdr:rowOff>
    </xdr:to>
    <xdr:cxnSp macro="">
      <xdr:nvCxnSpPr>
        <xdr:cNvPr id="2" name="Straight Connector 1">
          <a:extLst>
            <a:ext uri="{FF2B5EF4-FFF2-40B4-BE49-F238E27FC236}">
              <a16:creationId xmlns:a16="http://schemas.microsoft.com/office/drawing/2014/main" id="{47305615-D1EB-4CD9-9F4F-14DF32DFD128}"/>
            </a:ext>
          </a:extLst>
        </xdr:cNvPr>
        <xdr:cNvCxnSpPr/>
      </xdr:nvCxnSpPr>
      <xdr:spPr>
        <a:xfrm>
          <a:off x="3943350" y="981075"/>
          <a:ext cx="25146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276225</xdr:colOff>
      <xdr:row>1</xdr:row>
      <xdr:rowOff>85725</xdr:rowOff>
    </xdr:from>
    <xdr:to>
      <xdr:col>6</xdr:col>
      <xdr:colOff>533400</xdr:colOff>
      <xdr:row>1</xdr:row>
      <xdr:rowOff>85725</xdr:rowOff>
    </xdr:to>
    <xdr:cxnSp macro="">
      <xdr:nvCxnSpPr>
        <xdr:cNvPr id="3" name="Straight Connector 2">
          <a:extLst>
            <a:ext uri="{FF2B5EF4-FFF2-40B4-BE49-F238E27FC236}">
              <a16:creationId xmlns:a16="http://schemas.microsoft.com/office/drawing/2014/main" id="{9D218355-B29F-42C8-8053-2BD34288655F}"/>
            </a:ext>
          </a:extLst>
        </xdr:cNvPr>
        <xdr:cNvCxnSpPr/>
      </xdr:nvCxnSpPr>
      <xdr:spPr>
        <a:xfrm>
          <a:off x="3943350" y="981075"/>
          <a:ext cx="25146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yExcel\MyExcel.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MyExcel"/>
    </sheetNames>
    <definedNames>
      <definedName name="vnd"/>
    </defined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5"/>
  <sheetViews>
    <sheetView view="pageBreakPreview" zoomScaleNormal="70" zoomScaleSheetLayoutView="100" workbookViewId="0">
      <selection activeCell="J7" sqref="J7"/>
    </sheetView>
  </sheetViews>
  <sheetFormatPr defaultColWidth="9.140625" defaultRowHeight="15" x14ac:dyDescent="0.25"/>
  <cols>
    <col min="1" max="1" width="4.5703125" style="3" customWidth="1"/>
    <col min="2" max="2" width="4.7109375" style="3" bestFit="1" customWidth="1"/>
    <col min="3" max="3" width="5.85546875" style="3" customWidth="1"/>
    <col min="4" max="4" width="4.7109375" style="3" bestFit="1" customWidth="1"/>
    <col min="5" max="5" width="19.85546875" style="3" customWidth="1"/>
    <col min="6" max="6" width="9.85546875" style="3" bestFit="1" customWidth="1"/>
    <col min="7" max="7" width="15.7109375" style="3" customWidth="1"/>
    <col min="8" max="8" width="19.5703125" style="3" bestFit="1" customWidth="1"/>
    <col min="9" max="9" width="13.85546875" style="11" bestFit="1" customWidth="1"/>
    <col min="10" max="10" width="15.5703125" style="11" customWidth="1"/>
    <col min="11" max="11" width="15" style="11" customWidth="1"/>
    <col min="12" max="12" width="16.7109375" style="11" bestFit="1" customWidth="1"/>
    <col min="13" max="13" width="14.7109375" style="11" customWidth="1"/>
    <col min="14" max="14" width="16.140625" style="3" bestFit="1" customWidth="1"/>
    <col min="15" max="15" width="16.42578125" style="3" bestFit="1" customWidth="1"/>
    <col min="16" max="16" width="17.5703125" style="3" bestFit="1" customWidth="1"/>
    <col min="17" max="17" width="9.140625" style="3"/>
    <col min="18" max="18" width="12.7109375" style="3" bestFit="1" customWidth="1"/>
    <col min="19" max="16384" width="9.140625" style="3"/>
  </cols>
  <sheetData>
    <row r="1" spans="1:23" ht="16.5" x14ac:dyDescent="0.25">
      <c r="C1" s="108" t="s">
        <v>45</v>
      </c>
      <c r="D1" s="108"/>
      <c r="E1" s="108"/>
      <c r="F1" s="1"/>
      <c r="G1" s="14"/>
      <c r="H1" s="14"/>
      <c r="I1" s="108" t="s">
        <v>11</v>
      </c>
      <c r="J1" s="108"/>
      <c r="K1" s="108"/>
      <c r="L1" s="108"/>
      <c r="M1" s="2"/>
      <c r="N1" s="2"/>
      <c r="O1" s="2"/>
      <c r="P1" s="2"/>
    </row>
    <row r="2" spans="1:23" ht="18.75" x14ac:dyDescent="0.3">
      <c r="C2" s="108" t="s">
        <v>34</v>
      </c>
      <c r="D2" s="108"/>
      <c r="E2" s="108"/>
      <c r="F2" s="1"/>
      <c r="G2" s="15"/>
      <c r="H2" s="15"/>
      <c r="I2" s="109" t="s">
        <v>12</v>
      </c>
      <c r="J2" s="109"/>
      <c r="K2" s="109"/>
      <c r="L2" s="109"/>
      <c r="M2" s="4"/>
      <c r="N2" s="4"/>
      <c r="O2" s="4"/>
      <c r="P2" s="4"/>
    </row>
    <row r="3" spans="1:23" ht="16.5" x14ac:dyDescent="0.25">
      <c r="A3" s="1"/>
      <c r="B3" s="1"/>
      <c r="C3" s="1"/>
      <c r="D3" s="1"/>
      <c r="E3" s="1"/>
      <c r="F3" s="1"/>
      <c r="G3" s="1"/>
      <c r="H3" s="1"/>
      <c r="I3" s="5"/>
      <c r="J3" s="5"/>
      <c r="K3" s="5"/>
      <c r="L3" s="5"/>
      <c r="M3" s="5"/>
      <c r="N3" s="1"/>
      <c r="O3" s="1"/>
      <c r="P3" s="1"/>
    </row>
    <row r="4" spans="1:23" ht="29.45" customHeight="1" x14ac:dyDescent="0.3">
      <c r="A4" s="1"/>
      <c r="B4" s="1"/>
      <c r="C4" s="1"/>
      <c r="D4" s="1"/>
      <c r="E4" s="1"/>
      <c r="F4" s="1"/>
      <c r="G4" s="110" t="s">
        <v>82</v>
      </c>
      <c r="H4" s="110"/>
      <c r="I4" s="110"/>
      <c r="J4" s="110"/>
      <c r="K4" s="110"/>
      <c r="L4" s="110"/>
      <c r="M4" s="6"/>
      <c r="N4" s="6"/>
      <c r="O4" s="6"/>
      <c r="P4" s="6"/>
    </row>
    <row r="5" spans="1:23" ht="66" customHeight="1" x14ac:dyDescent="0.25">
      <c r="A5" s="99" t="s">
        <v>88</v>
      </c>
      <c r="B5" s="99"/>
      <c r="C5" s="99"/>
      <c r="D5" s="99"/>
      <c r="E5" s="99"/>
      <c r="F5" s="99"/>
      <c r="G5" s="99"/>
      <c r="H5" s="99"/>
      <c r="I5" s="99"/>
      <c r="J5" s="99"/>
      <c r="K5" s="99"/>
      <c r="L5" s="99"/>
      <c r="M5" s="99"/>
      <c r="N5" s="99" t="s">
        <v>46</v>
      </c>
      <c r="O5" s="99"/>
      <c r="P5" s="99"/>
      <c r="Q5" s="99"/>
      <c r="R5" s="99"/>
      <c r="S5" s="99"/>
      <c r="T5" s="99"/>
      <c r="U5" s="99"/>
      <c r="V5" s="99"/>
      <c r="W5" s="99"/>
    </row>
    <row r="6" spans="1:23" ht="18" customHeight="1" x14ac:dyDescent="0.25">
      <c r="A6" s="38"/>
      <c r="B6" s="38"/>
      <c r="C6" s="38"/>
      <c r="D6" s="38"/>
      <c r="E6" s="38"/>
      <c r="F6" s="38"/>
      <c r="G6" s="38"/>
      <c r="H6" s="38"/>
      <c r="I6" s="38"/>
      <c r="J6" s="38"/>
      <c r="K6" s="38"/>
      <c r="L6" s="38"/>
      <c r="M6" s="38"/>
      <c r="N6" s="99" t="s">
        <v>49</v>
      </c>
      <c r="O6" s="99"/>
      <c r="P6" s="99"/>
      <c r="Q6" s="99"/>
      <c r="R6" s="99"/>
      <c r="S6" s="99"/>
      <c r="T6" s="99"/>
      <c r="U6" s="99"/>
      <c r="V6" s="99"/>
      <c r="W6" s="99"/>
    </row>
    <row r="7" spans="1:23" ht="96.6" customHeight="1" x14ac:dyDescent="0.25">
      <c r="A7" s="45" t="s">
        <v>13</v>
      </c>
      <c r="B7" s="7" t="s">
        <v>83</v>
      </c>
      <c r="C7" s="45" t="s">
        <v>84</v>
      </c>
      <c r="D7" s="7" t="s">
        <v>30</v>
      </c>
      <c r="E7" s="45" t="s">
        <v>1</v>
      </c>
      <c r="F7" s="7" t="s">
        <v>14</v>
      </c>
      <c r="G7" s="7" t="s">
        <v>15</v>
      </c>
      <c r="H7" s="7" t="s">
        <v>25</v>
      </c>
      <c r="I7" s="8" t="s">
        <v>48</v>
      </c>
      <c r="J7" s="8" t="s">
        <v>31</v>
      </c>
      <c r="K7" s="8" t="s">
        <v>47</v>
      </c>
      <c r="L7" s="7" t="s">
        <v>24</v>
      </c>
      <c r="M7" s="7" t="s">
        <v>85</v>
      </c>
      <c r="N7" s="9"/>
      <c r="O7" s="9"/>
      <c r="P7" s="9"/>
    </row>
    <row r="8" spans="1:23" ht="15.75" x14ac:dyDescent="0.25">
      <c r="A8" s="76" t="s">
        <v>23</v>
      </c>
      <c r="B8" s="76"/>
      <c r="C8" s="76"/>
      <c r="D8" s="76"/>
      <c r="E8" s="76"/>
      <c r="F8" s="76"/>
      <c r="G8" s="76"/>
      <c r="H8" s="76"/>
      <c r="I8" s="76"/>
      <c r="J8" s="76"/>
      <c r="K8" s="76"/>
      <c r="L8" s="76"/>
      <c r="M8" s="64"/>
      <c r="N8" s="10"/>
      <c r="O8" s="10"/>
    </row>
    <row r="9" spans="1:23" s="17" customFormat="1" ht="52.15" customHeight="1" x14ac:dyDescent="0.25">
      <c r="A9" s="13">
        <v>3</v>
      </c>
      <c r="B9" s="13" t="e">
        <f>#REF!</f>
        <v>#REF!</v>
      </c>
      <c r="C9" s="13" t="e">
        <f>#REF!</f>
        <v>#REF!</v>
      </c>
      <c r="D9" s="13" t="e">
        <f>#REF!</f>
        <v>#REF!</v>
      </c>
      <c r="E9" s="18" t="e">
        <f>#REF!</f>
        <v>#REF!</v>
      </c>
      <c r="F9" s="20" t="e">
        <f>#REF!</f>
        <v>#REF!</v>
      </c>
      <c r="G9" s="19" t="e">
        <f t="shared" ref="G9:G11" si="0">F9*75000</f>
        <v>#REF!</v>
      </c>
      <c r="H9" s="19" t="e">
        <f t="shared" ref="H9:H11" si="1">F9*75000*5</f>
        <v>#REF!</v>
      </c>
      <c r="I9" s="62" t="e">
        <f>#REF!</f>
        <v>#REF!</v>
      </c>
      <c r="J9" s="62" t="e">
        <f>#REF!</f>
        <v>#REF!</v>
      </c>
      <c r="K9" s="62" t="e">
        <f>#REF!</f>
        <v>#REF!</v>
      </c>
      <c r="L9" s="62">
        <v>182289000</v>
      </c>
      <c r="M9" s="104" t="s">
        <v>90</v>
      </c>
      <c r="N9" s="16"/>
      <c r="O9" s="16">
        <v>234</v>
      </c>
    </row>
    <row r="10" spans="1:23" s="17" customFormat="1" ht="66" customHeight="1" x14ac:dyDescent="0.25">
      <c r="A10" s="13">
        <v>4</v>
      </c>
      <c r="B10" s="13" t="e">
        <f>#REF!</f>
        <v>#REF!</v>
      </c>
      <c r="C10" s="13" t="e">
        <f>#REF!</f>
        <v>#REF!</v>
      </c>
      <c r="D10" s="13" t="e">
        <f>#REF!</f>
        <v>#REF!</v>
      </c>
      <c r="E10" s="18" t="e">
        <f>#REF!</f>
        <v>#REF!</v>
      </c>
      <c r="F10" s="20" t="e">
        <f>#REF!</f>
        <v>#REF!</v>
      </c>
      <c r="G10" s="19" t="e">
        <f t="shared" si="0"/>
        <v>#REF!</v>
      </c>
      <c r="H10" s="19" t="e">
        <f t="shared" si="1"/>
        <v>#REF!</v>
      </c>
      <c r="I10" s="62" t="e">
        <f>#REF!</f>
        <v>#REF!</v>
      </c>
      <c r="J10" s="62" t="e">
        <f>#REF!</f>
        <v>#REF!</v>
      </c>
      <c r="K10" s="62" t="e">
        <f>#REF!</f>
        <v>#REF!</v>
      </c>
      <c r="L10" s="62" t="e">
        <f>#REF!</f>
        <v>#REF!</v>
      </c>
      <c r="M10" s="105"/>
      <c r="N10" s="16"/>
      <c r="O10" s="16">
        <v>192</v>
      </c>
    </row>
    <row r="11" spans="1:23" s="17" customFormat="1" ht="53.45" customHeight="1" x14ac:dyDescent="0.25">
      <c r="A11" s="13">
        <v>5</v>
      </c>
      <c r="B11" s="13" t="e">
        <f>#REF!</f>
        <v>#REF!</v>
      </c>
      <c r="C11" s="13" t="e">
        <f>#REF!</f>
        <v>#REF!</v>
      </c>
      <c r="D11" s="13" t="e">
        <f>#REF!</f>
        <v>#REF!</v>
      </c>
      <c r="E11" s="18" t="e">
        <f>#REF!</f>
        <v>#REF!</v>
      </c>
      <c r="F11" s="20" t="e">
        <f>#REF!</f>
        <v>#REF!</v>
      </c>
      <c r="G11" s="19" t="e">
        <f t="shared" si="0"/>
        <v>#REF!</v>
      </c>
      <c r="H11" s="19" t="e">
        <f t="shared" si="1"/>
        <v>#REF!</v>
      </c>
      <c r="I11" s="62" t="e">
        <f>#REF!</f>
        <v>#REF!</v>
      </c>
      <c r="J11" s="62" t="e">
        <f>#REF!</f>
        <v>#REF!</v>
      </c>
      <c r="K11" s="62" t="e">
        <f>#REF!</f>
        <v>#REF!</v>
      </c>
      <c r="L11" s="62" t="e">
        <f>#REF!</f>
        <v>#REF!</v>
      </c>
      <c r="M11" s="106"/>
      <c r="N11" s="16"/>
      <c r="O11" s="16">
        <v>437</v>
      </c>
      <c r="P11" s="16"/>
    </row>
    <row r="12" spans="1:23" ht="15.75" x14ac:dyDescent="0.25">
      <c r="A12" s="13">
        <v>1</v>
      </c>
      <c r="B12" s="13" t="e">
        <f>#REF!</f>
        <v>#REF!</v>
      </c>
      <c r="C12" s="13" t="e">
        <f>#REF!</f>
        <v>#REF!</v>
      </c>
      <c r="D12" s="13" t="e">
        <f>#REF!</f>
        <v>#REF!</v>
      </c>
      <c r="E12" s="18" t="e">
        <f>#REF!</f>
        <v>#REF!</v>
      </c>
      <c r="F12" s="20" t="e">
        <f>#REF!</f>
        <v>#REF!</v>
      </c>
      <c r="G12" s="19" t="e">
        <f t="shared" ref="G12:G34" si="2">F12*75000</f>
        <v>#REF!</v>
      </c>
      <c r="H12" s="19" t="e">
        <f t="shared" ref="H12:H34" si="3">F12*75000*5</f>
        <v>#REF!</v>
      </c>
      <c r="I12" s="62" t="e">
        <f>#REF!</f>
        <v>#REF!</v>
      </c>
      <c r="J12" s="62" t="e">
        <f>#REF!</f>
        <v>#REF!</v>
      </c>
      <c r="K12" s="62" t="e">
        <f>#REF!</f>
        <v>#REF!</v>
      </c>
      <c r="L12" s="62" t="e">
        <f>#REF!</f>
        <v>#REF!</v>
      </c>
      <c r="M12" s="100" t="s">
        <v>89</v>
      </c>
      <c r="N12" s="10"/>
      <c r="O12" s="10">
        <v>430</v>
      </c>
    </row>
    <row r="13" spans="1:23" s="17" customFormat="1" ht="60" customHeight="1" x14ac:dyDescent="0.25">
      <c r="A13" s="13">
        <v>2</v>
      </c>
      <c r="B13" s="13" t="e">
        <f>#REF!</f>
        <v>#REF!</v>
      </c>
      <c r="C13" s="13" t="e">
        <f>#REF!</f>
        <v>#REF!</v>
      </c>
      <c r="D13" s="13" t="e">
        <f>#REF!</f>
        <v>#REF!</v>
      </c>
      <c r="E13" s="18" t="e">
        <f>#REF!</f>
        <v>#REF!</v>
      </c>
      <c r="F13" s="20" t="e">
        <f>#REF!</f>
        <v>#REF!</v>
      </c>
      <c r="G13" s="19" t="e">
        <f t="shared" si="2"/>
        <v>#REF!</v>
      </c>
      <c r="H13" s="19" t="e">
        <f t="shared" si="3"/>
        <v>#REF!</v>
      </c>
      <c r="I13" s="62" t="e">
        <f>#REF!</f>
        <v>#REF!</v>
      </c>
      <c r="J13" s="62" t="e">
        <f>#REF!</f>
        <v>#REF!</v>
      </c>
      <c r="K13" s="62" t="e">
        <f>#REF!</f>
        <v>#REF!</v>
      </c>
      <c r="L13" s="62" t="e">
        <f>#REF!</f>
        <v>#REF!</v>
      </c>
      <c r="M13" s="107"/>
      <c r="N13" s="16"/>
      <c r="O13" s="16">
        <v>197</v>
      </c>
    </row>
    <row r="14" spans="1:23" s="17" customFormat="1" ht="15.75" x14ac:dyDescent="0.25">
      <c r="A14" s="13">
        <v>3</v>
      </c>
      <c r="B14" s="13" t="e">
        <f>#REF!</f>
        <v>#REF!</v>
      </c>
      <c r="C14" s="13" t="e">
        <f>#REF!</f>
        <v>#REF!</v>
      </c>
      <c r="D14" s="13" t="e">
        <f>#REF!</f>
        <v>#REF!</v>
      </c>
      <c r="E14" s="18" t="e">
        <f>#REF!</f>
        <v>#REF!</v>
      </c>
      <c r="F14" s="20" t="e">
        <f>#REF!</f>
        <v>#REF!</v>
      </c>
      <c r="G14" s="19" t="e">
        <f t="shared" si="2"/>
        <v>#REF!</v>
      </c>
      <c r="H14" s="19" t="e">
        <f t="shared" si="3"/>
        <v>#REF!</v>
      </c>
      <c r="I14" s="62" t="e">
        <f>#REF!</f>
        <v>#REF!</v>
      </c>
      <c r="J14" s="62" t="e">
        <f>#REF!</f>
        <v>#REF!</v>
      </c>
      <c r="K14" s="62" t="e">
        <f>#REF!</f>
        <v>#REF!</v>
      </c>
      <c r="L14" s="62" t="e">
        <f>#REF!</f>
        <v>#REF!</v>
      </c>
      <c r="M14" s="107"/>
      <c r="N14" s="16"/>
      <c r="O14" s="16">
        <v>234</v>
      </c>
    </row>
    <row r="15" spans="1:23" s="17" customFormat="1" ht="15.75" x14ac:dyDescent="0.25">
      <c r="A15" s="13">
        <v>4</v>
      </c>
      <c r="B15" s="13" t="e">
        <f>#REF!</f>
        <v>#REF!</v>
      </c>
      <c r="C15" s="13" t="e">
        <f>#REF!</f>
        <v>#REF!</v>
      </c>
      <c r="D15" s="13" t="e">
        <f>#REF!</f>
        <v>#REF!</v>
      </c>
      <c r="E15" s="18" t="e">
        <f>#REF!</f>
        <v>#REF!</v>
      </c>
      <c r="F15" s="20" t="e">
        <f>#REF!</f>
        <v>#REF!</v>
      </c>
      <c r="G15" s="19" t="e">
        <f t="shared" si="2"/>
        <v>#REF!</v>
      </c>
      <c r="H15" s="19" t="e">
        <f t="shared" si="3"/>
        <v>#REF!</v>
      </c>
      <c r="I15" s="62" t="e">
        <f>#REF!</f>
        <v>#REF!</v>
      </c>
      <c r="J15" s="62" t="e">
        <f>#REF!</f>
        <v>#REF!</v>
      </c>
      <c r="K15" s="62" t="e">
        <f>#REF!</f>
        <v>#REF!</v>
      </c>
      <c r="L15" s="62" t="e">
        <f>#REF!</f>
        <v>#REF!</v>
      </c>
      <c r="M15" s="107"/>
      <c r="N15" s="16"/>
      <c r="O15" s="16">
        <v>192</v>
      </c>
    </row>
    <row r="16" spans="1:23" s="17" customFormat="1" ht="15.75" x14ac:dyDescent="0.25">
      <c r="A16" s="13">
        <v>5</v>
      </c>
      <c r="B16" s="13" t="e">
        <f>#REF!</f>
        <v>#REF!</v>
      </c>
      <c r="C16" s="13" t="e">
        <f>#REF!</f>
        <v>#REF!</v>
      </c>
      <c r="D16" s="13" t="e">
        <f>#REF!</f>
        <v>#REF!</v>
      </c>
      <c r="E16" s="18" t="e">
        <f>#REF!</f>
        <v>#REF!</v>
      </c>
      <c r="F16" s="20" t="e">
        <f>#REF!</f>
        <v>#REF!</v>
      </c>
      <c r="G16" s="19" t="e">
        <f t="shared" si="2"/>
        <v>#REF!</v>
      </c>
      <c r="H16" s="19" t="e">
        <f t="shared" si="3"/>
        <v>#REF!</v>
      </c>
      <c r="I16" s="62" t="e">
        <f>#REF!</f>
        <v>#REF!</v>
      </c>
      <c r="J16" s="62" t="e">
        <f>#REF!</f>
        <v>#REF!</v>
      </c>
      <c r="K16" s="62" t="e">
        <f>#REF!</f>
        <v>#REF!</v>
      </c>
      <c r="L16" s="62" t="e">
        <f>#REF!</f>
        <v>#REF!</v>
      </c>
      <c r="M16" s="107"/>
      <c r="N16" s="16"/>
      <c r="O16" s="16">
        <v>437</v>
      </c>
      <c r="P16" s="16"/>
    </row>
    <row r="17" spans="1:16" s="17" customFormat="1" ht="15.75" x14ac:dyDescent="0.25">
      <c r="A17" s="13">
        <v>6</v>
      </c>
      <c r="B17" s="13" t="e">
        <f>#REF!</f>
        <v>#REF!</v>
      </c>
      <c r="C17" s="13" t="e">
        <f>#REF!</f>
        <v>#REF!</v>
      </c>
      <c r="D17" s="13" t="e">
        <f>#REF!</f>
        <v>#REF!</v>
      </c>
      <c r="E17" s="18" t="e">
        <f>#REF!</f>
        <v>#REF!</v>
      </c>
      <c r="F17" s="20" t="e">
        <f>#REF!</f>
        <v>#REF!</v>
      </c>
      <c r="G17" s="19" t="e">
        <f t="shared" si="2"/>
        <v>#REF!</v>
      </c>
      <c r="H17" s="19" t="e">
        <f t="shared" si="3"/>
        <v>#REF!</v>
      </c>
      <c r="I17" s="62" t="e">
        <f>#REF!</f>
        <v>#REF!</v>
      </c>
      <c r="J17" s="62" t="e">
        <f>#REF!</f>
        <v>#REF!</v>
      </c>
      <c r="K17" s="62" t="e">
        <f>#REF!</f>
        <v>#REF!</v>
      </c>
      <c r="L17" s="62" t="e">
        <f>#REF!</f>
        <v>#REF!</v>
      </c>
      <c r="M17" s="107"/>
      <c r="N17" s="16"/>
      <c r="O17" s="16">
        <v>514</v>
      </c>
      <c r="P17" s="16"/>
    </row>
    <row r="18" spans="1:16" s="17" customFormat="1" ht="15.75" x14ac:dyDescent="0.25">
      <c r="A18" s="13">
        <v>7</v>
      </c>
      <c r="B18" s="13" t="e">
        <f>#REF!</f>
        <v>#REF!</v>
      </c>
      <c r="C18" s="13" t="e">
        <f>#REF!</f>
        <v>#REF!</v>
      </c>
      <c r="D18" s="13" t="e">
        <f>#REF!</f>
        <v>#REF!</v>
      </c>
      <c r="E18" s="18" t="e">
        <f>#REF!</f>
        <v>#REF!</v>
      </c>
      <c r="F18" s="20" t="e">
        <f>#REF!</f>
        <v>#REF!</v>
      </c>
      <c r="G18" s="19" t="e">
        <f t="shared" si="2"/>
        <v>#REF!</v>
      </c>
      <c r="H18" s="19" t="e">
        <f t="shared" si="3"/>
        <v>#REF!</v>
      </c>
      <c r="I18" s="62" t="e">
        <f>#REF!</f>
        <v>#REF!</v>
      </c>
      <c r="J18" s="62" t="e">
        <f>#REF!</f>
        <v>#REF!</v>
      </c>
      <c r="K18" s="62" t="e">
        <f>#REF!</f>
        <v>#REF!</v>
      </c>
      <c r="L18" s="62" t="e">
        <f>#REF!</f>
        <v>#REF!</v>
      </c>
      <c r="M18" s="107"/>
      <c r="N18" s="16"/>
      <c r="O18" s="16">
        <v>696</v>
      </c>
      <c r="P18" s="16"/>
    </row>
    <row r="19" spans="1:16" s="17" customFormat="1" ht="15.75" x14ac:dyDescent="0.25">
      <c r="A19" s="13">
        <v>8</v>
      </c>
      <c r="B19" s="13" t="e">
        <f>#REF!</f>
        <v>#REF!</v>
      </c>
      <c r="C19" s="13" t="e">
        <f>#REF!</f>
        <v>#REF!</v>
      </c>
      <c r="D19" s="13" t="e">
        <f>#REF!</f>
        <v>#REF!</v>
      </c>
      <c r="E19" s="18" t="e">
        <f>#REF!</f>
        <v>#REF!</v>
      </c>
      <c r="F19" s="20" t="e">
        <f>#REF!</f>
        <v>#REF!</v>
      </c>
      <c r="G19" s="19" t="e">
        <f t="shared" si="2"/>
        <v>#REF!</v>
      </c>
      <c r="H19" s="19" t="e">
        <f t="shared" si="3"/>
        <v>#REF!</v>
      </c>
      <c r="I19" s="62" t="e">
        <f>#REF!</f>
        <v>#REF!</v>
      </c>
      <c r="J19" s="62" t="e">
        <f>#REF!</f>
        <v>#REF!</v>
      </c>
      <c r="K19" s="62" t="e">
        <f>#REF!</f>
        <v>#REF!</v>
      </c>
      <c r="L19" s="62" t="e">
        <f>#REF!</f>
        <v>#REF!</v>
      </c>
      <c r="M19" s="101"/>
      <c r="N19" s="16"/>
      <c r="O19" s="16">
        <v>468</v>
      </c>
      <c r="P19" s="16"/>
    </row>
    <row r="20" spans="1:16" s="17" customFormat="1" ht="15.75" x14ac:dyDescent="0.25">
      <c r="A20" s="13">
        <v>9</v>
      </c>
      <c r="B20" s="13" t="e">
        <f>#REF!</f>
        <v>#REF!</v>
      </c>
      <c r="C20" s="13" t="e">
        <f>#REF!</f>
        <v>#REF!</v>
      </c>
      <c r="D20" s="13" t="e">
        <f>#REF!</f>
        <v>#REF!</v>
      </c>
      <c r="E20" s="18" t="e">
        <f>#REF!</f>
        <v>#REF!</v>
      </c>
      <c r="F20" s="20" t="e">
        <f>#REF!</f>
        <v>#REF!</v>
      </c>
      <c r="G20" s="19" t="e">
        <f t="shared" si="2"/>
        <v>#REF!</v>
      </c>
      <c r="H20" s="19" t="e">
        <f t="shared" si="3"/>
        <v>#REF!</v>
      </c>
      <c r="I20" s="62" t="e">
        <f>#REF!</f>
        <v>#REF!</v>
      </c>
      <c r="J20" s="62" t="e">
        <f>#REF!</f>
        <v>#REF!</v>
      </c>
      <c r="K20" s="62" t="e">
        <f>#REF!</f>
        <v>#REF!</v>
      </c>
      <c r="L20" s="62" t="e">
        <f>#REF!</f>
        <v>#REF!</v>
      </c>
      <c r="M20" s="100" t="s">
        <v>86</v>
      </c>
      <c r="N20" s="16"/>
      <c r="O20" s="16">
        <v>384</v>
      </c>
      <c r="P20" s="16"/>
    </row>
    <row r="21" spans="1:16" s="17" customFormat="1" ht="32.450000000000003" customHeight="1" x14ac:dyDescent="0.25">
      <c r="A21" s="13">
        <v>10</v>
      </c>
      <c r="B21" s="13" t="e">
        <f>#REF!</f>
        <v>#REF!</v>
      </c>
      <c r="C21" s="13" t="e">
        <f>#REF!</f>
        <v>#REF!</v>
      </c>
      <c r="D21" s="13" t="e">
        <f>#REF!</f>
        <v>#REF!</v>
      </c>
      <c r="E21" s="18" t="e">
        <f>#REF!</f>
        <v>#REF!</v>
      </c>
      <c r="F21" s="20" t="e">
        <f>#REF!</f>
        <v>#REF!</v>
      </c>
      <c r="G21" s="19" t="e">
        <f t="shared" si="2"/>
        <v>#REF!</v>
      </c>
      <c r="H21" s="19" t="e">
        <f t="shared" si="3"/>
        <v>#REF!</v>
      </c>
      <c r="I21" s="62" t="e">
        <f>#REF!</f>
        <v>#REF!</v>
      </c>
      <c r="J21" s="62" t="e">
        <f>#REF!</f>
        <v>#REF!</v>
      </c>
      <c r="K21" s="62" t="e">
        <f>#REF!</f>
        <v>#REF!</v>
      </c>
      <c r="L21" s="62" t="e">
        <f>#REF!</f>
        <v>#REF!</v>
      </c>
      <c r="M21" s="101"/>
      <c r="N21" s="16"/>
      <c r="O21" s="16">
        <v>312</v>
      </c>
      <c r="P21" s="16"/>
    </row>
    <row r="22" spans="1:16" s="17" customFormat="1" ht="15.75" x14ac:dyDescent="0.25">
      <c r="A22" s="13">
        <v>11</v>
      </c>
      <c r="B22" s="13" t="e">
        <f>#REF!</f>
        <v>#REF!</v>
      </c>
      <c r="C22" s="13" t="e">
        <f>#REF!</f>
        <v>#REF!</v>
      </c>
      <c r="D22" s="13" t="e">
        <f>#REF!</f>
        <v>#REF!</v>
      </c>
      <c r="E22" s="18" t="e">
        <f>#REF!</f>
        <v>#REF!</v>
      </c>
      <c r="F22" s="20" t="e">
        <f>#REF!</f>
        <v>#REF!</v>
      </c>
      <c r="G22" s="19" t="e">
        <f t="shared" si="2"/>
        <v>#REF!</v>
      </c>
      <c r="H22" s="19" t="e">
        <f t="shared" si="3"/>
        <v>#REF!</v>
      </c>
      <c r="I22" s="62" t="e">
        <f>#REF!</f>
        <v>#REF!</v>
      </c>
      <c r="J22" s="62" t="e">
        <f>#REF!</f>
        <v>#REF!</v>
      </c>
      <c r="K22" s="62" t="e">
        <f>#REF!</f>
        <v>#REF!</v>
      </c>
      <c r="L22" s="62" t="e">
        <f>#REF!</f>
        <v>#REF!</v>
      </c>
      <c r="M22" s="102" t="s">
        <v>87</v>
      </c>
      <c r="N22" s="16"/>
      <c r="O22" s="16">
        <v>180</v>
      </c>
      <c r="P22" s="16"/>
    </row>
    <row r="23" spans="1:16" s="17" customFormat="1" ht="15.75" x14ac:dyDescent="0.25">
      <c r="A23" s="13">
        <v>12</v>
      </c>
      <c r="B23" s="13" t="e">
        <f>#REF!</f>
        <v>#REF!</v>
      </c>
      <c r="C23" s="13" t="e">
        <f>#REF!</f>
        <v>#REF!</v>
      </c>
      <c r="D23" s="13" t="e">
        <f>#REF!</f>
        <v>#REF!</v>
      </c>
      <c r="E23" s="18" t="e">
        <f>#REF!</f>
        <v>#REF!</v>
      </c>
      <c r="F23" s="20" t="e">
        <f>#REF!</f>
        <v>#REF!</v>
      </c>
      <c r="G23" s="19" t="e">
        <f t="shared" si="2"/>
        <v>#REF!</v>
      </c>
      <c r="H23" s="19" t="e">
        <f t="shared" si="3"/>
        <v>#REF!</v>
      </c>
      <c r="I23" s="62" t="e">
        <f>#REF!</f>
        <v>#REF!</v>
      </c>
      <c r="J23" s="62" t="e">
        <f>#REF!</f>
        <v>#REF!</v>
      </c>
      <c r="K23" s="62" t="e">
        <f>#REF!</f>
        <v>#REF!</v>
      </c>
      <c r="L23" s="62" t="e">
        <f>#REF!</f>
        <v>#REF!</v>
      </c>
      <c r="M23" s="102"/>
      <c r="N23" s="16"/>
      <c r="O23" s="16">
        <v>276</v>
      </c>
      <c r="P23" s="16"/>
    </row>
    <row r="24" spans="1:16" s="17" customFormat="1" ht="15.75" x14ac:dyDescent="0.25">
      <c r="A24" s="13">
        <v>13</v>
      </c>
      <c r="B24" s="13" t="e">
        <f>#REF!</f>
        <v>#REF!</v>
      </c>
      <c r="C24" s="13" t="e">
        <f>#REF!</f>
        <v>#REF!</v>
      </c>
      <c r="D24" s="13" t="e">
        <f>#REF!</f>
        <v>#REF!</v>
      </c>
      <c r="E24" s="18" t="e">
        <f>#REF!</f>
        <v>#REF!</v>
      </c>
      <c r="F24" s="20" t="e">
        <f>#REF!</f>
        <v>#REF!</v>
      </c>
      <c r="G24" s="19" t="e">
        <f t="shared" si="2"/>
        <v>#REF!</v>
      </c>
      <c r="H24" s="19" t="e">
        <f t="shared" si="3"/>
        <v>#REF!</v>
      </c>
      <c r="I24" s="62" t="e">
        <f>#REF!</f>
        <v>#REF!</v>
      </c>
      <c r="J24" s="62" t="e">
        <f>#REF!</f>
        <v>#REF!</v>
      </c>
      <c r="K24" s="62" t="e">
        <f>#REF!</f>
        <v>#REF!</v>
      </c>
      <c r="L24" s="62" t="e">
        <f>#REF!</f>
        <v>#REF!</v>
      </c>
      <c r="M24" s="102"/>
      <c r="N24" s="16"/>
      <c r="O24" s="16">
        <v>388</v>
      </c>
      <c r="P24" s="16"/>
    </row>
    <row r="25" spans="1:16" s="17" customFormat="1" ht="15.75" x14ac:dyDescent="0.25">
      <c r="A25" s="13">
        <v>14</v>
      </c>
      <c r="B25" s="13" t="e">
        <f>#REF!</f>
        <v>#REF!</v>
      </c>
      <c r="C25" s="13" t="e">
        <f>#REF!</f>
        <v>#REF!</v>
      </c>
      <c r="D25" s="13" t="e">
        <f>#REF!</f>
        <v>#REF!</v>
      </c>
      <c r="E25" s="18" t="e">
        <f>#REF!</f>
        <v>#REF!</v>
      </c>
      <c r="F25" s="20" t="e">
        <f>#REF!</f>
        <v>#REF!</v>
      </c>
      <c r="G25" s="19" t="e">
        <f t="shared" si="2"/>
        <v>#REF!</v>
      </c>
      <c r="H25" s="19" t="e">
        <f t="shared" si="3"/>
        <v>#REF!</v>
      </c>
      <c r="I25" s="62" t="e">
        <f>#REF!</f>
        <v>#REF!</v>
      </c>
      <c r="J25" s="62" t="e">
        <f>#REF!</f>
        <v>#REF!</v>
      </c>
      <c r="K25" s="62" t="e">
        <f>#REF!</f>
        <v>#REF!</v>
      </c>
      <c r="L25" s="62" t="e">
        <f>#REF!</f>
        <v>#REF!</v>
      </c>
      <c r="M25" s="102"/>
      <c r="N25" s="16"/>
      <c r="O25" s="16">
        <v>500</v>
      </c>
      <c r="P25" s="16"/>
    </row>
    <row r="26" spans="1:16" s="17" customFormat="1" ht="15.75" x14ac:dyDescent="0.25">
      <c r="A26" s="13">
        <v>15</v>
      </c>
      <c r="B26" s="13" t="e">
        <f>#REF!</f>
        <v>#REF!</v>
      </c>
      <c r="C26" s="13" t="e">
        <f>#REF!</f>
        <v>#REF!</v>
      </c>
      <c r="D26" s="13" t="e">
        <f>#REF!</f>
        <v>#REF!</v>
      </c>
      <c r="E26" s="18" t="e">
        <f>#REF!</f>
        <v>#REF!</v>
      </c>
      <c r="F26" s="20" t="e">
        <f>#REF!</f>
        <v>#REF!</v>
      </c>
      <c r="G26" s="19" t="e">
        <f t="shared" si="2"/>
        <v>#REF!</v>
      </c>
      <c r="H26" s="19" t="e">
        <f t="shared" si="3"/>
        <v>#REF!</v>
      </c>
      <c r="I26" s="62" t="e">
        <f>#REF!</f>
        <v>#REF!</v>
      </c>
      <c r="J26" s="62" t="e">
        <f>#REF!</f>
        <v>#REF!</v>
      </c>
      <c r="K26" s="62" t="e">
        <f>#REF!</f>
        <v>#REF!</v>
      </c>
      <c r="L26" s="62" t="e">
        <f>#REF!</f>
        <v>#REF!</v>
      </c>
      <c r="M26" s="102"/>
      <c r="N26" s="16"/>
      <c r="O26" s="16">
        <v>800</v>
      </c>
      <c r="P26" s="16"/>
    </row>
    <row r="27" spans="1:16" s="17" customFormat="1" ht="15.75" x14ac:dyDescent="0.25">
      <c r="A27" s="13">
        <v>16</v>
      </c>
      <c r="B27" s="13" t="e">
        <f>#REF!</f>
        <v>#REF!</v>
      </c>
      <c r="C27" s="13" t="e">
        <f>#REF!</f>
        <v>#REF!</v>
      </c>
      <c r="D27" s="13" t="e">
        <f>#REF!</f>
        <v>#REF!</v>
      </c>
      <c r="E27" s="18" t="e">
        <f>#REF!</f>
        <v>#REF!</v>
      </c>
      <c r="F27" s="20" t="e">
        <f>#REF!</f>
        <v>#REF!</v>
      </c>
      <c r="G27" s="19" t="e">
        <f t="shared" si="2"/>
        <v>#REF!</v>
      </c>
      <c r="H27" s="19" t="e">
        <f t="shared" si="3"/>
        <v>#REF!</v>
      </c>
      <c r="I27" s="62" t="e">
        <f>#REF!</f>
        <v>#REF!</v>
      </c>
      <c r="J27" s="62" t="e">
        <f>#REF!</f>
        <v>#REF!</v>
      </c>
      <c r="K27" s="62" t="e">
        <f>#REF!</f>
        <v>#REF!</v>
      </c>
      <c r="L27" s="62" t="e">
        <f>#REF!</f>
        <v>#REF!</v>
      </c>
      <c r="M27" s="102"/>
      <c r="N27" s="16"/>
      <c r="O27" s="16">
        <v>336</v>
      </c>
      <c r="P27" s="16"/>
    </row>
    <row r="28" spans="1:16" s="17" customFormat="1" ht="15.75" x14ac:dyDescent="0.25">
      <c r="A28" s="13">
        <v>17</v>
      </c>
      <c r="B28" s="13" t="e">
        <f>#REF!</f>
        <v>#REF!</v>
      </c>
      <c r="C28" s="13" t="e">
        <f>#REF!</f>
        <v>#REF!</v>
      </c>
      <c r="D28" s="13" t="e">
        <f>#REF!</f>
        <v>#REF!</v>
      </c>
      <c r="E28" s="18" t="e">
        <f>#REF!</f>
        <v>#REF!</v>
      </c>
      <c r="F28" s="20" t="e">
        <f>#REF!</f>
        <v>#REF!</v>
      </c>
      <c r="G28" s="19" t="e">
        <f t="shared" si="2"/>
        <v>#REF!</v>
      </c>
      <c r="H28" s="19" t="e">
        <f t="shared" si="3"/>
        <v>#REF!</v>
      </c>
      <c r="I28" s="62" t="e">
        <f>#REF!</f>
        <v>#REF!</v>
      </c>
      <c r="J28" s="62" t="e">
        <f>#REF!</f>
        <v>#REF!</v>
      </c>
      <c r="K28" s="62" t="e">
        <f>#REF!</f>
        <v>#REF!</v>
      </c>
      <c r="L28" s="62" t="e">
        <f>#REF!</f>
        <v>#REF!</v>
      </c>
      <c r="M28" s="102"/>
      <c r="N28" s="16"/>
      <c r="O28" s="16">
        <v>336</v>
      </c>
      <c r="P28" s="16"/>
    </row>
    <row r="29" spans="1:16" s="17" customFormat="1" ht="15.75" x14ac:dyDescent="0.25">
      <c r="A29" s="13">
        <v>18</v>
      </c>
      <c r="B29" s="13" t="e">
        <f>#REF!</f>
        <v>#REF!</v>
      </c>
      <c r="C29" s="13" t="e">
        <f>#REF!</f>
        <v>#REF!</v>
      </c>
      <c r="D29" s="13" t="e">
        <f>#REF!</f>
        <v>#REF!</v>
      </c>
      <c r="E29" s="18" t="e">
        <f>#REF!</f>
        <v>#REF!</v>
      </c>
      <c r="F29" s="20" t="e">
        <f>#REF!</f>
        <v>#REF!</v>
      </c>
      <c r="G29" s="19" t="e">
        <f t="shared" si="2"/>
        <v>#REF!</v>
      </c>
      <c r="H29" s="19" t="e">
        <f t="shared" si="3"/>
        <v>#REF!</v>
      </c>
      <c r="I29" s="62" t="e">
        <f>#REF!</f>
        <v>#REF!</v>
      </c>
      <c r="J29" s="62" t="e">
        <f>#REF!</f>
        <v>#REF!</v>
      </c>
      <c r="K29" s="62" t="e">
        <f>#REF!</f>
        <v>#REF!</v>
      </c>
      <c r="L29" s="62" t="e">
        <f>#REF!</f>
        <v>#REF!</v>
      </c>
      <c r="M29" s="102"/>
      <c r="N29" s="16"/>
      <c r="O29" s="16">
        <v>513</v>
      </c>
      <c r="P29" s="16"/>
    </row>
    <row r="30" spans="1:16" s="17" customFormat="1" ht="15.75" x14ac:dyDescent="0.25">
      <c r="A30" s="13">
        <v>19</v>
      </c>
      <c r="B30" s="13" t="e">
        <f>#REF!</f>
        <v>#REF!</v>
      </c>
      <c r="C30" s="13" t="e">
        <f>#REF!</f>
        <v>#REF!</v>
      </c>
      <c r="D30" s="13" t="e">
        <f>#REF!</f>
        <v>#REF!</v>
      </c>
      <c r="E30" s="18" t="e">
        <f>#REF!</f>
        <v>#REF!</v>
      </c>
      <c r="F30" s="20" t="e">
        <f>#REF!</f>
        <v>#REF!</v>
      </c>
      <c r="G30" s="19" t="e">
        <f t="shared" si="2"/>
        <v>#REF!</v>
      </c>
      <c r="H30" s="19" t="e">
        <f t="shared" si="3"/>
        <v>#REF!</v>
      </c>
      <c r="I30" s="62" t="e">
        <f>#REF!</f>
        <v>#REF!</v>
      </c>
      <c r="J30" s="62" t="e">
        <f>#REF!</f>
        <v>#REF!</v>
      </c>
      <c r="K30" s="62" t="e">
        <f>#REF!</f>
        <v>#REF!</v>
      </c>
      <c r="L30" s="62" t="e">
        <f>#REF!</f>
        <v>#REF!</v>
      </c>
      <c r="M30" s="102"/>
      <c r="N30" s="16"/>
      <c r="O30" s="16">
        <v>389</v>
      </c>
      <c r="P30" s="16"/>
    </row>
    <row r="31" spans="1:16" s="17" customFormat="1" ht="15.75" x14ac:dyDescent="0.25">
      <c r="A31" s="13">
        <v>20</v>
      </c>
      <c r="B31" s="13" t="e">
        <f>#REF!</f>
        <v>#REF!</v>
      </c>
      <c r="C31" s="13" t="e">
        <f>#REF!</f>
        <v>#REF!</v>
      </c>
      <c r="D31" s="13" t="e">
        <f>#REF!</f>
        <v>#REF!</v>
      </c>
      <c r="E31" s="18" t="e">
        <f>#REF!</f>
        <v>#REF!</v>
      </c>
      <c r="F31" s="20" t="e">
        <f>#REF!</f>
        <v>#REF!</v>
      </c>
      <c r="G31" s="19" t="e">
        <f t="shared" si="2"/>
        <v>#REF!</v>
      </c>
      <c r="H31" s="19" t="e">
        <f t="shared" si="3"/>
        <v>#REF!</v>
      </c>
      <c r="I31" s="62" t="e">
        <f>#REF!</f>
        <v>#REF!</v>
      </c>
      <c r="J31" s="62" t="e">
        <f>#REF!</f>
        <v>#REF!</v>
      </c>
      <c r="K31" s="62" t="e">
        <f>#REF!</f>
        <v>#REF!</v>
      </c>
      <c r="L31" s="62" t="e">
        <f>#REF!</f>
        <v>#REF!</v>
      </c>
      <c r="M31" s="102"/>
      <c r="N31" s="16"/>
      <c r="O31" s="16">
        <v>120</v>
      </c>
      <c r="P31" s="16"/>
    </row>
    <row r="32" spans="1:16" s="17" customFormat="1" ht="15.75" x14ac:dyDescent="0.25">
      <c r="A32" s="13">
        <v>21</v>
      </c>
      <c r="B32" s="13" t="e">
        <f>#REF!</f>
        <v>#REF!</v>
      </c>
      <c r="C32" s="13" t="e">
        <f>#REF!</f>
        <v>#REF!</v>
      </c>
      <c r="D32" s="13" t="e">
        <f>#REF!</f>
        <v>#REF!</v>
      </c>
      <c r="E32" s="18" t="e">
        <f>#REF!</f>
        <v>#REF!</v>
      </c>
      <c r="F32" s="20" t="e">
        <f>#REF!</f>
        <v>#REF!</v>
      </c>
      <c r="G32" s="19" t="e">
        <f t="shared" si="2"/>
        <v>#REF!</v>
      </c>
      <c r="H32" s="19" t="e">
        <f t="shared" si="3"/>
        <v>#REF!</v>
      </c>
      <c r="I32" s="62" t="e">
        <f>#REF!</f>
        <v>#REF!</v>
      </c>
      <c r="J32" s="62" t="e">
        <f>#REF!</f>
        <v>#REF!</v>
      </c>
      <c r="K32" s="62" t="e">
        <f>#REF!</f>
        <v>#REF!</v>
      </c>
      <c r="L32" s="62" t="e">
        <f>#REF!</f>
        <v>#REF!</v>
      </c>
      <c r="M32" s="102"/>
      <c r="N32" s="16"/>
      <c r="O32" s="16">
        <v>108</v>
      </c>
      <c r="P32" s="16"/>
    </row>
    <row r="33" spans="1:16" s="17" customFormat="1" ht="15.75" x14ac:dyDescent="0.25">
      <c r="A33" s="13">
        <v>22</v>
      </c>
      <c r="B33" s="13" t="e">
        <f>#REF!</f>
        <v>#REF!</v>
      </c>
      <c r="C33" s="13" t="e">
        <f>#REF!</f>
        <v>#REF!</v>
      </c>
      <c r="D33" s="13" t="e">
        <f>#REF!</f>
        <v>#REF!</v>
      </c>
      <c r="E33" s="18" t="e">
        <f>#REF!</f>
        <v>#REF!</v>
      </c>
      <c r="F33" s="20" t="e">
        <f>#REF!</f>
        <v>#REF!</v>
      </c>
      <c r="G33" s="19" t="e">
        <f t="shared" si="2"/>
        <v>#REF!</v>
      </c>
      <c r="H33" s="19" t="e">
        <f t="shared" si="3"/>
        <v>#REF!</v>
      </c>
      <c r="I33" s="62" t="e">
        <f>#REF!</f>
        <v>#REF!</v>
      </c>
      <c r="J33" s="62" t="e">
        <f>#REF!</f>
        <v>#REF!</v>
      </c>
      <c r="K33" s="62" t="e">
        <f>#REF!</f>
        <v>#REF!</v>
      </c>
      <c r="L33" s="62" t="e">
        <f>#REF!</f>
        <v>#REF!</v>
      </c>
      <c r="M33" s="102"/>
      <c r="N33" s="16"/>
      <c r="O33" s="16">
        <v>403</v>
      </c>
      <c r="P33" s="16"/>
    </row>
    <row r="34" spans="1:16" s="17" customFormat="1" ht="15.75" x14ac:dyDescent="0.25">
      <c r="A34" s="13">
        <v>23</v>
      </c>
      <c r="B34" s="13" t="e">
        <f>#REF!</f>
        <v>#REF!</v>
      </c>
      <c r="C34" s="13" t="e">
        <f>#REF!</f>
        <v>#REF!</v>
      </c>
      <c r="D34" s="13" t="e">
        <f>#REF!</f>
        <v>#REF!</v>
      </c>
      <c r="E34" s="18" t="e">
        <f>#REF!</f>
        <v>#REF!</v>
      </c>
      <c r="F34" s="20" t="e">
        <f>#REF!</f>
        <v>#REF!</v>
      </c>
      <c r="G34" s="19" t="e">
        <f t="shared" si="2"/>
        <v>#REF!</v>
      </c>
      <c r="H34" s="19" t="e">
        <f t="shared" si="3"/>
        <v>#REF!</v>
      </c>
      <c r="I34" s="62" t="e">
        <f>#REF!</f>
        <v>#REF!</v>
      </c>
      <c r="J34" s="62" t="e">
        <f>#REF!</f>
        <v>#REF!</v>
      </c>
      <c r="K34" s="62" t="e">
        <f>#REF!</f>
        <v>#REF!</v>
      </c>
      <c r="L34" s="62" t="e">
        <f>#REF!</f>
        <v>#REF!</v>
      </c>
      <c r="M34" s="102"/>
      <c r="N34" s="16"/>
      <c r="O34" s="16">
        <v>513</v>
      </c>
      <c r="P34" s="16"/>
    </row>
    <row r="35" spans="1:16" s="12" customFormat="1" ht="15.75" x14ac:dyDescent="0.25">
      <c r="A35" s="103" t="s">
        <v>22</v>
      </c>
      <c r="B35" s="103"/>
      <c r="C35" s="103"/>
      <c r="D35" s="103"/>
      <c r="E35" s="103"/>
      <c r="F35" s="63" t="e">
        <f t="shared" ref="F35:L35" si="4">SUM(F9:F34)</f>
        <v>#REF!</v>
      </c>
      <c r="G35" s="63" t="e">
        <f t="shared" si="4"/>
        <v>#REF!</v>
      </c>
      <c r="H35" s="63" t="e">
        <f t="shared" si="4"/>
        <v>#REF!</v>
      </c>
      <c r="I35" s="63" t="e">
        <f t="shared" si="4"/>
        <v>#REF!</v>
      </c>
      <c r="J35" s="63" t="e">
        <f t="shared" si="4"/>
        <v>#REF!</v>
      </c>
      <c r="K35" s="63" t="e">
        <f t="shared" si="4"/>
        <v>#REF!</v>
      </c>
      <c r="L35" s="63" t="e">
        <f t="shared" si="4"/>
        <v>#REF!</v>
      </c>
      <c r="M35" s="42">
        <f>SUM(M12:M34)</f>
        <v>0</v>
      </c>
      <c r="N35" s="43"/>
      <c r="O35" s="44">
        <f>SUM(O12:O34)</f>
        <v>8726</v>
      </c>
      <c r="P35" s="44"/>
    </row>
  </sheetData>
  <mergeCells count="13">
    <mergeCell ref="C1:E1"/>
    <mergeCell ref="I1:L1"/>
    <mergeCell ref="C2:E2"/>
    <mergeCell ref="I2:L2"/>
    <mergeCell ref="G4:L4"/>
    <mergeCell ref="N5:W5"/>
    <mergeCell ref="N6:W6"/>
    <mergeCell ref="M20:M21"/>
    <mergeCell ref="M22:M34"/>
    <mergeCell ref="A35:E35"/>
    <mergeCell ref="M9:M11"/>
    <mergeCell ref="M12:M19"/>
    <mergeCell ref="A5:M5"/>
  </mergeCells>
  <printOptions horizontalCentered="1"/>
  <pageMargins left="0.39370078740157483" right="0.39370078740157483" top="0.39370078740157483" bottom="0.39370078740157483" header="0.51181102362204722" footer="0.51181102362204722"/>
  <pageSetup paperSize="9" scale="80" orientation="landscape" r:id="rId1"/>
  <rowBreaks count="1" manualBreakCount="1">
    <brk id="15"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tabSelected="1" view="pageBreakPreview" zoomScaleNormal="70" zoomScaleSheetLayoutView="100" workbookViewId="0">
      <selection sqref="A1:J1"/>
    </sheetView>
  </sheetViews>
  <sheetFormatPr defaultColWidth="9.140625" defaultRowHeight="15" x14ac:dyDescent="0.25"/>
  <cols>
    <col min="1" max="1" width="5.85546875" customWidth="1"/>
    <col min="2" max="2" width="4.85546875" customWidth="1"/>
    <col min="3" max="3" width="33.42578125" customWidth="1"/>
    <col min="4" max="4" width="10.85546875" customWidth="1"/>
    <col min="5" max="5" width="15.7109375" customWidth="1"/>
    <col min="6" max="6" width="18.140625" customWidth="1"/>
    <col min="7" max="7" width="16.5703125" style="88" bestFit="1" customWidth="1"/>
    <col min="8" max="8" width="15.28515625" style="88" customWidth="1"/>
    <col min="9" max="9" width="15" style="84" customWidth="1"/>
    <col min="10" max="10" width="17.7109375" style="84" customWidth="1"/>
    <col min="11" max="11" width="17.5703125" bestFit="1" customWidth="1"/>
    <col min="13" max="13" width="12.7109375" bestFit="1" customWidth="1"/>
  </cols>
  <sheetData>
    <row r="1" spans="1:18" ht="70.900000000000006" customHeight="1" x14ac:dyDescent="0.25">
      <c r="A1" s="111" t="s">
        <v>126</v>
      </c>
      <c r="B1" s="111"/>
      <c r="C1" s="111"/>
      <c r="D1" s="111"/>
      <c r="E1" s="111"/>
      <c r="F1" s="111"/>
      <c r="G1" s="111"/>
      <c r="H1" s="111"/>
      <c r="I1" s="111"/>
      <c r="J1" s="111"/>
      <c r="K1" s="90"/>
      <c r="L1" s="90"/>
      <c r="M1" s="90"/>
      <c r="N1" s="90"/>
      <c r="O1" s="90"/>
      <c r="P1" s="90"/>
      <c r="Q1" s="90"/>
      <c r="R1" s="90"/>
    </row>
    <row r="2" spans="1:18" ht="24" customHeight="1" x14ac:dyDescent="0.25">
      <c r="A2" s="90"/>
      <c r="B2" s="90"/>
      <c r="C2" s="90"/>
      <c r="D2" s="90"/>
      <c r="E2" s="90"/>
      <c r="F2" s="90"/>
      <c r="G2" s="86"/>
      <c r="H2" s="86"/>
      <c r="I2" s="90"/>
      <c r="J2" s="90"/>
      <c r="K2" s="90"/>
      <c r="L2" s="90"/>
      <c r="M2" s="90"/>
      <c r="N2" s="90"/>
      <c r="O2" s="90"/>
      <c r="P2" s="90"/>
      <c r="Q2" s="90"/>
      <c r="R2" s="90"/>
    </row>
    <row r="3" spans="1:18" ht="126.75" customHeight="1" x14ac:dyDescent="0.25">
      <c r="A3" s="89" t="s">
        <v>13</v>
      </c>
      <c r="B3" s="28" t="s">
        <v>30</v>
      </c>
      <c r="C3" s="89" t="s">
        <v>1</v>
      </c>
      <c r="D3" s="28" t="s">
        <v>14</v>
      </c>
      <c r="E3" s="28" t="s">
        <v>96</v>
      </c>
      <c r="F3" s="28" t="s">
        <v>97</v>
      </c>
      <c r="G3" s="87" t="s">
        <v>98</v>
      </c>
      <c r="H3" s="87" t="s">
        <v>99</v>
      </c>
      <c r="I3" s="80" t="s">
        <v>100</v>
      </c>
      <c r="J3" s="28" t="s">
        <v>101</v>
      </c>
      <c r="K3" s="79"/>
    </row>
    <row r="4" spans="1:18" s="82" customFormat="1" ht="39.950000000000003" customHeight="1" x14ac:dyDescent="0.25">
      <c r="A4" s="98">
        <v>1</v>
      </c>
      <c r="B4" s="91">
        <v>7</v>
      </c>
      <c r="C4" s="92" t="s">
        <v>102</v>
      </c>
      <c r="D4" s="92">
        <v>1437</v>
      </c>
      <c r="E4" s="94">
        <f>D4*100000</f>
        <v>143700000</v>
      </c>
      <c r="F4" s="94">
        <f>D4*100000*5</f>
        <v>718500000</v>
      </c>
      <c r="G4" s="94">
        <v>11160000</v>
      </c>
      <c r="H4" s="94">
        <v>7500000</v>
      </c>
      <c r="I4" s="94">
        <f>D4*100000*30%</f>
        <v>43110000</v>
      </c>
      <c r="J4" s="97">
        <f>E4+F4+G4+H4+I4</f>
        <v>923970000</v>
      </c>
      <c r="K4" s="81"/>
    </row>
    <row r="5" spans="1:18" s="82" customFormat="1" ht="39.950000000000003" customHeight="1" x14ac:dyDescent="0.25">
      <c r="A5" s="98">
        <v>2</v>
      </c>
      <c r="B5" s="91">
        <v>14</v>
      </c>
      <c r="C5" s="92" t="s">
        <v>103</v>
      </c>
      <c r="D5" s="95">
        <v>1224</v>
      </c>
      <c r="E5" s="94">
        <v>122400000</v>
      </c>
      <c r="F5" s="94">
        <v>612000000</v>
      </c>
      <c r="G5" s="94">
        <v>5580000</v>
      </c>
      <c r="H5" s="94"/>
      <c r="I5" s="94">
        <v>36720000</v>
      </c>
      <c r="J5" s="97">
        <f t="shared" ref="J5:J27" si="0">E5+F5+G5+H5+I5</f>
        <v>776700000</v>
      </c>
      <c r="K5" s="81"/>
    </row>
    <row r="6" spans="1:18" s="82" customFormat="1" ht="39.950000000000003" customHeight="1" x14ac:dyDescent="0.25">
      <c r="A6" s="98">
        <v>3</v>
      </c>
      <c r="B6" s="91">
        <v>17</v>
      </c>
      <c r="C6" s="92" t="s">
        <v>104</v>
      </c>
      <c r="D6" s="95">
        <v>1225</v>
      </c>
      <c r="E6" s="94">
        <v>122500000</v>
      </c>
      <c r="F6" s="94">
        <v>612500000</v>
      </c>
      <c r="G6" s="94"/>
      <c r="H6" s="94">
        <v>12250000</v>
      </c>
      <c r="I6" s="94">
        <v>36750000</v>
      </c>
      <c r="J6" s="97">
        <f t="shared" si="0"/>
        <v>784000000</v>
      </c>
      <c r="K6" s="81"/>
    </row>
    <row r="7" spans="1:18" s="82" customFormat="1" ht="57" customHeight="1" x14ac:dyDescent="0.25">
      <c r="A7" s="98">
        <v>4</v>
      </c>
      <c r="B7" s="91">
        <v>20</v>
      </c>
      <c r="C7" s="93" t="s">
        <v>125</v>
      </c>
      <c r="D7" s="95">
        <v>307</v>
      </c>
      <c r="E7" s="94">
        <f t="shared" ref="E7:E27" si="1">D7*100000</f>
        <v>30700000</v>
      </c>
      <c r="F7" s="94">
        <f t="shared" ref="F7:F27" si="2">D7*100000*5</f>
        <v>153500000</v>
      </c>
      <c r="G7" s="94"/>
      <c r="H7" s="94"/>
      <c r="I7" s="94">
        <f t="shared" ref="I7:I27" si="3">D7*100000*30%</f>
        <v>9210000</v>
      </c>
      <c r="J7" s="97">
        <f t="shared" si="0"/>
        <v>193410000</v>
      </c>
      <c r="K7" s="81"/>
    </row>
    <row r="8" spans="1:18" s="82" customFormat="1" ht="39.950000000000003" customHeight="1" x14ac:dyDescent="0.25">
      <c r="A8" s="98">
        <v>5</v>
      </c>
      <c r="B8" s="91">
        <v>21</v>
      </c>
      <c r="C8" s="92" t="s">
        <v>105</v>
      </c>
      <c r="D8" s="95">
        <v>336</v>
      </c>
      <c r="E8" s="94">
        <f t="shared" si="1"/>
        <v>33600000</v>
      </c>
      <c r="F8" s="94">
        <f t="shared" si="2"/>
        <v>168000000</v>
      </c>
      <c r="G8" s="94">
        <v>8370000</v>
      </c>
      <c r="H8" s="94"/>
      <c r="I8" s="94">
        <f t="shared" si="3"/>
        <v>10080000</v>
      </c>
      <c r="J8" s="97">
        <f t="shared" si="0"/>
        <v>220050000</v>
      </c>
      <c r="K8" s="81"/>
    </row>
    <row r="9" spans="1:18" s="82" customFormat="1" ht="57" customHeight="1" x14ac:dyDescent="0.25">
      <c r="A9" s="98">
        <v>6</v>
      </c>
      <c r="B9" s="91">
        <v>23</v>
      </c>
      <c r="C9" s="93" t="s">
        <v>106</v>
      </c>
      <c r="D9" s="95">
        <v>903</v>
      </c>
      <c r="E9" s="94">
        <v>90300000</v>
      </c>
      <c r="F9" s="94">
        <v>451500000</v>
      </c>
      <c r="G9" s="94"/>
      <c r="H9" s="94"/>
      <c r="I9" s="94">
        <v>27090000</v>
      </c>
      <c r="J9" s="97">
        <f t="shared" si="0"/>
        <v>568890000</v>
      </c>
      <c r="K9" s="81"/>
    </row>
    <row r="10" spans="1:18" ht="39.950000000000003" customHeight="1" x14ac:dyDescent="0.25">
      <c r="A10" s="98">
        <v>7</v>
      </c>
      <c r="B10" s="91">
        <v>28</v>
      </c>
      <c r="C10" s="92" t="s">
        <v>107</v>
      </c>
      <c r="D10" s="95">
        <v>577</v>
      </c>
      <c r="E10" s="94">
        <v>57700000</v>
      </c>
      <c r="F10" s="94">
        <v>288500000</v>
      </c>
      <c r="G10" s="94">
        <v>2790000</v>
      </c>
      <c r="H10" s="94"/>
      <c r="I10" s="94">
        <v>17310000</v>
      </c>
      <c r="J10" s="97">
        <f t="shared" si="0"/>
        <v>366300000</v>
      </c>
    </row>
    <row r="11" spans="1:18" s="82" customFormat="1" ht="39.950000000000003" customHeight="1" x14ac:dyDescent="0.25">
      <c r="A11" s="98">
        <v>8</v>
      </c>
      <c r="B11" s="91">
        <v>29</v>
      </c>
      <c r="C11" s="92" t="s">
        <v>108</v>
      </c>
      <c r="D11" s="95">
        <v>450</v>
      </c>
      <c r="E11" s="94">
        <f t="shared" si="1"/>
        <v>45000000</v>
      </c>
      <c r="F11" s="94">
        <f t="shared" si="2"/>
        <v>225000000</v>
      </c>
      <c r="G11" s="94">
        <v>5580000</v>
      </c>
      <c r="H11" s="94"/>
      <c r="I11" s="94">
        <f t="shared" si="3"/>
        <v>13500000</v>
      </c>
      <c r="J11" s="97">
        <f t="shared" si="0"/>
        <v>289080000</v>
      </c>
    </row>
    <row r="12" spans="1:18" s="82" customFormat="1" ht="39.950000000000003" customHeight="1" x14ac:dyDescent="0.25">
      <c r="A12" s="98">
        <v>9</v>
      </c>
      <c r="B12" s="91">
        <v>52</v>
      </c>
      <c r="C12" s="92" t="s">
        <v>109</v>
      </c>
      <c r="D12" s="92">
        <v>210</v>
      </c>
      <c r="E12" s="94">
        <f t="shared" si="1"/>
        <v>21000000</v>
      </c>
      <c r="F12" s="94">
        <f t="shared" si="2"/>
        <v>105000000</v>
      </c>
      <c r="G12" s="94">
        <v>1395000</v>
      </c>
      <c r="H12" s="94">
        <v>2100000</v>
      </c>
      <c r="I12" s="94">
        <f t="shared" si="3"/>
        <v>6300000</v>
      </c>
      <c r="J12" s="97">
        <f t="shared" si="0"/>
        <v>135795000</v>
      </c>
    </row>
    <row r="13" spans="1:18" s="82" customFormat="1" ht="39.950000000000003" customHeight="1" x14ac:dyDescent="0.25">
      <c r="A13" s="98">
        <v>10</v>
      </c>
      <c r="B13" s="91">
        <v>65</v>
      </c>
      <c r="C13" s="92" t="s">
        <v>110</v>
      </c>
      <c r="D13" s="96">
        <v>922.7</v>
      </c>
      <c r="E13" s="94">
        <f t="shared" si="1"/>
        <v>92270000</v>
      </c>
      <c r="F13" s="94">
        <f t="shared" si="2"/>
        <v>461350000</v>
      </c>
      <c r="G13" s="94">
        <v>5580000</v>
      </c>
      <c r="H13" s="94">
        <v>9227000</v>
      </c>
      <c r="I13" s="94">
        <f t="shared" si="3"/>
        <v>27681000</v>
      </c>
      <c r="J13" s="97">
        <f t="shared" si="0"/>
        <v>596108000</v>
      </c>
    </row>
    <row r="14" spans="1:18" s="82" customFormat="1" ht="39.950000000000003" customHeight="1" x14ac:dyDescent="0.25">
      <c r="A14" s="98">
        <v>11</v>
      </c>
      <c r="B14" s="91">
        <v>69</v>
      </c>
      <c r="C14" s="92" t="s">
        <v>111</v>
      </c>
      <c r="D14" s="92">
        <v>7.1</v>
      </c>
      <c r="E14" s="94">
        <f t="shared" si="1"/>
        <v>710000</v>
      </c>
      <c r="F14" s="94">
        <f t="shared" si="2"/>
        <v>3550000</v>
      </c>
      <c r="G14" s="94">
        <v>2790000</v>
      </c>
      <c r="H14" s="94">
        <v>71000</v>
      </c>
      <c r="I14" s="94">
        <f t="shared" si="3"/>
        <v>213000</v>
      </c>
      <c r="J14" s="97">
        <f t="shared" si="0"/>
        <v>7334000</v>
      </c>
      <c r="K14" s="81"/>
    </row>
    <row r="15" spans="1:18" s="82" customFormat="1" ht="39.950000000000003" customHeight="1" x14ac:dyDescent="0.25">
      <c r="A15" s="98">
        <v>12</v>
      </c>
      <c r="B15" s="91">
        <v>70</v>
      </c>
      <c r="C15" s="92" t="s">
        <v>112</v>
      </c>
      <c r="D15" s="92">
        <v>415</v>
      </c>
      <c r="E15" s="94">
        <f t="shared" si="1"/>
        <v>41500000</v>
      </c>
      <c r="F15" s="94">
        <f t="shared" si="2"/>
        <v>207500000</v>
      </c>
      <c r="G15" s="94">
        <v>4185000</v>
      </c>
      <c r="H15" s="94">
        <v>4150000</v>
      </c>
      <c r="I15" s="94">
        <f t="shared" si="3"/>
        <v>12450000</v>
      </c>
      <c r="J15" s="97">
        <f t="shared" si="0"/>
        <v>269785000</v>
      </c>
      <c r="K15" s="81"/>
    </row>
    <row r="16" spans="1:18" ht="39.950000000000003" customHeight="1" x14ac:dyDescent="0.25">
      <c r="A16" s="98">
        <v>13</v>
      </c>
      <c r="B16" s="91">
        <v>92</v>
      </c>
      <c r="C16" s="92" t="s">
        <v>113</v>
      </c>
      <c r="D16" s="92">
        <v>430</v>
      </c>
      <c r="E16" s="94">
        <f t="shared" si="1"/>
        <v>43000000</v>
      </c>
      <c r="F16" s="94">
        <f t="shared" si="2"/>
        <v>215000000</v>
      </c>
      <c r="G16" s="94">
        <v>5580000</v>
      </c>
      <c r="H16" s="94">
        <v>4300000</v>
      </c>
      <c r="I16" s="94">
        <f t="shared" si="3"/>
        <v>12900000</v>
      </c>
      <c r="J16" s="97">
        <f t="shared" si="0"/>
        <v>280780000</v>
      </c>
    </row>
    <row r="17" spans="1:10" ht="39.950000000000003" customHeight="1" x14ac:dyDescent="0.25">
      <c r="A17" s="98">
        <v>14</v>
      </c>
      <c r="B17" s="91">
        <v>99</v>
      </c>
      <c r="C17" s="92" t="s">
        <v>114</v>
      </c>
      <c r="D17" s="92">
        <v>190</v>
      </c>
      <c r="E17" s="94">
        <f t="shared" si="1"/>
        <v>19000000</v>
      </c>
      <c r="F17" s="94">
        <f t="shared" si="2"/>
        <v>95000000</v>
      </c>
      <c r="G17" s="94">
        <v>22320000</v>
      </c>
      <c r="H17" s="94"/>
      <c r="I17" s="94">
        <f t="shared" si="3"/>
        <v>5700000</v>
      </c>
      <c r="J17" s="97">
        <f t="shared" si="0"/>
        <v>142020000</v>
      </c>
    </row>
    <row r="18" spans="1:10" ht="57" customHeight="1" x14ac:dyDescent="0.25">
      <c r="A18" s="98">
        <v>15</v>
      </c>
      <c r="B18" s="91">
        <v>74</v>
      </c>
      <c r="C18" s="93" t="s">
        <v>115</v>
      </c>
      <c r="D18" s="92">
        <v>256</v>
      </c>
      <c r="E18" s="94">
        <f t="shared" si="1"/>
        <v>25600000</v>
      </c>
      <c r="F18" s="94">
        <f t="shared" si="2"/>
        <v>128000000</v>
      </c>
      <c r="G18" s="94"/>
      <c r="H18" s="94">
        <v>2560000</v>
      </c>
      <c r="I18" s="94">
        <f t="shared" si="3"/>
        <v>7680000</v>
      </c>
      <c r="J18" s="97">
        <f t="shared" si="0"/>
        <v>163840000</v>
      </c>
    </row>
    <row r="19" spans="1:10" ht="39.950000000000003" customHeight="1" x14ac:dyDescent="0.25">
      <c r="A19" s="98">
        <v>16</v>
      </c>
      <c r="B19" s="91">
        <v>86</v>
      </c>
      <c r="C19" s="92" t="s">
        <v>116</v>
      </c>
      <c r="D19" s="92">
        <v>321</v>
      </c>
      <c r="E19" s="94">
        <f t="shared" si="1"/>
        <v>32100000</v>
      </c>
      <c r="F19" s="94">
        <f t="shared" si="2"/>
        <v>160500000</v>
      </c>
      <c r="G19" s="94">
        <v>2790000</v>
      </c>
      <c r="H19" s="94"/>
      <c r="I19" s="94">
        <f t="shared" si="3"/>
        <v>9630000</v>
      </c>
      <c r="J19" s="97">
        <f t="shared" si="0"/>
        <v>205020000</v>
      </c>
    </row>
    <row r="20" spans="1:10" ht="39.950000000000003" customHeight="1" x14ac:dyDescent="0.25">
      <c r="A20" s="98">
        <v>17</v>
      </c>
      <c r="B20" s="91">
        <v>87</v>
      </c>
      <c r="C20" s="92" t="s">
        <v>117</v>
      </c>
      <c r="D20" s="95">
        <v>233</v>
      </c>
      <c r="E20" s="94">
        <f t="shared" si="1"/>
        <v>23300000</v>
      </c>
      <c r="F20" s="94">
        <f t="shared" si="2"/>
        <v>116500000</v>
      </c>
      <c r="G20" s="94">
        <v>2790000</v>
      </c>
      <c r="H20" s="94">
        <v>3029000</v>
      </c>
      <c r="I20" s="94">
        <f t="shared" si="3"/>
        <v>6990000</v>
      </c>
      <c r="J20" s="97">
        <f t="shared" si="0"/>
        <v>152609000</v>
      </c>
    </row>
    <row r="21" spans="1:10" ht="39.950000000000003" customHeight="1" x14ac:dyDescent="0.25">
      <c r="A21" s="98">
        <v>18</v>
      </c>
      <c r="B21" s="91">
        <v>88</v>
      </c>
      <c r="C21" s="92" t="s">
        <v>118</v>
      </c>
      <c r="D21" s="92">
        <v>304</v>
      </c>
      <c r="E21" s="94">
        <f t="shared" si="1"/>
        <v>30400000</v>
      </c>
      <c r="F21" s="94">
        <f t="shared" si="2"/>
        <v>152000000</v>
      </c>
      <c r="G21" s="94">
        <v>2790000</v>
      </c>
      <c r="H21" s="94"/>
      <c r="I21" s="94">
        <f t="shared" si="3"/>
        <v>9120000</v>
      </c>
      <c r="J21" s="97">
        <f t="shared" si="0"/>
        <v>194310000</v>
      </c>
    </row>
    <row r="22" spans="1:10" ht="39.950000000000003" customHeight="1" x14ac:dyDescent="0.25">
      <c r="A22" s="98">
        <v>19</v>
      </c>
      <c r="B22" s="91">
        <v>104</v>
      </c>
      <c r="C22" s="92" t="s">
        <v>119</v>
      </c>
      <c r="D22" s="92">
        <v>224</v>
      </c>
      <c r="E22" s="94">
        <f t="shared" si="1"/>
        <v>22400000</v>
      </c>
      <c r="F22" s="94">
        <f t="shared" si="2"/>
        <v>112000000</v>
      </c>
      <c r="G22" s="94">
        <v>2790000</v>
      </c>
      <c r="H22" s="94"/>
      <c r="I22" s="94">
        <f t="shared" si="3"/>
        <v>6720000</v>
      </c>
      <c r="J22" s="97">
        <f t="shared" si="0"/>
        <v>143910000</v>
      </c>
    </row>
    <row r="23" spans="1:10" ht="39.950000000000003" customHeight="1" x14ac:dyDescent="0.25">
      <c r="A23" s="98">
        <v>20</v>
      </c>
      <c r="B23" s="91">
        <v>105</v>
      </c>
      <c r="C23" s="92" t="s">
        <v>120</v>
      </c>
      <c r="D23" s="92">
        <v>340</v>
      </c>
      <c r="E23" s="94">
        <f t="shared" si="1"/>
        <v>34000000</v>
      </c>
      <c r="F23" s="94">
        <f t="shared" si="2"/>
        <v>170000000</v>
      </c>
      <c r="G23" s="94">
        <v>1395000</v>
      </c>
      <c r="H23" s="94"/>
      <c r="I23" s="94">
        <f t="shared" si="3"/>
        <v>10200000</v>
      </c>
      <c r="J23" s="97">
        <f t="shared" si="0"/>
        <v>215595000</v>
      </c>
    </row>
    <row r="24" spans="1:10" ht="39.950000000000003" customHeight="1" x14ac:dyDescent="0.25">
      <c r="A24" s="98">
        <v>21</v>
      </c>
      <c r="B24" s="91">
        <v>106</v>
      </c>
      <c r="C24" s="92" t="s">
        <v>121</v>
      </c>
      <c r="D24" s="92">
        <v>461</v>
      </c>
      <c r="E24" s="94">
        <f t="shared" si="1"/>
        <v>46100000</v>
      </c>
      <c r="F24" s="94">
        <f t="shared" si="2"/>
        <v>230500000</v>
      </c>
      <c r="G24" s="94">
        <v>1395000</v>
      </c>
      <c r="H24" s="94"/>
      <c r="I24" s="94">
        <f t="shared" si="3"/>
        <v>13830000</v>
      </c>
      <c r="J24" s="97">
        <f t="shared" si="0"/>
        <v>291825000</v>
      </c>
    </row>
    <row r="25" spans="1:10" ht="39.950000000000003" customHeight="1" x14ac:dyDescent="0.25">
      <c r="A25" s="98">
        <v>22</v>
      </c>
      <c r="B25" s="91">
        <v>107</v>
      </c>
      <c r="C25" s="92" t="s">
        <v>122</v>
      </c>
      <c r="D25" s="92">
        <v>488</v>
      </c>
      <c r="E25" s="94">
        <f t="shared" si="1"/>
        <v>48800000</v>
      </c>
      <c r="F25" s="94">
        <f t="shared" si="2"/>
        <v>244000000</v>
      </c>
      <c r="G25" s="94">
        <v>8370000</v>
      </c>
      <c r="H25" s="94">
        <v>7466000</v>
      </c>
      <c r="I25" s="94">
        <f t="shared" si="3"/>
        <v>14640000</v>
      </c>
      <c r="J25" s="97">
        <f t="shared" si="0"/>
        <v>323276000</v>
      </c>
    </row>
    <row r="26" spans="1:10" ht="39.950000000000003" customHeight="1" x14ac:dyDescent="0.25">
      <c r="A26" s="98">
        <v>23</v>
      </c>
      <c r="B26" s="91">
        <v>112</v>
      </c>
      <c r="C26" s="92" t="s">
        <v>123</v>
      </c>
      <c r="D26" s="92">
        <v>346</v>
      </c>
      <c r="E26" s="94">
        <f t="shared" si="1"/>
        <v>34600000</v>
      </c>
      <c r="F26" s="94">
        <f t="shared" si="2"/>
        <v>173000000</v>
      </c>
      <c r="G26" s="94">
        <v>2790000</v>
      </c>
      <c r="H26" s="94">
        <v>3460000</v>
      </c>
      <c r="I26" s="94">
        <f t="shared" si="3"/>
        <v>10380000</v>
      </c>
      <c r="J26" s="97">
        <f t="shared" si="0"/>
        <v>224230000</v>
      </c>
    </row>
    <row r="27" spans="1:10" ht="39.950000000000003" customHeight="1" x14ac:dyDescent="0.25">
      <c r="A27" s="98">
        <v>24</v>
      </c>
      <c r="B27" s="91">
        <v>78</v>
      </c>
      <c r="C27" s="92" t="s">
        <v>124</v>
      </c>
      <c r="D27" s="92">
        <v>259</v>
      </c>
      <c r="E27" s="94">
        <f t="shared" si="1"/>
        <v>25900000</v>
      </c>
      <c r="F27" s="94">
        <f t="shared" si="2"/>
        <v>129500000</v>
      </c>
      <c r="G27" s="94">
        <v>2790000</v>
      </c>
      <c r="H27" s="94">
        <v>2590000</v>
      </c>
      <c r="I27" s="94">
        <f t="shared" si="3"/>
        <v>7770000</v>
      </c>
      <c r="J27" s="97">
        <f t="shared" si="0"/>
        <v>168550000</v>
      </c>
    </row>
    <row r="28" spans="1:10" ht="40.5" customHeight="1" x14ac:dyDescent="0.25">
      <c r="A28" s="89"/>
      <c r="B28" s="89"/>
      <c r="C28" s="89" t="s">
        <v>22</v>
      </c>
      <c r="D28" s="83">
        <f>SUM(D4:D27)</f>
        <v>11865.8</v>
      </c>
      <c r="E28" s="85">
        <f t="shared" ref="E28:J28" si="4">SUM(E4:E27)</f>
        <v>1186580000</v>
      </c>
      <c r="F28" s="85">
        <f t="shared" si="4"/>
        <v>5932900000</v>
      </c>
      <c r="G28" s="85">
        <f t="shared" si="4"/>
        <v>103230000</v>
      </c>
      <c r="H28" s="85">
        <f t="shared" si="4"/>
        <v>58703000</v>
      </c>
      <c r="I28" s="85">
        <f>SUM(I4:I27)</f>
        <v>355974000</v>
      </c>
      <c r="J28" s="85">
        <f t="shared" si="4"/>
        <v>7637387000</v>
      </c>
    </row>
  </sheetData>
  <mergeCells count="1">
    <mergeCell ref="A1:J1"/>
  </mergeCells>
  <printOptions horizontalCentered="1"/>
  <pageMargins left="0" right="0" top="0.53740157499999996" bottom="0.49803149600000002" header="0.31496062992126" footer="0.31496062992126"/>
  <pageSetup paperSize="9" scale="90" orientation="landscape"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0"/>
  <sheetViews>
    <sheetView topLeftCell="M1" zoomScale="85" zoomScaleNormal="85" workbookViewId="0">
      <selection activeCell="M2" sqref="M2"/>
    </sheetView>
  </sheetViews>
  <sheetFormatPr defaultColWidth="8.85546875" defaultRowHeight="16.899999999999999" customHeight="1" x14ac:dyDescent="0.25"/>
  <cols>
    <col min="1" max="1" width="5.140625" bestFit="1" customWidth="1"/>
    <col min="2" max="3" width="5.140625" customWidth="1"/>
    <col min="4" max="4" width="8.28515625" bestFit="1" customWidth="1"/>
    <col min="5" max="5" width="13.28515625" bestFit="1" customWidth="1"/>
    <col min="6" max="6" width="74.5703125" style="41" bestFit="1" customWidth="1"/>
    <col min="7" max="7" width="13.7109375" bestFit="1" customWidth="1"/>
    <col min="8" max="8" width="14.140625" bestFit="1" customWidth="1"/>
    <col min="9" max="9" width="13.5703125" bestFit="1" customWidth="1"/>
    <col min="10" max="10" width="16.42578125" bestFit="1" customWidth="1"/>
    <col min="11" max="11" width="16.42578125" style="36" bestFit="1" customWidth="1"/>
    <col min="12" max="12" width="22.85546875" style="36" bestFit="1" customWidth="1"/>
    <col min="13" max="13" width="25.42578125" bestFit="1" customWidth="1"/>
    <col min="14" max="14" width="25" bestFit="1" customWidth="1"/>
    <col min="15" max="15" width="14.7109375" bestFit="1" customWidth="1"/>
    <col min="16" max="16" width="14.28515625" bestFit="1" customWidth="1"/>
    <col min="17" max="17" width="18.42578125" bestFit="1" customWidth="1"/>
    <col min="18" max="18" width="15.85546875" bestFit="1" customWidth="1"/>
    <col min="19" max="19" width="19.5703125" customWidth="1"/>
    <col min="20" max="20" width="13.42578125" bestFit="1" customWidth="1"/>
    <col min="21" max="21" width="12.5703125" bestFit="1" customWidth="1"/>
    <col min="22" max="22" width="13.42578125" bestFit="1" customWidth="1"/>
    <col min="23" max="23" width="13.85546875" bestFit="1" customWidth="1"/>
    <col min="24" max="24" width="16.85546875" bestFit="1" customWidth="1"/>
    <col min="25" max="25" width="18.7109375" bestFit="1" customWidth="1"/>
    <col min="26" max="26" width="16.140625" bestFit="1" customWidth="1"/>
    <col min="27" max="27" width="12.7109375" bestFit="1" customWidth="1"/>
    <col min="28" max="28" width="14.85546875" bestFit="1" customWidth="1"/>
    <col min="29" max="29" width="16.85546875" bestFit="1" customWidth="1"/>
    <col min="30" max="30" width="15.140625" bestFit="1" customWidth="1"/>
    <col min="31" max="31" width="86" bestFit="1" customWidth="1"/>
    <col min="32" max="32" width="57.140625" bestFit="1" customWidth="1"/>
  </cols>
  <sheetData>
    <row r="1" spans="1:32" ht="31.5" x14ac:dyDescent="0.25">
      <c r="A1" t="s">
        <v>9</v>
      </c>
      <c r="B1" t="s">
        <v>59</v>
      </c>
      <c r="C1" t="s">
        <v>60</v>
      </c>
      <c r="D1" t="s">
        <v>36</v>
      </c>
      <c r="E1" s="28" t="s">
        <v>0</v>
      </c>
      <c r="F1" s="28" t="s">
        <v>1</v>
      </c>
      <c r="G1" s="28" t="s">
        <v>4</v>
      </c>
      <c r="H1" s="29" t="s">
        <v>2</v>
      </c>
      <c r="I1" s="28" t="s">
        <v>5</v>
      </c>
      <c r="J1" s="28" t="s">
        <v>3</v>
      </c>
      <c r="K1" s="30" t="s">
        <v>26</v>
      </c>
      <c r="L1" s="31" t="s">
        <v>32</v>
      </c>
      <c r="M1" s="28" t="s">
        <v>93</v>
      </c>
      <c r="N1" s="28" t="s">
        <v>35</v>
      </c>
      <c r="O1" s="28" t="s">
        <v>6</v>
      </c>
      <c r="P1" s="28" t="s">
        <v>7</v>
      </c>
      <c r="Q1" s="28" t="s">
        <v>43</v>
      </c>
      <c r="R1" s="28" t="s">
        <v>8</v>
      </c>
      <c r="S1" s="32"/>
      <c r="T1" s="33" t="s">
        <v>19</v>
      </c>
      <c r="U1" s="33" t="s">
        <v>20</v>
      </c>
      <c r="V1" s="33" t="s">
        <v>29</v>
      </c>
      <c r="W1" s="33" t="s">
        <v>21</v>
      </c>
      <c r="X1" s="28" t="s">
        <v>27</v>
      </c>
      <c r="Y1" s="28" t="s">
        <v>28</v>
      </c>
      <c r="Z1" s="33" t="s">
        <v>16</v>
      </c>
      <c r="AA1" s="33" t="s">
        <v>17</v>
      </c>
      <c r="AB1" s="33" t="s">
        <v>44</v>
      </c>
      <c r="AC1" s="33" t="s">
        <v>18</v>
      </c>
      <c r="AD1" s="33"/>
      <c r="AE1" s="33" t="s">
        <v>42</v>
      </c>
    </row>
    <row r="2" spans="1:32" ht="16.899999999999999" customHeight="1" x14ac:dyDescent="0.25">
      <c r="A2" t="s">
        <v>40</v>
      </c>
      <c r="B2">
        <v>1</v>
      </c>
      <c r="C2">
        <v>805</v>
      </c>
      <c r="D2">
        <v>4</v>
      </c>
      <c r="E2" s="39">
        <v>4</v>
      </c>
      <c r="F2" s="41" t="s">
        <v>54</v>
      </c>
      <c r="G2">
        <v>9</v>
      </c>
      <c r="H2">
        <v>960</v>
      </c>
      <c r="I2" s="21">
        <f t="shared" ref="I2:I24" si="0">G2/H2*100</f>
        <v>0.9375</v>
      </c>
      <c r="J2" s="39"/>
      <c r="K2" s="22">
        <f t="shared" ref="K2:K24" si="1">G2</f>
        <v>9</v>
      </c>
      <c r="L2" s="23" t="s">
        <v>33</v>
      </c>
      <c r="M2" s="24">
        <f t="shared" ref="M2:M24" si="2">G2*75000</f>
        <v>675000</v>
      </c>
      <c r="N2" s="24">
        <f t="shared" ref="N2:N21" si="3">G2*75000*5</f>
        <v>3375000</v>
      </c>
      <c r="O2" s="24">
        <f>IF(I2&gt;=70,J2*12*30*13700,IF(I2&gt;=30,J2*6*30*13700,J2*3*30*13700))</f>
        <v>0</v>
      </c>
      <c r="P2" s="25">
        <f>K2*10000</f>
        <v>90000</v>
      </c>
      <c r="Q2" s="24">
        <f t="shared" ref="Q2:Q24" si="4">G2*30%*75000</f>
        <v>202499.99999999997</v>
      </c>
      <c r="R2" s="34">
        <f t="shared" ref="R2:R24" si="5">SUM(M2:Q2)</f>
        <v>4342500</v>
      </c>
      <c r="S2" s="34"/>
      <c r="T2" s="35" t="str">
        <f t="shared" ref="T2:T24" si="6">FIXED(G2,1)</f>
        <v>9,0</v>
      </c>
      <c r="U2" s="35" t="str">
        <f t="shared" ref="U2:U24" si="7">FIXED(I2,2)</f>
        <v>0,94</v>
      </c>
      <c r="V2" s="35" t="str">
        <f t="shared" ref="V2:V24" si="8">FIXED(J2,0)</f>
        <v>0</v>
      </c>
      <c r="W2" s="35" t="str">
        <f t="shared" ref="W2:W24" si="9">FIXED(K2,1)</f>
        <v>9,0</v>
      </c>
      <c r="X2" s="35" t="str">
        <f t="shared" ref="X2:AC14" si="10">FIXED(M2,0)</f>
        <v>675.000</v>
      </c>
      <c r="Y2" s="35" t="str">
        <f t="shared" si="10"/>
        <v>3.375.000</v>
      </c>
      <c r="Z2" s="35" t="str">
        <f t="shared" si="10"/>
        <v>0</v>
      </c>
      <c r="AA2" s="35" t="str">
        <f t="shared" si="10"/>
        <v>90.000</v>
      </c>
      <c r="AB2" s="35" t="str">
        <f t="shared" si="10"/>
        <v>202.500</v>
      </c>
      <c r="AC2" s="35" t="str">
        <f t="shared" si="10"/>
        <v>4.342.500</v>
      </c>
      <c r="AD2" s="60"/>
      <c r="AE2" s="46" t="e" cm="1">
        <f t="array" aca="1" ref="AE2" ca="1">[1]!vnd(R2)</f>
        <v>#NAME?</v>
      </c>
    </row>
    <row r="3" spans="1:32" ht="15.75" x14ac:dyDescent="0.25">
      <c r="A3" t="s">
        <v>40</v>
      </c>
      <c r="B3">
        <v>1</v>
      </c>
      <c r="C3">
        <v>806</v>
      </c>
      <c r="D3">
        <v>5</v>
      </c>
      <c r="E3" s="39">
        <v>5</v>
      </c>
      <c r="F3" s="41" t="s">
        <v>55</v>
      </c>
      <c r="G3">
        <v>53</v>
      </c>
      <c r="H3">
        <v>480</v>
      </c>
      <c r="I3" s="21">
        <f t="shared" si="0"/>
        <v>11.041666666666666</v>
      </c>
      <c r="J3" s="39"/>
      <c r="K3" s="22">
        <f t="shared" si="1"/>
        <v>53</v>
      </c>
      <c r="L3" s="23" t="s">
        <v>33</v>
      </c>
      <c r="M3" s="24">
        <f t="shared" si="2"/>
        <v>3975000</v>
      </c>
      <c r="N3" s="24">
        <f t="shared" si="3"/>
        <v>19875000</v>
      </c>
      <c r="O3" s="24">
        <f t="shared" ref="O3:O10" si="11">IF(I3&gt;=70,J3*12*30*13700,IF(I3&gt;=30,J3*6*30*13700,J3*3*30*13700))</f>
        <v>0</v>
      </c>
      <c r="P3" s="25">
        <f t="shared" ref="P3:P24" si="12">K3*10000</f>
        <v>530000</v>
      </c>
      <c r="Q3" s="24">
        <f t="shared" si="4"/>
        <v>1192500</v>
      </c>
      <c r="R3" s="34">
        <f t="shared" si="5"/>
        <v>25572500</v>
      </c>
      <c r="S3" s="34"/>
      <c r="T3" s="35" t="str">
        <f t="shared" si="6"/>
        <v>53,0</v>
      </c>
      <c r="U3" s="35" t="str">
        <f t="shared" si="7"/>
        <v>11,04</v>
      </c>
      <c r="V3" s="35" t="str">
        <f t="shared" si="8"/>
        <v>0</v>
      </c>
      <c r="W3" s="35" t="str">
        <f t="shared" si="9"/>
        <v>53,0</v>
      </c>
      <c r="X3" s="35" t="str">
        <f t="shared" si="10"/>
        <v>3.975.000</v>
      </c>
      <c r="Y3" s="35" t="str">
        <f t="shared" si="10"/>
        <v>19.875.000</v>
      </c>
      <c r="Z3" s="35" t="str">
        <f t="shared" si="10"/>
        <v>0</v>
      </c>
      <c r="AA3" s="35" t="str">
        <f t="shared" si="10"/>
        <v>530.000</v>
      </c>
      <c r="AB3" s="35" t="str">
        <f t="shared" si="10"/>
        <v>1.192.500</v>
      </c>
      <c r="AC3" s="35" t="str">
        <f t="shared" si="10"/>
        <v>25.572.500</v>
      </c>
      <c r="AD3" s="61"/>
      <c r="AE3" s="46" t="e" cm="1">
        <f t="array" aca="1" ref="AE3" ca="1">[1]!vnd(R3)</f>
        <v>#NAME?</v>
      </c>
    </row>
    <row r="4" spans="1:32" ht="16.899999999999999" customHeight="1" x14ac:dyDescent="0.25">
      <c r="A4" t="s">
        <v>40</v>
      </c>
      <c r="B4">
        <v>1</v>
      </c>
      <c r="C4">
        <v>879</v>
      </c>
      <c r="D4">
        <v>104</v>
      </c>
      <c r="E4" s="39">
        <v>6</v>
      </c>
      <c r="F4" s="41" t="s">
        <v>56</v>
      </c>
      <c r="G4">
        <v>216</v>
      </c>
      <c r="H4">
        <v>1997</v>
      </c>
      <c r="I4" s="21">
        <f t="shared" si="0"/>
        <v>10.816224336504757</v>
      </c>
      <c r="J4" s="39"/>
      <c r="K4" s="22">
        <f t="shared" si="1"/>
        <v>216</v>
      </c>
      <c r="L4" s="23" t="s">
        <v>33</v>
      </c>
      <c r="M4" s="24">
        <f t="shared" si="2"/>
        <v>16200000</v>
      </c>
      <c r="N4" s="24">
        <f t="shared" si="3"/>
        <v>81000000</v>
      </c>
      <c r="O4" s="24">
        <f t="shared" si="11"/>
        <v>0</v>
      </c>
      <c r="P4" s="25">
        <f t="shared" si="12"/>
        <v>2160000</v>
      </c>
      <c r="Q4" s="24">
        <f t="shared" si="4"/>
        <v>4860000</v>
      </c>
      <c r="R4" s="34">
        <f t="shared" si="5"/>
        <v>104220000</v>
      </c>
      <c r="S4" s="34"/>
      <c r="T4" s="35" t="str">
        <f t="shared" si="6"/>
        <v>216,0</v>
      </c>
      <c r="U4" s="35" t="str">
        <f t="shared" si="7"/>
        <v>10,82</v>
      </c>
      <c r="V4" s="35" t="str">
        <f t="shared" si="8"/>
        <v>0</v>
      </c>
      <c r="W4" s="35" t="str">
        <f t="shared" si="9"/>
        <v>216,0</v>
      </c>
      <c r="X4" s="35" t="str">
        <f t="shared" si="10"/>
        <v>16.200.000</v>
      </c>
      <c r="Y4" s="35" t="str">
        <f t="shared" si="10"/>
        <v>81.000.000</v>
      </c>
      <c r="Z4" s="35" t="str">
        <f t="shared" si="10"/>
        <v>0</v>
      </c>
      <c r="AA4" s="35" t="str">
        <f t="shared" si="10"/>
        <v>2.160.000</v>
      </c>
      <c r="AB4" s="35" t="str">
        <f t="shared" si="10"/>
        <v>4.860.000</v>
      </c>
      <c r="AC4" s="35" t="str">
        <f t="shared" si="10"/>
        <v>104.220.000</v>
      </c>
      <c r="AD4" s="61"/>
      <c r="AE4" s="46" t="e" cm="1">
        <f t="array" aca="1" ref="AE4" ca="1">[1]!vnd(R4)</f>
        <v>#NAME?</v>
      </c>
    </row>
    <row r="5" spans="1:32" ht="16.899999999999999" customHeight="1" x14ac:dyDescent="0.25">
      <c r="A5" t="s">
        <v>40</v>
      </c>
      <c r="B5">
        <v>1</v>
      </c>
      <c r="C5">
        <v>823</v>
      </c>
      <c r="D5">
        <v>91</v>
      </c>
      <c r="E5" s="39">
        <v>7</v>
      </c>
      <c r="F5" s="41" t="s">
        <v>57</v>
      </c>
      <c r="G5">
        <v>170</v>
      </c>
      <c r="H5">
        <v>1036</v>
      </c>
      <c r="I5" s="21">
        <f t="shared" si="0"/>
        <v>16.409266409266408</v>
      </c>
      <c r="J5" s="39"/>
      <c r="K5" s="22">
        <f t="shared" si="1"/>
        <v>170</v>
      </c>
      <c r="L5" s="23" t="s">
        <v>33</v>
      </c>
      <c r="M5" s="24">
        <f t="shared" si="2"/>
        <v>12750000</v>
      </c>
      <c r="N5" s="24">
        <f t="shared" si="3"/>
        <v>63750000</v>
      </c>
      <c r="O5" s="24">
        <f t="shared" si="11"/>
        <v>0</v>
      </c>
      <c r="P5" s="25">
        <f t="shared" si="12"/>
        <v>1700000</v>
      </c>
      <c r="Q5" s="24">
        <f t="shared" si="4"/>
        <v>3825000</v>
      </c>
      <c r="R5" s="34">
        <f t="shared" si="5"/>
        <v>82025000</v>
      </c>
      <c r="S5" s="34"/>
      <c r="T5" s="35" t="str">
        <f t="shared" si="6"/>
        <v>170,0</v>
      </c>
      <c r="U5" s="35" t="str">
        <f t="shared" si="7"/>
        <v>16,41</v>
      </c>
      <c r="V5" s="35" t="str">
        <f t="shared" si="8"/>
        <v>0</v>
      </c>
      <c r="W5" s="35" t="str">
        <f t="shared" si="9"/>
        <v>170,0</v>
      </c>
      <c r="X5" s="35" t="str">
        <f t="shared" si="10"/>
        <v>12.750.000</v>
      </c>
      <c r="Y5" s="35" t="str">
        <f t="shared" si="10"/>
        <v>63.750.000</v>
      </c>
      <c r="Z5" s="35" t="str">
        <f t="shared" si="10"/>
        <v>0</v>
      </c>
      <c r="AA5" s="35" t="str">
        <f t="shared" si="10"/>
        <v>1.700.000</v>
      </c>
      <c r="AB5" s="35" t="str">
        <f t="shared" si="10"/>
        <v>3.825.000</v>
      </c>
      <c r="AC5" s="35" t="str">
        <f t="shared" si="10"/>
        <v>82.025.000</v>
      </c>
      <c r="AD5" s="46"/>
      <c r="AE5" s="46" t="e" cm="1">
        <f t="array" aca="1" ref="AE5" ca="1">[1]!vnd(R5)</f>
        <v>#NAME?</v>
      </c>
    </row>
    <row r="6" spans="1:32" ht="16.899999999999999" customHeight="1" x14ac:dyDescent="0.25">
      <c r="A6" t="s">
        <v>40</v>
      </c>
      <c r="B6">
        <v>1</v>
      </c>
      <c r="C6">
        <v>827</v>
      </c>
      <c r="D6">
        <v>94</v>
      </c>
      <c r="E6" s="39">
        <v>8</v>
      </c>
      <c r="F6" s="41" t="s">
        <v>58</v>
      </c>
      <c r="G6">
        <v>299</v>
      </c>
      <c r="H6">
        <v>994</v>
      </c>
      <c r="I6" s="21">
        <f t="shared" si="0"/>
        <v>30.080482897384307</v>
      </c>
      <c r="J6" s="39"/>
      <c r="K6" s="22">
        <f t="shared" si="1"/>
        <v>299</v>
      </c>
      <c r="L6" s="23" t="s">
        <v>33</v>
      </c>
      <c r="M6" s="24">
        <f t="shared" si="2"/>
        <v>22425000</v>
      </c>
      <c r="N6" s="24">
        <f t="shared" si="3"/>
        <v>112125000</v>
      </c>
      <c r="O6" s="24">
        <f t="shared" si="11"/>
        <v>0</v>
      </c>
      <c r="P6" s="25">
        <f t="shared" si="12"/>
        <v>2990000</v>
      </c>
      <c r="Q6" s="24">
        <f t="shared" si="4"/>
        <v>6727500</v>
      </c>
      <c r="R6" s="34">
        <f t="shared" si="5"/>
        <v>144267500</v>
      </c>
      <c r="S6" s="34"/>
      <c r="T6" s="35" t="str">
        <f t="shared" si="6"/>
        <v>299,0</v>
      </c>
      <c r="U6" s="35" t="str">
        <f t="shared" si="7"/>
        <v>30,08</v>
      </c>
      <c r="V6" s="35" t="str">
        <f t="shared" si="8"/>
        <v>0</v>
      </c>
      <c r="W6" s="35" t="str">
        <f t="shared" si="9"/>
        <v>299,0</v>
      </c>
      <c r="X6" s="35" t="str">
        <f t="shared" si="10"/>
        <v>22.425.000</v>
      </c>
      <c r="Y6" s="35" t="str">
        <f t="shared" si="10"/>
        <v>112.125.000</v>
      </c>
      <c r="Z6" s="35" t="str">
        <f t="shared" si="10"/>
        <v>0</v>
      </c>
      <c r="AA6" s="35" t="str">
        <f t="shared" si="10"/>
        <v>2.990.000</v>
      </c>
      <c r="AB6" s="35" t="str">
        <f t="shared" si="10"/>
        <v>6.727.500</v>
      </c>
      <c r="AC6" s="35" t="str">
        <f t="shared" si="10"/>
        <v>144.267.500</v>
      </c>
      <c r="AD6" s="46"/>
      <c r="AE6" s="46" t="e" cm="1">
        <f t="array" aca="1" ref="AE6" ca="1">[1]!vnd(R6)</f>
        <v>#NAME?</v>
      </c>
    </row>
    <row r="7" spans="1:32" ht="16.899999999999999" customHeight="1" x14ac:dyDescent="0.25">
      <c r="A7" t="s">
        <v>40</v>
      </c>
      <c r="B7">
        <v>1</v>
      </c>
      <c r="C7">
        <v>916</v>
      </c>
      <c r="D7">
        <v>119</v>
      </c>
      <c r="E7" s="39">
        <v>9</v>
      </c>
      <c r="F7" s="41" t="s">
        <v>61</v>
      </c>
      <c r="G7">
        <v>264</v>
      </c>
      <c r="H7">
        <v>900</v>
      </c>
      <c r="I7" s="21">
        <f t="shared" si="0"/>
        <v>29.333333333333332</v>
      </c>
      <c r="J7" s="39"/>
      <c r="K7" s="22">
        <f t="shared" si="1"/>
        <v>264</v>
      </c>
      <c r="L7" s="23" t="s">
        <v>33</v>
      </c>
      <c r="M7" s="24">
        <f t="shared" si="2"/>
        <v>19800000</v>
      </c>
      <c r="N7" s="24">
        <f t="shared" si="3"/>
        <v>99000000</v>
      </c>
      <c r="O7" s="24">
        <f t="shared" si="11"/>
        <v>0</v>
      </c>
      <c r="P7" s="25">
        <f t="shared" si="12"/>
        <v>2640000</v>
      </c>
      <c r="Q7" s="24">
        <f t="shared" si="4"/>
        <v>5940000</v>
      </c>
      <c r="R7" s="34">
        <f t="shared" si="5"/>
        <v>127380000</v>
      </c>
      <c r="S7" s="34"/>
      <c r="T7" s="35" t="str">
        <f t="shared" si="6"/>
        <v>264,0</v>
      </c>
      <c r="U7" s="35" t="str">
        <f t="shared" si="7"/>
        <v>29,33</v>
      </c>
      <c r="V7" s="35" t="str">
        <f t="shared" si="8"/>
        <v>0</v>
      </c>
      <c r="W7" s="35" t="str">
        <f t="shared" si="9"/>
        <v>264,0</v>
      </c>
      <c r="X7" s="35" t="str">
        <f t="shared" si="10"/>
        <v>19.800.000</v>
      </c>
      <c r="Y7" s="35" t="str">
        <f t="shared" si="10"/>
        <v>99.000.000</v>
      </c>
      <c r="Z7" s="35" t="str">
        <f t="shared" si="10"/>
        <v>0</v>
      </c>
      <c r="AA7" s="35" t="str">
        <f t="shared" si="10"/>
        <v>2.640.000</v>
      </c>
      <c r="AB7" s="35" t="str">
        <f t="shared" si="10"/>
        <v>5.940.000</v>
      </c>
      <c r="AC7" s="35" t="str">
        <f t="shared" si="10"/>
        <v>127.380.000</v>
      </c>
      <c r="AD7" s="61"/>
      <c r="AE7" s="46" t="e" cm="1">
        <f t="array" aca="1" ref="AE7" ca="1">[1]!vnd(R7)</f>
        <v>#NAME?</v>
      </c>
      <c r="AF7" t="s">
        <v>50</v>
      </c>
    </row>
    <row r="8" spans="1:32" ht="16.899999999999999" customHeight="1" x14ac:dyDescent="0.25">
      <c r="A8" t="s">
        <v>40</v>
      </c>
      <c r="B8">
        <v>1</v>
      </c>
      <c r="C8">
        <v>919</v>
      </c>
      <c r="D8">
        <v>120</v>
      </c>
      <c r="E8" s="39">
        <v>10</v>
      </c>
      <c r="F8" s="41" t="s">
        <v>62</v>
      </c>
      <c r="G8">
        <v>240</v>
      </c>
      <c r="H8">
        <v>1440</v>
      </c>
      <c r="I8" s="21">
        <f t="shared" si="0"/>
        <v>16.666666666666664</v>
      </c>
      <c r="J8" s="39"/>
      <c r="K8" s="22">
        <f t="shared" si="1"/>
        <v>240</v>
      </c>
      <c r="L8" s="23" t="s">
        <v>33</v>
      </c>
      <c r="M8" s="24">
        <f t="shared" si="2"/>
        <v>18000000</v>
      </c>
      <c r="N8" s="24">
        <f t="shared" si="3"/>
        <v>90000000</v>
      </c>
      <c r="O8" s="24">
        <f t="shared" si="11"/>
        <v>0</v>
      </c>
      <c r="P8" s="25">
        <f t="shared" si="12"/>
        <v>2400000</v>
      </c>
      <c r="Q8" s="24">
        <f t="shared" si="4"/>
        <v>5400000</v>
      </c>
      <c r="R8" s="34">
        <f t="shared" si="5"/>
        <v>115800000</v>
      </c>
      <c r="S8" s="34"/>
      <c r="T8" s="35" t="str">
        <f t="shared" si="6"/>
        <v>240,0</v>
      </c>
      <c r="U8" s="35" t="str">
        <f t="shared" si="7"/>
        <v>16,67</v>
      </c>
      <c r="V8" s="35" t="str">
        <f t="shared" si="8"/>
        <v>0</v>
      </c>
      <c r="W8" s="35" t="str">
        <f t="shared" si="9"/>
        <v>240,0</v>
      </c>
      <c r="X8" s="35" t="str">
        <f t="shared" si="10"/>
        <v>18.000.000</v>
      </c>
      <c r="Y8" s="35" t="str">
        <f t="shared" si="10"/>
        <v>90.000.000</v>
      </c>
      <c r="Z8" s="35" t="str">
        <f t="shared" si="10"/>
        <v>0</v>
      </c>
      <c r="AA8" s="35" t="str">
        <f t="shared" si="10"/>
        <v>2.400.000</v>
      </c>
      <c r="AB8" s="35" t="str">
        <f t="shared" si="10"/>
        <v>5.400.000</v>
      </c>
      <c r="AC8" s="35" t="str">
        <f t="shared" si="10"/>
        <v>115.800.000</v>
      </c>
      <c r="AD8" s="46"/>
      <c r="AE8" s="46" t="e" cm="1">
        <f t="array" aca="1" ref="AE8" ca="1">[1]!vnd(R8)</f>
        <v>#NAME?</v>
      </c>
    </row>
    <row r="9" spans="1:32" ht="16.899999999999999" customHeight="1" x14ac:dyDescent="0.25">
      <c r="A9" t="s">
        <v>40</v>
      </c>
      <c r="B9">
        <v>1</v>
      </c>
      <c r="C9">
        <v>810</v>
      </c>
      <c r="D9">
        <v>88</v>
      </c>
      <c r="E9" s="39">
        <v>11</v>
      </c>
      <c r="F9" s="41" t="s">
        <v>63</v>
      </c>
      <c r="G9">
        <v>317</v>
      </c>
      <c r="H9">
        <v>1232</v>
      </c>
      <c r="I9" s="21">
        <f t="shared" si="0"/>
        <v>25.730519480519483</v>
      </c>
      <c r="J9" s="39"/>
      <c r="K9" s="22">
        <f t="shared" si="1"/>
        <v>317</v>
      </c>
      <c r="L9" s="23" t="s">
        <v>33</v>
      </c>
      <c r="M9" s="24">
        <f t="shared" si="2"/>
        <v>23775000</v>
      </c>
      <c r="N9" s="24">
        <f t="shared" si="3"/>
        <v>118875000</v>
      </c>
      <c r="O9" s="24">
        <f t="shared" si="11"/>
        <v>0</v>
      </c>
      <c r="P9" s="25">
        <f t="shared" si="12"/>
        <v>3170000</v>
      </c>
      <c r="Q9" s="24">
        <f t="shared" si="4"/>
        <v>7132500</v>
      </c>
      <c r="R9" s="34">
        <f t="shared" si="5"/>
        <v>152952500</v>
      </c>
      <c r="S9" s="34"/>
      <c r="T9" s="35" t="str">
        <f t="shared" si="6"/>
        <v>317,0</v>
      </c>
      <c r="U9" s="35" t="str">
        <f t="shared" si="7"/>
        <v>25,73</v>
      </c>
      <c r="V9" s="35" t="str">
        <f t="shared" si="8"/>
        <v>0</v>
      </c>
      <c r="W9" s="35" t="str">
        <f t="shared" si="9"/>
        <v>317,0</v>
      </c>
      <c r="X9" s="35" t="str">
        <f t="shared" si="10"/>
        <v>23.775.000</v>
      </c>
      <c r="Y9" s="35" t="str">
        <f t="shared" si="10"/>
        <v>118.875.000</v>
      </c>
      <c r="Z9" s="35" t="str">
        <f t="shared" si="10"/>
        <v>0</v>
      </c>
      <c r="AA9" s="35" t="str">
        <f t="shared" si="10"/>
        <v>3.170.000</v>
      </c>
      <c r="AB9" s="35" t="str">
        <f t="shared" si="10"/>
        <v>7.132.500</v>
      </c>
      <c r="AC9" s="35" t="str">
        <f t="shared" si="10"/>
        <v>152.952.500</v>
      </c>
      <c r="AD9" s="46"/>
      <c r="AE9" s="46" t="e" cm="1">
        <f t="array" aca="1" ref="AE9" ca="1">[1]!vnd(R9)</f>
        <v>#NAME?</v>
      </c>
    </row>
    <row r="10" spans="1:32" s="65" customFormat="1" ht="16.899999999999999" customHeight="1" x14ac:dyDescent="0.25">
      <c r="A10" s="65" t="s">
        <v>40</v>
      </c>
      <c r="B10" s="65">
        <v>1</v>
      </c>
      <c r="C10" s="65">
        <v>804</v>
      </c>
      <c r="D10" s="77">
        <v>3</v>
      </c>
      <c r="E10" s="39">
        <v>12</v>
      </c>
      <c r="F10" s="67" t="s">
        <v>64</v>
      </c>
      <c r="G10" s="65">
        <v>159</v>
      </c>
      <c r="H10" s="65">
        <v>1880</v>
      </c>
      <c r="I10" s="68">
        <f t="shared" si="0"/>
        <v>8.4574468085106389</v>
      </c>
      <c r="J10" s="66"/>
      <c r="K10" s="69">
        <f t="shared" si="1"/>
        <v>159</v>
      </c>
      <c r="L10" s="70" t="s">
        <v>33</v>
      </c>
      <c r="M10" s="71">
        <f t="shared" si="2"/>
        <v>11925000</v>
      </c>
      <c r="N10" s="71">
        <f t="shared" si="3"/>
        <v>59625000</v>
      </c>
      <c r="O10" s="71">
        <f t="shared" si="11"/>
        <v>0</v>
      </c>
      <c r="P10" s="72">
        <f t="shared" si="12"/>
        <v>1590000</v>
      </c>
      <c r="Q10" s="71">
        <f t="shared" si="4"/>
        <v>3577499.9999999995</v>
      </c>
      <c r="R10" s="73">
        <f t="shared" si="5"/>
        <v>76717500</v>
      </c>
      <c r="S10" s="73"/>
      <c r="T10" s="74" t="str">
        <f t="shared" si="6"/>
        <v>159,0</v>
      </c>
      <c r="U10" s="74" t="str">
        <f t="shared" si="7"/>
        <v>8,46</v>
      </c>
      <c r="V10" s="74" t="str">
        <f t="shared" si="8"/>
        <v>0</v>
      </c>
      <c r="W10" s="74" t="str">
        <f t="shared" si="9"/>
        <v>159,0</v>
      </c>
      <c r="X10" s="74" t="str">
        <f t="shared" si="10"/>
        <v>11.925.000</v>
      </c>
      <c r="Y10" s="74" t="str">
        <f t="shared" si="10"/>
        <v>59.625.000</v>
      </c>
      <c r="Z10" s="74" t="str">
        <f t="shared" si="10"/>
        <v>0</v>
      </c>
      <c r="AA10" s="74" t="str">
        <f t="shared" si="10"/>
        <v>1.590.000</v>
      </c>
      <c r="AB10" s="74" t="str">
        <f t="shared" si="10"/>
        <v>3.577.500</v>
      </c>
      <c r="AC10" s="74" t="str">
        <f t="shared" si="10"/>
        <v>76.717.500</v>
      </c>
      <c r="AD10" s="75"/>
      <c r="AE10" s="75" t="e" cm="1">
        <f t="array" aca="1" ref="AE10" ca="1">[1]!vnd(R10)</f>
        <v>#NAME?</v>
      </c>
    </row>
    <row r="11" spans="1:32" s="65" customFormat="1" ht="16.899999999999999" customHeight="1" x14ac:dyDescent="0.25">
      <c r="A11" s="65" t="s">
        <v>40</v>
      </c>
      <c r="B11" s="65">
        <v>1</v>
      </c>
      <c r="C11" s="65">
        <v>855</v>
      </c>
      <c r="D11" s="77">
        <v>103</v>
      </c>
      <c r="E11" s="39">
        <v>13</v>
      </c>
      <c r="F11" s="67" t="s">
        <v>65</v>
      </c>
      <c r="G11" s="65">
        <v>228</v>
      </c>
      <c r="I11" s="68" t="e">
        <f t="shared" si="0"/>
        <v>#DIV/0!</v>
      </c>
      <c r="J11" s="66"/>
      <c r="K11" s="69">
        <f t="shared" si="1"/>
        <v>228</v>
      </c>
      <c r="L11" s="70" t="s">
        <v>33</v>
      </c>
      <c r="M11" s="71">
        <f t="shared" si="2"/>
        <v>17100000</v>
      </c>
      <c r="N11" s="71">
        <f t="shared" si="3"/>
        <v>85500000</v>
      </c>
      <c r="O11" s="71"/>
      <c r="P11" s="72">
        <f t="shared" si="12"/>
        <v>2280000</v>
      </c>
      <c r="Q11" s="71">
        <f t="shared" si="4"/>
        <v>5129999.9999999991</v>
      </c>
      <c r="R11" s="73">
        <f t="shared" si="5"/>
        <v>110010000</v>
      </c>
      <c r="S11" s="73"/>
      <c r="T11" s="74" t="str">
        <f t="shared" si="6"/>
        <v>228,0</v>
      </c>
      <c r="U11" s="74" t="e">
        <f t="shared" si="7"/>
        <v>#DIV/0!</v>
      </c>
      <c r="V11" s="74" t="str">
        <f t="shared" si="8"/>
        <v>0</v>
      </c>
      <c r="W11" s="74" t="str">
        <f t="shared" si="9"/>
        <v>228,0</v>
      </c>
      <c r="X11" s="74" t="str">
        <f t="shared" si="10"/>
        <v>17.100.000</v>
      </c>
      <c r="Y11" s="74" t="str">
        <f t="shared" si="10"/>
        <v>85.500.000</v>
      </c>
      <c r="Z11" s="74" t="str">
        <f t="shared" si="10"/>
        <v>0</v>
      </c>
      <c r="AA11" s="74" t="str">
        <f t="shared" si="10"/>
        <v>2.280.000</v>
      </c>
      <c r="AB11" s="74" t="str">
        <f t="shared" si="10"/>
        <v>5.130.000</v>
      </c>
      <c r="AC11" s="74" t="str">
        <f t="shared" si="10"/>
        <v>110.010.000</v>
      </c>
      <c r="AD11" s="75"/>
      <c r="AE11" s="75" t="e" cm="1">
        <f t="array" aca="1" ref="AE11" ca="1">[1]!vnd(R11)</f>
        <v>#NAME?</v>
      </c>
    </row>
    <row r="12" spans="1:32" ht="16.899999999999999" customHeight="1" x14ac:dyDescent="0.25">
      <c r="A12" t="s">
        <v>41</v>
      </c>
      <c r="B12">
        <v>1</v>
      </c>
      <c r="C12">
        <v>968</v>
      </c>
      <c r="D12">
        <v>158</v>
      </c>
      <c r="E12" s="39">
        <v>16</v>
      </c>
      <c r="F12" s="41" t="s">
        <v>67</v>
      </c>
      <c r="G12">
        <v>96</v>
      </c>
      <c r="H12">
        <v>1896</v>
      </c>
      <c r="I12" s="21">
        <f t="shared" si="0"/>
        <v>5.0632911392405067</v>
      </c>
      <c r="J12" s="39"/>
      <c r="K12" s="22">
        <f t="shared" si="1"/>
        <v>96</v>
      </c>
      <c r="L12" s="23" t="s">
        <v>33</v>
      </c>
      <c r="M12" s="24">
        <f t="shared" si="2"/>
        <v>7200000</v>
      </c>
      <c r="N12" s="24">
        <f t="shared" si="3"/>
        <v>36000000</v>
      </c>
      <c r="O12" s="24">
        <f t="shared" ref="O12:O24" si="13">IF(I12&gt;=70,J12*12*30*13700,IF(I12&gt;=30,J12*6*30*13700,J12*3*30*13700))</f>
        <v>0</v>
      </c>
      <c r="P12" s="25">
        <f t="shared" si="12"/>
        <v>960000</v>
      </c>
      <c r="Q12" s="24">
        <f t="shared" si="4"/>
        <v>2160000</v>
      </c>
      <c r="R12" s="34">
        <f t="shared" si="5"/>
        <v>46320000</v>
      </c>
      <c r="S12" s="34"/>
      <c r="T12" s="35" t="str">
        <f t="shared" si="6"/>
        <v>96,0</v>
      </c>
      <c r="U12" s="35" t="str">
        <f t="shared" si="7"/>
        <v>5,06</v>
      </c>
      <c r="V12" s="35" t="str">
        <f t="shared" si="8"/>
        <v>0</v>
      </c>
      <c r="W12" s="35" t="str">
        <f t="shared" si="9"/>
        <v>96,0</v>
      </c>
      <c r="X12" s="35" t="str">
        <f t="shared" si="10"/>
        <v>7.200.000</v>
      </c>
      <c r="Y12" s="35" t="str">
        <f t="shared" si="10"/>
        <v>36.000.000</v>
      </c>
      <c r="Z12" s="35" t="str">
        <f t="shared" si="10"/>
        <v>0</v>
      </c>
      <c r="AA12" s="35" t="str">
        <f t="shared" si="10"/>
        <v>960.000</v>
      </c>
      <c r="AB12" s="35" t="str">
        <f t="shared" si="10"/>
        <v>2.160.000</v>
      </c>
      <c r="AC12" s="35" t="str">
        <f t="shared" si="10"/>
        <v>46.320.000</v>
      </c>
      <c r="AD12" s="61"/>
      <c r="AE12" s="46" t="e" cm="1">
        <f t="array" aca="1" ref="AE12" ca="1">[1]!vnd(R12)</f>
        <v>#NAME?</v>
      </c>
    </row>
    <row r="13" spans="1:32" ht="16.899999999999999" customHeight="1" x14ac:dyDescent="0.25">
      <c r="A13" t="s">
        <v>81</v>
      </c>
      <c r="B13">
        <v>1</v>
      </c>
      <c r="C13">
        <v>949</v>
      </c>
      <c r="D13">
        <v>127</v>
      </c>
      <c r="E13" s="39">
        <v>17</v>
      </c>
      <c r="F13" s="41" t="s">
        <v>68</v>
      </c>
      <c r="G13">
        <v>177</v>
      </c>
      <c r="H13">
        <v>1733</v>
      </c>
      <c r="I13" s="21">
        <f t="shared" si="0"/>
        <v>10.213502596653203</v>
      </c>
      <c r="J13" s="39"/>
      <c r="K13" s="22">
        <f t="shared" si="1"/>
        <v>177</v>
      </c>
      <c r="L13" s="23" t="s">
        <v>33</v>
      </c>
      <c r="M13" s="24">
        <f t="shared" si="2"/>
        <v>13275000</v>
      </c>
      <c r="N13" s="24">
        <f t="shared" si="3"/>
        <v>66375000</v>
      </c>
      <c r="O13" s="24">
        <f t="shared" si="13"/>
        <v>0</v>
      </c>
      <c r="P13" s="25">
        <f t="shared" si="12"/>
        <v>1770000</v>
      </c>
      <c r="Q13" s="24">
        <f t="shared" si="4"/>
        <v>3982500</v>
      </c>
      <c r="R13" s="34">
        <f t="shared" si="5"/>
        <v>85402500</v>
      </c>
      <c r="S13" s="34"/>
      <c r="T13" s="35" t="str">
        <f t="shared" si="6"/>
        <v>177,0</v>
      </c>
      <c r="U13" s="35" t="str">
        <f t="shared" si="7"/>
        <v>10,21</v>
      </c>
      <c r="V13" s="35" t="str">
        <f t="shared" si="8"/>
        <v>0</v>
      </c>
      <c r="W13" s="35" t="str">
        <f t="shared" si="9"/>
        <v>177,0</v>
      </c>
      <c r="X13" s="35" t="str">
        <f t="shared" si="10"/>
        <v>13.275.000</v>
      </c>
      <c r="Y13" s="35" t="str">
        <f t="shared" si="10"/>
        <v>66.375.000</v>
      </c>
      <c r="Z13" s="35" t="str">
        <f t="shared" si="10"/>
        <v>0</v>
      </c>
      <c r="AA13" s="35" t="str">
        <f t="shared" si="10"/>
        <v>1.770.000</v>
      </c>
      <c r="AB13" s="35" t="str">
        <f t="shared" si="10"/>
        <v>3.982.500</v>
      </c>
      <c r="AC13" s="35" t="str">
        <f t="shared" si="10"/>
        <v>85.402.500</v>
      </c>
      <c r="AD13" s="46"/>
      <c r="AE13" s="46" t="e" cm="1">
        <f t="array" aca="1" ref="AE13" ca="1">[1]!vnd(R13)</f>
        <v>#NAME?</v>
      </c>
    </row>
    <row r="14" spans="1:32" ht="16.899999999999999" customHeight="1" x14ac:dyDescent="0.25">
      <c r="B14">
        <v>1</v>
      </c>
      <c r="C14" t="s">
        <v>70</v>
      </c>
      <c r="D14">
        <v>128</v>
      </c>
      <c r="E14" s="39">
        <v>18</v>
      </c>
      <c r="F14" s="41" t="s">
        <v>69</v>
      </c>
      <c r="G14">
        <v>170</v>
      </c>
      <c r="H14">
        <v>1658</v>
      </c>
      <c r="I14" s="21">
        <f t="shared" si="0"/>
        <v>10.253317249698432</v>
      </c>
      <c r="J14" s="39"/>
      <c r="K14" s="22">
        <f t="shared" si="1"/>
        <v>170</v>
      </c>
      <c r="L14" s="23" t="s">
        <v>33</v>
      </c>
      <c r="M14" s="24">
        <f t="shared" si="2"/>
        <v>12750000</v>
      </c>
      <c r="N14" s="24">
        <f t="shared" si="3"/>
        <v>63750000</v>
      </c>
      <c r="O14" s="24">
        <f t="shared" si="13"/>
        <v>0</v>
      </c>
      <c r="P14" s="25">
        <f t="shared" si="12"/>
        <v>1700000</v>
      </c>
      <c r="Q14" s="24">
        <f t="shared" si="4"/>
        <v>3825000</v>
      </c>
      <c r="R14" s="34">
        <f t="shared" si="5"/>
        <v>82025000</v>
      </c>
      <c r="S14" s="34"/>
      <c r="T14" s="35" t="str">
        <f t="shared" si="6"/>
        <v>170,0</v>
      </c>
      <c r="U14" s="35" t="str">
        <f t="shared" si="7"/>
        <v>10,25</v>
      </c>
      <c r="V14" s="35" t="str">
        <f t="shared" si="8"/>
        <v>0</v>
      </c>
      <c r="W14" s="35" t="str">
        <f t="shared" si="9"/>
        <v>170,0</v>
      </c>
      <c r="X14" s="35" t="str">
        <f t="shared" si="10"/>
        <v>12.750.000</v>
      </c>
      <c r="Y14" s="35" t="str">
        <f t="shared" si="10"/>
        <v>63.750.000</v>
      </c>
      <c r="Z14" s="35" t="str">
        <f t="shared" si="10"/>
        <v>0</v>
      </c>
      <c r="AA14" s="35" t="str">
        <f t="shared" si="10"/>
        <v>1.700.000</v>
      </c>
      <c r="AB14" s="35" t="str">
        <f t="shared" si="10"/>
        <v>3.825.000</v>
      </c>
      <c r="AC14" s="35" t="str">
        <f t="shared" si="10"/>
        <v>82.025.000</v>
      </c>
      <c r="AD14" s="46"/>
      <c r="AE14" s="46" t="e" cm="1">
        <f t="array" aca="1" ref="AE14" ca="1">[1]!vnd(R14)</f>
        <v>#NAME?</v>
      </c>
    </row>
    <row r="15" spans="1:32" ht="16.899999999999999" customHeight="1" x14ac:dyDescent="0.25">
      <c r="B15">
        <v>1</v>
      </c>
      <c r="C15">
        <v>952</v>
      </c>
      <c r="D15">
        <v>145</v>
      </c>
      <c r="E15" s="39">
        <v>19</v>
      </c>
      <c r="F15" s="41" t="s">
        <v>71</v>
      </c>
      <c r="G15">
        <v>111</v>
      </c>
      <c r="H15">
        <v>1296</v>
      </c>
      <c r="I15" s="21">
        <f t="shared" si="0"/>
        <v>8.5648148148148149</v>
      </c>
      <c r="J15" s="39"/>
      <c r="K15" s="22">
        <f t="shared" si="1"/>
        <v>111</v>
      </c>
      <c r="L15" s="23" t="s">
        <v>33</v>
      </c>
      <c r="M15" s="24">
        <f t="shared" si="2"/>
        <v>8325000</v>
      </c>
      <c r="N15" s="24">
        <f t="shared" si="3"/>
        <v>41625000</v>
      </c>
      <c r="O15" s="24">
        <f t="shared" si="13"/>
        <v>0</v>
      </c>
      <c r="P15" s="25">
        <f t="shared" si="12"/>
        <v>1110000</v>
      </c>
      <c r="Q15" s="24">
        <f t="shared" si="4"/>
        <v>2497500</v>
      </c>
      <c r="R15" s="34">
        <f t="shared" si="5"/>
        <v>53557500</v>
      </c>
      <c r="S15" s="34"/>
      <c r="T15" s="35" t="str">
        <f t="shared" si="6"/>
        <v>111,0</v>
      </c>
      <c r="U15" s="35" t="str">
        <f t="shared" si="7"/>
        <v>8,56</v>
      </c>
      <c r="V15" s="35" t="str">
        <f t="shared" si="8"/>
        <v>0</v>
      </c>
      <c r="W15" s="35" t="str">
        <f t="shared" si="9"/>
        <v>111,0</v>
      </c>
      <c r="X15" s="35" t="str">
        <f t="shared" ref="X15:AC24" si="14">FIXED(M15,0)</f>
        <v>8.325.000</v>
      </c>
      <c r="Y15" s="35" t="str">
        <f t="shared" si="14"/>
        <v>41.625.000</v>
      </c>
      <c r="Z15" s="35" t="str">
        <f t="shared" si="14"/>
        <v>0</v>
      </c>
      <c r="AA15" s="35" t="str">
        <f t="shared" si="14"/>
        <v>1.110.000</v>
      </c>
      <c r="AB15" s="35" t="str">
        <f t="shared" si="14"/>
        <v>2.497.500</v>
      </c>
      <c r="AC15" s="35" t="str">
        <f t="shared" si="14"/>
        <v>53.557.500</v>
      </c>
      <c r="AD15" s="46"/>
      <c r="AE15" s="46" t="e" cm="1">
        <f t="array" aca="1" ref="AE15" ca="1">[1]!vnd(R15)</f>
        <v>#NAME?</v>
      </c>
    </row>
    <row r="16" spans="1:32" ht="16.899999999999999" customHeight="1" x14ac:dyDescent="0.25">
      <c r="B16">
        <v>1</v>
      </c>
      <c r="C16">
        <v>954</v>
      </c>
      <c r="D16">
        <v>150</v>
      </c>
      <c r="E16" s="39">
        <v>20</v>
      </c>
      <c r="F16" s="41" t="s">
        <v>72</v>
      </c>
      <c r="G16">
        <v>166</v>
      </c>
      <c r="H16">
        <v>2400</v>
      </c>
      <c r="I16" s="21">
        <f t="shared" si="0"/>
        <v>6.916666666666667</v>
      </c>
      <c r="J16" s="39"/>
      <c r="K16" s="22">
        <f t="shared" si="1"/>
        <v>166</v>
      </c>
      <c r="L16" s="23" t="s">
        <v>33</v>
      </c>
      <c r="M16" s="24">
        <f t="shared" si="2"/>
        <v>12450000</v>
      </c>
      <c r="N16" s="24">
        <f t="shared" si="3"/>
        <v>62250000</v>
      </c>
      <c r="O16" s="24">
        <f t="shared" si="13"/>
        <v>0</v>
      </c>
      <c r="P16" s="25">
        <f t="shared" si="12"/>
        <v>1660000</v>
      </c>
      <c r="Q16" s="24">
        <f t="shared" si="4"/>
        <v>3735000</v>
      </c>
      <c r="R16" s="34">
        <f t="shared" si="5"/>
        <v>80095000</v>
      </c>
      <c r="S16" s="34"/>
      <c r="T16" s="35" t="str">
        <f t="shared" si="6"/>
        <v>166,0</v>
      </c>
      <c r="U16" s="35" t="str">
        <f t="shared" si="7"/>
        <v>6,92</v>
      </c>
      <c r="V16" s="35" t="str">
        <f t="shared" si="8"/>
        <v>0</v>
      </c>
      <c r="W16" s="35" t="str">
        <f t="shared" si="9"/>
        <v>166,0</v>
      </c>
      <c r="X16" s="35" t="str">
        <f t="shared" si="14"/>
        <v>12.450.000</v>
      </c>
      <c r="Y16" s="35" t="str">
        <f t="shared" si="14"/>
        <v>62.250.000</v>
      </c>
      <c r="Z16" s="35" t="str">
        <f t="shared" si="14"/>
        <v>0</v>
      </c>
      <c r="AA16" s="35" t="str">
        <f t="shared" si="14"/>
        <v>1.660.000</v>
      </c>
      <c r="AB16" s="35" t="str">
        <f t="shared" si="14"/>
        <v>3.735.000</v>
      </c>
      <c r="AC16" s="35" t="str">
        <f t="shared" si="14"/>
        <v>80.095.000</v>
      </c>
      <c r="AD16" s="46"/>
      <c r="AE16" s="46" t="e" cm="1">
        <f t="array" aca="1" ref="AE16" ca="1">[1]!vnd(R16)</f>
        <v>#NAME?</v>
      </c>
    </row>
    <row r="17" spans="1:31" ht="16.899999999999999" customHeight="1" x14ac:dyDescent="0.25">
      <c r="B17">
        <v>1</v>
      </c>
      <c r="C17">
        <v>964</v>
      </c>
      <c r="D17">
        <v>157</v>
      </c>
      <c r="E17" s="39">
        <v>21</v>
      </c>
      <c r="F17" s="41" t="s">
        <v>73</v>
      </c>
      <c r="G17">
        <v>177</v>
      </c>
      <c r="H17">
        <v>1413</v>
      </c>
      <c r="I17" s="21">
        <f t="shared" si="0"/>
        <v>12.526539278131635</v>
      </c>
      <c r="J17" s="39"/>
      <c r="K17" s="22">
        <f t="shared" si="1"/>
        <v>177</v>
      </c>
      <c r="L17" s="23" t="s">
        <v>33</v>
      </c>
      <c r="M17" s="24">
        <f t="shared" si="2"/>
        <v>13275000</v>
      </c>
      <c r="N17" s="24">
        <f t="shared" si="3"/>
        <v>66375000</v>
      </c>
      <c r="O17" s="24">
        <f t="shared" si="13"/>
        <v>0</v>
      </c>
      <c r="P17" s="25">
        <f t="shared" si="12"/>
        <v>1770000</v>
      </c>
      <c r="Q17" s="24">
        <f t="shared" si="4"/>
        <v>3982500</v>
      </c>
      <c r="R17" s="34">
        <f t="shared" si="5"/>
        <v>85402500</v>
      </c>
      <c r="S17" s="34"/>
      <c r="T17" s="35" t="str">
        <f t="shared" si="6"/>
        <v>177,0</v>
      </c>
      <c r="U17" s="35" t="str">
        <f t="shared" si="7"/>
        <v>12,53</v>
      </c>
      <c r="V17" s="35" t="str">
        <f t="shared" si="8"/>
        <v>0</v>
      </c>
      <c r="W17" s="35" t="str">
        <f t="shared" si="9"/>
        <v>177,0</v>
      </c>
      <c r="X17" s="35" t="str">
        <f t="shared" si="14"/>
        <v>13.275.000</v>
      </c>
      <c r="Y17" s="35" t="str">
        <f t="shared" si="14"/>
        <v>66.375.000</v>
      </c>
      <c r="Z17" s="35" t="str">
        <f t="shared" si="14"/>
        <v>0</v>
      </c>
      <c r="AA17" s="35" t="str">
        <f t="shared" si="14"/>
        <v>1.770.000</v>
      </c>
      <c r="AB17" s="35" t="str">
        <f t="shared" si="14"/>
        <v>3.982.500</v>
      </c>
      <c r="AC17" s="35" t="str">
        <f t="shared" si="14"/>
        <v>85.402.500</v>
      </c>
      <c r="AD17" s="46"/>
      <c r="AE17" s="46" t="e" cm="1">
        <f t="array" aca="1" ref="AE17" ca="1">[1]!vnd(R17)</f>
        <v>#NAME?</v>
      </c>
    </row>
    <row r="18" spans="1:31" ht="16.899999999999999" customHeight="1" x14ac:dyDescent="0.25">
      <c r="B18">
        <v>1</v>
      </c>
      <c r="C18">
        <v>962</v>
      </c>
      <c r="D18">
        <v>155</v>
      </c>
      <c r="E18" s="39">
        <v>22</v>
      </c>
      <c r="F18" s="41" t="s">
        <v>74</v>
      </c>
      <c r="G18">
        <v>40</v>
      </c>
      <c r="H18">
        <v>600</v>
      </c>
      <c r="I18" s="21">
        <f t="shared" si="0"/>
        <v>6.666666666666667</v>
      </c>
      <c r="J18" s="39"/>
      <c r="K18" s="22">
        <f t="shared" si="1"/>
        <v>40</v>
      </c>
      <c r="L18" s="23" t="s">
        <v>33</v>
      </c>
      <c r="M18" s="24">
        <f t="shared" si="2"/>
        <v>3000000</v>
      </c>
      <c r="N18" s="24">
        <f t="shared" si="3"/>
        <v>15000000</v>
      </c>
      <c r="O18" s="24">
        <f t="shared" si="13"/>
        <v>0</v>
      </c>
      <c r="P18" s="25">
        <f t="shared" si="12"/>
        <v>400000</v>
      </c>
      <c r="Q18" s="24">
        <f t="shared" si="4"/>
        <v>900000</v>
      </c>
      <c r="R18" s="34">
        <f t="shared" si="5"/>
        <v>19300000</v>
      </c>
      <c r="S18" s="34"/>
      <c r="T18" s="35" t="str">
        <f t="shared" si="6"/>
        <v>40,0</v>
      </c>
      <c r="U18" s="35" t="str">
        <f t="shared" si="7"/>
        <v>6,67</v>
      </c>
      <c r="V18" s="35" t="str">
        <f t="shared" si="8"/>
        <v>0</v>
      </c>
      <c r="W18" s="35" t="str">
        <f t="shared" si="9"/>
        <v>40,0</v>
      </c>
      <c r="X18" s="35" t="str">
        <f t="shared" si="14"/>
        <v>3.000.000</v>
      </c>
      <c r="Y18" s="35" t="str">
        <f t="shared" si="14"/>
        <v>15.000.000</v>
      </c>
      <c r="Z18" s="35" t="str">
        <f t="shared" si="14"/>
        <v>0</v>
      </c>
      <c r="AA18" s="35" t="str">
        <f t="shared" si="14"/>
        <v>400.000</v>
      </c>
      <c r="AB18" s="35" t="str">
        <f t="shared" si="14"/>
        <v>900.000</v>
      </c>
      <c r="AC18" s="35" t="str">
        <f t="shared" si="14"/>
        <v>19.300.000</v>
      </c>
      <c r="AD18" s="46"/>
      <c r="AE18" s="46" t="e" cm="1">
        <f t="array" aca="1" ref="AE18" ca="1">[1]!vnd(R18)</f>
        <v>#NAME?</v>
      </c>
    </row>
    <row r="19" spans="1:31" ht="16.899999999999999" customHeight="1" x14ac:dyDescent="0.25">
      <c r="B19">
        <v>1</v>
      </c>
      <c r="C19">
        <v>963</v>
      </c>
      <c r="D19">
        <v>156</v>
      </c>
      <c r="E19" s="39">
        <v>23</v>
      </c>
      <c r="F19" s="41" t="s">
        <v>75</v>
      </c>
      <c r="G19">
        <v>41</v>
      </c>
      <c r="H19">
        <v>837</v>
      </c>
      <c r="I19" s="21">
        <f t="shared" si="0"/>
        <v>4.8984468339307048</v>
      </c>
      <c r="J19" s="39"/>
      <c r="K19" s="22">
        <f t="shared" si="1"/>
        <v>41</v>
      </c>
      <c r="L19" s="23" t="s">
        <v>33</v>
      </c>
      <c r="M19" s="24">
        <f t="shared" si="2"/>
        <v>3075000</v>
      </c>
      <c r="N19" s="24">
        <f t="shared" si="3"/>
        <v>15375000</v>
      </c>
      <c r="O19" s="24">
        <f t="shared" si="13"/>
        <v>0</v>
      </c>
      <c r="P19" s="25">
        <f t="shared" si="12"/>
        <v>410000</v>
      </c>
      <c r="Q19" s="24">
        <f t="shared" si="4"/>
        <v>922499.99999999988</v>
      </c>
      <c r="R19" s="34">
        <f t="shared" si="5"/>
        <v>19782500</v>
      </c>
      <c r="S19" s="34"/>
      <c r="T19" s="35" t="str">
        <f t="shared" si="6"/>
        <v>41,0</v>
      </c>
      <c r="U19" s="35" t="str">
        <f t="shared" si="7"/>
        <v>4,90</v>
      </c>
      <c r="V19" s="35" t="str">
        <f t="shared" si="8"/>
        <v>0</v>
      </c>
      <c r="W19" s="35" t="str">
        <f t="shared" si="9"/>
        <v>41,0</v>
      </c>
      <c r="X19" s="35" t="str">
        <f t="shared" si="14"/>
        <v>3.075.000</v>
      </c>
      <c r="Y19" s="35" t="str">
        <f t="shared" si="14"/>
        <v>15.375.000</v>
      </c>
      <c r="Z19" s="35" t="str">
        <f t="shared" si="14"/>
        <v>0</v>
      </c>
      <c r="AA19" s="35" t="str">
        <f t="shared" si="14"/>
        <v>410.000</v>
      </c>
      <c r="AB19" s="35" t="str">
        <f t="shared" si="14"/>
        <v>922.500</v>
      </c>
      <c r="AC19" s="35" t="str">
        <f t="shared" si="14"/>
        <v>19.782.500</v>
      </c>
      <c r="AD19" s="46"/>
      <c r="AE19" s="46" t="e" cm="1">
        <f t="array" aca="1" ref="AE19" ca="1">[1]!vnd(R19)</f>
        <v>#NAME?</v>
      </c>
    </row>
    <row r="20" spans="1:31" ht="16.899999999999999" customHeight="1" x14ac:dyDescent="0.25">
      <c r="B20">
        <v>1</v>
      </c>
      <c r="C20">
        <v>960</v>
      </c>
      <c r="D20">
        <v>147</v>
      </c>
      <c r="E20" s="39">
        <v>24</v>
      </c>
      <c r="F20" s="41" t="s">
        <v>76</v>
      </c>
      <c r="G20">
        <v>122</v>
      </c>
      <c r="H20">
        <v>1848</v>
      </c>
      <c r="I20" s="21">
        <f t="shared" si="0"/>
        <v>6.6017316017316015</v>
      </c>
      <c r="J20" s="39"/>
      <c r="K20" s="22">
        <f t="shared" si="1"/>
        <v>122</v>
      </c>
      <c r="L20" s="23" t="s">
        <v>33</v>
      </c>
      <c r="M20" s="24">
        <f t="shared" si="2"/>
        <v>9150000</v>
      </c>
      <c r="N20" s="24">
        <f t="shared" si="3"/>
        <v>45750000</v>
      </c>
      <c r="O20" s="24">
        <f t="shared" si="13"/>
        <v>0</v>
      </c>
      <c r="P20" s="25">
        <f t="shared" si="12"/>
        <v>1220000</v>
      </c>
      <c r="Q20" s="24">
        <f t="shared" si="4"/>
        <v>2745000</v>
      </c>
      <c r="R20" s="34">
        <f t="shared" si="5"/>
        <v>58865000</v>
      </c>
      <c r="S20" s="34"/>
      <c r="T20" s="35" t="str">
        <f t="shared" si="6"/>
        <v>122,0</v>
      </c>
      <c r="U20" s="35" t="str">
        <f t="shared" si="7"/>
        <v>6,60</v>
      </c>
      <c r="V20" s="35" t="str">
        <f t="shared" si="8"/>
        <v>0</v>
      </c>
      <c r="W20" s="35" t="str">
        <f t="shared" si="9"/>
        <v>122,0</v>
      </c>
      <c r="X20" s="35" t="str">
        <f t="shared" si="14"/>
        <v>9.150.000</v>
      </c>
      <c r="Y20" s="35" t="str">
        <f t="shared" si="14"/>
        <v>45.750.000</v>
      </c>
      <c r="Z20" s="35" t="str">
        <f t="shared" si="14"/>
        <v>0</v>
      </c>
      <c r="AA20" s="35" t="str">
        <f t="shared" si="14"/>
        <v>1.220.000</v>
      </c>
      <c r="AB20" s="35" t="str">
        <f t="shared" si="14"/>
        <v>2.745.000</v>
      </c>
      <c r="AC20" s="35" t="str">
        <f t="shared" si="14"/>
        <v>58.865.000</v>
      </c>
      <c r="AD20" s="46"/>
      <c r="AE20" s="46" t="e" cm="1">
        <f t="array" aca="1" ref="AE20" ca="1">[1]!vnd(R20)</f>
        <v>#NAME?</v>
      </c>
    </row>
    <row r="21" spans="1:31" ht="16.899999999999999" customHeight="1" x14ac:dyDescent="0.25">
      <c r="B21">
        <v>1</v>
      </c>
      <c r="C21">
        <v>961</v>
      </c>
      <c r="D21">
        <v>148</v>
      </c>
      <c r="E21" s="39">
        <v>25</v>
      </c>
      <c r="F21" s="41" t="s">
        <v>77</v>
      </c>
      <c r="G21">
        <v>155</v>
      </c>
      <c r="H21">
        <v>1944</v>
      </c>
      <c r="I21" s="21">
        <f t="shared" si="0"/>
        <v>7.9732510288065841</v>
      </c>
      <c r="J21" s="39"/>
      <c r="K21" s="22">
        <f t="shared" si="1"/>
        <v>155</v>
      </c>
      <c r="L21" s="23" t="s">
        <v>33</v>
      </c>
      <c r="M21" s="24">
        <f t="shared" si="2"/>
        <v>11625000</v>
      </c>
      <c r="N21" s="24">
        <f t="shared" si="3"/>
        <v>58125000</v>
      </c>
      <c r="O21" s="24">
        <f t="shared" si="13"/>
        <v>0</v>
      </c>
      <c r="P21" s="25">
        <f t="shared" si="12"/>
        <v>1550000</v>
      </c>
      <c r="Q21" s="24">
        <f t="shared" si="4"/>
        <v>3487500</v>
      </c>
      <c r="R21" s="34">
        <f t="shared" si="5"/>
        <v>74787500</v>
      </c>
      <c r="S21" s="34"/>
      <c r="T21" s="35" t="str">
        <f t="shared" si="6"/>
        <v>155,0</v>
      </c>
      <c r="U21" s="35" t="str">
        <f t="shared" si="7"/>
        <v>7,97</v>
      </c>
      <c r="V21" s="35" t="str">
        <f t="shared" si="8"/>
        <v>0</v>
      </c>
      <c r="W21" s="35" t="str">
        <f t="shared" si="9"/>
        <v>155,0</v>
      </c>
      <c r="X21" s="35" t="str">
        <f t="shared" si="14"/>
        <v>11.625.000</v>
      </c>
      <c r="Y21" s="35" t="str">
        <f t="shared" si="14"/>
        <v>58.125.000</v>
      </c>
      <c r="Z21" s="35" t="str">
        <f t="shared" si="14"/>
        <v>0</v>
      </c>
      <c r="AA21" s="35" t="str">
        <f t="shared" si="14"/>
        <v>1.550.000</v>
      </c>
      <c r="AB21" s="35" t="str">
        <f t="shared" si="14"/>
        <v>3.487.500</v>
      </c>
      <c r="AC21" s="35" t="str">
        <f t="shared" si="14"/>
        <v>74.787.500</v>
      </c>
      <c r="AD21" s="46"/>
      <c r="AE21" s="46" t="e" cm="1">
        <f t="array" aca="1" ref="AE21" ca="1">[1]!vnd(R21)</f>
        <v>#NAME?</v>
      </c>
    </row>
    <row r="22" spans="1:31" ht="16.899999999999999" customHeight="1" x14ac:dyDescent="0.25">
      <c r="B22">
        <v>1</v>
      </c>
      <c r="C22">
        <v>959</v>
      </c>
      <c r="D22">
        <v>146</v>
      </c>
      <c r="E22" s="39">
        <v>26</v>
      </c>
      <c r="F22" s="41" t="s">
        <v>78</v>
      </c>
      <c r="G22">
        <v>163</v>
      </c>
      <c r="H22">
        <v>2376</v>
      </c>
      <c r="I22" s="21">
        <f t="shared" si="0"/>
        <v>6.8602693602693607</v>
      </c>
      <c r="J22" s="39"/>
      <c r="K22" s="22">
        <f t="shared" si="1"/>
        <v>163</v>
      </c>
      <c r="L22" s="23" t="s">
        <v>33</v>
      </c>
      <c r="M22" s="24">
        <f t="shared" si="2"/>
        <v>12225000</v>
      </c>
      <c r="N22" s="24">
        <f>G22*75000*5</f>
        <v>61125000</v>
      </c>
      <c r="O22" s="24">
        <f t="shared" si="13"/>
        <v>0</v>
      </c>
      <c r="P22" s="25">
        <f t="shared" si="12"/>
        <v>1630000</v>
      </c>
      <c r="Q22" s="24">
        <f t="shared" si="4"/>
        <v>3667500</v>
      </c>
      <c r="R22" s="34">
        <f t="shared" si="5"/>
        <v>78647500</v>
      </c>
      <c r="S22" s="34"/>
      <c r="T22" s="35" t="str">
        <f t="shared" si="6"/>
        <v>163,0</v>
      </c>
      <c r="U22" s="35" t="str">
        <f t="shared" si="7"/>
        <v>6,86</v>
      </c>
      <c r="V22" s="35" t="str">
        <f t="shared" si="8"/>
        <v>0</v>
      </c>
      <c r="W22" s="35" t="str">
        <f t="shared" si="9"/>
        <v>163,0</v>
      </c>
      <c r="X22" s="35" t="str">
        <f t="shared" si="14"/>
        <v>12.225.000</v>
      </c>
      <c r="Y22" s="35" t="str">
        <f t="shared" si="14"/>
        <v>61.125.000</v>
      </c>
      <c r="Z22" s="35" t="str">
        <f t="shared" si="14"/>
        <v>0</v>
      </c>
      <c r="AA22" s="35" t="str">
        <f t="shared" si="14"/>
        <v>1.630.000</v>
      </c>
      <c r="AB22" s="35" t="str">
        <f t="shared" si="14"/>
        <v>3.667.500</v>
      </c>
      <c r="AC22" s="35" t="str">
        <f t="shared" si="14"/>
        <v>78.647.500</v>
      </c>
      <c r="AD22" s="46"/>
      <c r="AE22" s="46" t="e" cm="1">
        <f t="array" aca="1" ref="AE22" ca="1">[1]!vnd(R22)</f>
        <v>#NAME?</v>
      </c>
    </row>
    <row r="23" spans="1:31" ht="16.899999999999999" customHeight="1" x14ac:dyDescent="0.25">
      <c r="B23">
        <v>1</v>
      </c>
      <c r="C23">
        <v>956</v>
      </c>
      <c r="D23">
        <v>152</v>
      </c>
      <c r="E23" s="39">
        <v>27</v>
      </c>
      <c r="F23" s="41" t="s">
        <v>79</v>
      </c>
      <c r="G23">
        <v>226</v>
      </c>
      <c r="H23">
        <v>2609</v>
      </c>
      <c r="I23" s="21">
        <f t="shared" si="0"/>
        <v>8.6623227290149494</v>
      </c>
      <c r="J23" s="39"/>
      <c r="K23" s="22">
        <f t="shared" si="1"/>
        <v>226</v>
      </c>
      <c r="L23" s="23" t="s">
        <v>33</v>
      </c>
      <c r="M23" s="24">
        <f t="shared" si="2"/>
        <v>16950000</v>
      </c>
      <c r="N23" s="24">
        <f t="shared" ref="N23:N24" si="15">G23*75000*5</f>
        <v>84750000</v>
      </c>
      <c r="O23" s="24">
        <f t="shared" si="13"/>
        <v>0</v>
      </c>
      <c r="P23" s="25">
        <f t="shared" si="12"/>
        <v>2260000</v>
      </c>
      <c r="Q23" s="24">
        <f t="shared" si="4"/>
        <v>5085000</v>
      </c>
      <c r="R23" s="34">
        <f t="shared" si="5"/>
        <v>109045000</v>
      </c>
      <c r="S23" s="34"/>
      <c r="T23" s="35" t="str">
        <f t="shared" si="6"/>
        <v>226,0</v>
      </c>
      <c r="U23" s="35" t="str">
        <f t="shared" si="7"/>
        <v>8,66</v>
      </c>
      <c r="V23" s="35" t="str">
        <f t="shared" si="8"/>
        <v>0</v>
      </c>
      <c r="W23" s="35" t="str">
        <f t="shared" si="9"/>
        <v>226,0</v>
      </c>
      <c r="X23" s="35" t="str">
        <f t="shared" si="14"/>
        <v>16.950.000</v>
      </c>
      <c r="Y23" s="35" t="str">
        <f t="shared" si="14"/>
        <v>84.750.000</v>
      </c>
      <c r="Z23" s="35" t="str">
        <f t="shared" si="14"/>
        <v>0</v>
      </c>
      <c r="AA23" s="35" t="str">
        <f t="shared" si="14"/>
        <v>2.260.000</v>
      </c>
      <c r="AB23" s="35" t="str">
        <f t="shared" si="14"/>
        <v>5.085.000</v>
      </c>
      <c r="AC23" s="35" t="str">
        <f t="shared" si="14"/>
        <v>109.045.000</v>
      </c>
      <c r="AD23" s="46"/>
      <c r="AE23" s="46" t="e" cm="1">
        <f t="array" aca="1" ref="AE23" ca="1">[1]!vnd(R23)</f>
        <v>#NAME?</v>
      </c>
    </row>
    <row r="24" spans="1:31" ht="16.899999999999999" customHeight="1" thickBot="1" x14ac:dyDescent="0.3">
      <c r="B24">
        <v>1</v>
      </c>
      <c r="C24">
        <v>957</v>
      </c>
      <c r="D24">
        <v>153</v>
      </c>
      <c r="E24" s="39">
        <v>28</v>
      </c>
      <c r="F24" s="41" t="s">
        <v>80</v>
      </c>
      <c r="G24">
        <v>162</v>
      </c>
      <c r="H24">
        <v>2208</v>
      </c>
      <c r="I24" s="21">
        <f t="shared" si="0"/>
        <v>7.3369565217391308</v>
      </c>
      <c r="J24" s="39"/>
      <c r="K24" s="22">
        <f t="shared" si="1"/>
        <v>162</v>
      </c>
      <c r="L24" s="23" t="s">
        <v>33</v>
      </c>
      <c r="M24" s="24">
        <f t="shared" si="2"/>
        <v>12150000</v>
      </c>
      <c r="N24" s="24">
        <f t="shared" si="15"/>
        <v>60750000</v>
      </c>
      <c r="O24" s="24">
        <f t="shared" si="13"/>
        <v>0</v>
      </c>
      <c r="P24" s="25">
        <f t="shared" si="12"/>
        <v>1620000</v>
      </c>
      <c r="Q24" s="24">
        <f t="shared" si="4"/>
        <v>3645000</v>
      </c>
      <c r="R24" s="34">
        <f t="shared" si="5"/>
        <v>78165000</v>
      </c>
      <c r="S24" s="34"/>
      <c r="T24" s="35" t="str">
        <f t="shared" si="6"/>
        <v>162,0</v>
      </c>
      <c r="U24" s="35" t="str">
        <f t="shared" si="7"/>
        <v>7,34</v>
      </c>
      <c r="V24" s="35" t="str">
        <f t="shared" si="8"/>
        <v>0</v>
      </c>
      <c r="W24" s="35" t="str">
        <f t="shared" si="9"/>
        <v>162,0</v>
      </c>
      <c r="X24" s="35" t="str">
        <f t="shared" si="14"/>
        <v>12.150.000</v>
      </c>
      <c r="Y24" s="35" t="str">
        <f t="shared" si="14"/>
        <v>60.750.000</v>
      </c>
      <c r="Z24" s="35" t="str">
        <f t="shared" si="14"/>
        <v>0</v>
      </c>
      <c r="AA24" s="35" t="str">
        <f t="shared" si="14"/>
        <v>1.620.000</v>
      </c>
      <c r="AB24" s="35" t="str">
        <f t="shared" si="14"/>
        <v>3.645.000</v>
      </c>
      <c r="AC24" s="35" t="str">
        <f t="shared" si="14"/>
        <v>78.165.000</v>
      </c>
      <c r="AD24" s="46"/>
      <c r="AE24" s="46" t="e" cm="1">
        <f t="array" aca="1" ref="AE24" ca="1">[1]!vnd(R24)</f>
        <v>#NAME?</v>
      </c>
    </row>
    <row r="25" spans="1:31" s="27" customFormat="1" ht="16.899999999999999" customHeight="1" thickBot="1" x14ac:dyDescent="0.3">
      <c r="A25"/>
      <c r="B25"/>
      <c r="C25"/>
      <c r="D25" s="37"/>
      <c r="E25" s="39"/>
      <c r="F25" s="40" t="s">
        <v>10</v>
      </c>
      <c r="G25" s="26">
        <f t="shared" ref="G25:R25" si="16">SUM(G2:G24)</f>
        <v>3761</v>
      </c>
      <c r="H25" s="26">
        <f t="shared" si="16"/>
        <v>33737</v>
      </c>
      <c r="I25" s="26" t="e">
        <f t="shared" si="16"/>
        <v>#DIV/0!</v>
      </c>
      <c r="J25" s="26">
        <f t="shared" si="16"/>
        <v>0</v>
      </c>
      <c r="K25" s="26">
        <f t="shared" si="16"/>
        <v>3761</v>
      </c>
      <c r="L25" s="26">
        <f t="shared" si="16"/>
        <v>0</v>
      </c>
      <c r="M25" s="26">
        <f t="shared" si="16"/>
        <v>282075000</v>
      </c>
      <c r="N25" s="26">
        <f t="shared" si="16"/>
        <v>1410375000</v>
      </c>
      <c r="O25" s="26">
        <f t="shared" si="16"/>
        <v>0</v>
      </c>
      <c r="P25" s="26">
        <f t="shared" si="16"/>
        <v>37610000</v>
      </c>
      <c r="Q25" s="26">
        <f t="shared" si="16"/>
        <v>84622500</v>
      </c>
      <c r="R25" s="26">
        <f t="shared" si="16"/>
        <v>1814682500</v>
      </c>
      <c r="S25" s="26"/>
    </row>
    <row r="26" spans="1:31" ht="16.899999999999999" customHeight="1" x14ac:dyDescent="0.25">
      <c r="E26" s="39"/>
      <c r="J26" s="59"/>
    </row>
    <row r="29" spans="1:31" ht="16.899999999999999" customHeight="1" thickBot="1" x14ac:dyDescent="0.3">
      <c r="J29" s="59"/>
    </row>
    <row r="30" spans="1:31" ht="16.899999999999999" customHeight="1" thickBot="1" x14ac:dyDescent="0.3">
      <c r="J30" s="26"/>
    </row>
  </sheetData>
  <autoFilter ref="D1:AC26">
    <sortState ref="D2:AC25">
      <sortCondition ref="D1:D24"/>
    </sortState>
  </autoFilter>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3"/>
  <sheetViews>
    <sheetView zoomScale="85" zoomScaleNormal="85" workbookViewId="0">
      <selection activeCell="R28" sqref="R28"/>
    </sheetView>
  </sheetViews>
  <sheetFormatPr defaultColWidth="8.85546875" defaultRowHeight="16.899999999999999" customHeight="1" x14ac:dyDescent="0.25"/>
  <cols>
    <col min="1" max="1" width="5.140625" bestFit="1" customWidth="1"/>
    <col min="2" max="3" width="5.140625" customWidth="1"/>
    <col min="4" max="4" width="8.28515625" bestFit="1" customWidth="1"/>
    <col min="5" max="5" width="13.28515625" bestFit="1" customWidth="1"/>
    <col min="6" max="6" width="74.5703125" style="41" bestFit="1" customWidth="1"/>
    <col min="7" max="7" width="13.7109375" bestFit="1" customWidth="1"/>
    <col min="8" max="8" width="14.140625" bestFit="1" customWidth="1"/>
    <col min="9" max="9" width="13.5703125" bestFit="1" customWidth="1"/>
    <col min="10" max="10" width="16.42578125" bestFit="1" customWidth="1"/>
    <col min="11" max="11" width="16.42578125" style="36" bestFit="1" customWidth="1"/>
    <col min="12" max="12" width="22.85546875" style="36" bestFit="1" customWidth="1"/>
    <col min="13" max="13" width="25.42578125" bestFit="1" customWidth="1"/>
    <col min="14" max="14" width="25" bestFit="1" customWidth="1"/>
    <col min="15" max="15" width="14.7109375" bestFit="1" customWidth="1"/>
    <col min="16" max="16" width="14.28515625" bestFit="1" customWidth="1"/>
    <col min="17" max="17" width="18.42578125" bestFit="1" customWidth="1"/>
    <col min="18" max="18" width="15.85546875" bestFit="1" customWidth="1"/>
    <col min="19" max="19" width="19.5703125" customWidth="1"/>
    <col min="20" max="20" width="13.42578125" bestFit="1" customWidth="1"/>
    <col min="21" max="21" width="12.5703125" bestFit="1" customWidth="1"/>
    <col min="22" max="22" width="13.42578125" bestFit="1" customWidth="1"/>
    <col min="23" max="23" width="13.85546875" bestFit="1" customWidth="1"/>
    <col min="24" max="24" width="16.85546875" bestFit="1" customWidth="1"/>
    <col min="25" max="25" width="18.7109375" bestFit="1" customWidth="1"/>
    <col min="26" max="26" width="16.140625" bestFit="1" customWidth="1"/>
    <col min="27" max="27" width="12.7109375" bestFit="1" customWidth="1"/>
    <col min="28" max="28" width="14.85546875" bestFit="1" customWidth="1"/>
    <col min="29" max="29" width="16.85546875" bestFit="1" customWidth="1"/>
    <col min="30" max="30" width="15.140625" bestFit="1" customWidth="1"/>
    <col min="31" max="31" width="86" bestFit="1" customWidth="1"/>
    <col min="32" max="32" width="57.140625" bestFit="1" customWidth="1"/>
  </cols>
  <sheetData>
    <row r="1" spans="1:32" ht="31.5" x14ac:dyDescent="0.25">
      <c r="A1" t="s">
        <v>9</v>
      </c>
      <c r="B1" t="s">
        <v>59</v>
      </c>
      <c r="C1" t="s">
        <v>60</v>
      </c>
      <c r="D1" t="s">
        <v>36</v>
      </c>
      <c r="E1" s="28" t="s">
        <v>0</v>
      </c>
      <c r="F1" s="28" t="s">
        <v>1</v>
      </c>
      <c r="G1" s="28" t="s">
        <v>4</v>
      </c>
      <c r="H1" s="29" t="s">
        <v>2</v>
      </c>
      <c r="I1" s="28" t="s">
        <v>5</v>
      </c>
      <c r="J1" s="28" t="s">
        <v>3</v>
      </c>
      <c r="K1" s="30" t="s">
        <v>26</v>
      </c>
      <c r="L1" s="31" t="s">
        <v>32</v>
      </c>
      <c r="M1" s="28" t="s">
        <v>93</v>
      </c>
      <c r="N1" s="28" t="s">
        <v>94</v>
      </c>
      <c r="O1" s="28" t="s">
        <v>6</v>
      </c>
      <c r="P1" s="28" t="s">
        <v>7</v>
      </c>
      <c r="Q1" s="28" t="s">
        <v>95</v>
      </c>
      <c r="R1" s="28" t="s">
        <v>8</v>
      </c>
      <c r="S1" s="32"/>
      <c r="T1" s="33" t="s">
        <v>19</v>
      </c>
      <c r="U1" s="33" t="s">
        <v>20</v>
      </c>
      <c r="V1" s="33" t="s">
        <v>29</v>
      </c>
      <c r="W1" s="33" t="s">
        <v>21</v>
      </c>
      <c r="X1" s="28" t="s">
        <v>27</v>
      </c>
      <c r="Y1" s="28" t="s">
        <v>28</v>
      </c>
      <c r="Z1" s="33" t="s">
        <v>16</v>
      </c>
      <c r="AA1" s="33" t="s">
        <v>17</v>
      </c>
      <c r="AB1" s="33" t="s">
        <v>44</v>
      </c>
      <c r="AC1" s="33" t="s">
        <v>18</v>
      </c>
      <c r="AD1" s="33"/>
      <c r="AE1" s="33" t="s">
        <v>42</v>
      </c>
    </row>
    <row r="2" spans="1:32" s="47" customFormat="1" ht="16.899999999999999" customHeight="1" x14ac:dyDescent="0.25">
      <c r="A2" s="47" t="s">
        <v>41</v>
      </c>
      <c r="B2">
        <v>1</v>
      </c>
      <c r="C2">
        <v>939</v>
      </c>
      <c r="D2" s="47">
        <v>135</v>
      </c>
      <c r="E2" s="39">
        <v>1</v>
      </c>
      <c r="F2" s="49" t="s">
        <v>37</v>
      </c>
      <c r="G2" s="47">
        <v>349</v>
      </c>
      <c r="H2" s="47">
        <v>1861</v>
      </c>
      <c r="I2" s="50">
        <f t="shared" ref="I2:I27" si="0">G2/H2*100</f>
        <v>18.753358409457281</v>
      </c>
      <c r="J2" s="48">
        <v>8</v>
      </c>
      <c r="K2" s="51">
        <f>G2</f>
        <v>349</v>
      </c>
      <c r="L2" s="52" t="s">
        <v>33</v>
      </c>
      <c r="M2" s="53">
        <f>G2*100000</f>
        <v>34900000</v>
      </c>
      <c r="N2" s="53">
        <f>G2*10000*5</f>
        <v>17450000</v>
      </c>
      <c r="O2" s="24">
        <f>IF(I2&gt;=70,J2*12*30*13500,IF(I2&gt;=30,J2*6*30*13500,J2*3*30*13500))</f>
        <v>9720000</v>
      </c>
      <c r="P2" s="53">
        <f t="shared" ref="P2:P4" si="1">K2*10000</f>
        <v>3490000</v>
      </c>
      <c r="Q2" s="54">
        <f>G2*30%*100000</f>
        <v>10470000</v>
      </c>
      <c r="R2" s="34">
        <f t="shared" ref="R2:R28" si="2">SUM(M2:Q2)</f>
        <v>76030000</v>
      </c>
      <c r="S2" s="55">
        <f t="shared" ref="S2:S4" si="3">ROUND(R2,-3)</f>
        <v>76030000</v>
      </c>
      <c r="T2" s="56" t="str">
        <f t="shared" ref="T2:T27" si="4">FIXED(G2,1)</f>
        <v>349,0</v>
      </c>
      <c r="U2" s="56" t="str">
        <f t="shared" ref="U2:U27" si="5">FIXED(I2,2)</f>
        <v>18,75</v>
      </c>
      <c r="V2" s="56" t="str">
        <f t="shared" ref="V2:V27" si="6">FIXED(J2,0)</f>
        <v>8</v>
      </c>
      <c r="W2" s="56" t="str">
        <f t="shared" ref="W2:W27" si="7">FIXED(K2,1)</f>
        <v>349,0</v>
      </c>
      <c r="X2" s="56" t="str">
        <f t="shared" ref="X2:AC15" si="8">FIXED(M2,0)</f>
        <v>34.900.000</v>
      </c>
      <c r="Y2" s="56" t="str">
        <f t="shared" si="8"/>
        <v>17.450.000</v>
      </c>
      <c r="Z2" s="56" t="str">
        <f t="shared" si="8"/>
        <v>9.720.000</v>
      </c>
      <c r="AA2" s="56" t="str">
        <f t="shared" si="8"/>
        <v>3.490.000</v>
      </c>
      <c r="AB2" s="57" t="str">
        <f t="shared" si="8"/>
        <v>10.470.000</v>
      </c>
      <c r="AC2" s="35" t="str">
        <f t="shared" si="8"/>
        <v>76.030.000</v>
      </c>
      <c r="AD2" s="58" t="s">
        <v>51</v>
      </c>
      <c r="AE2" s="46" t="e" cm="1">
        <f t="array" aca="1" ref="AE2" ca="1">[1]!vnd(AD2)</f>
        <v>#NAME?</v>
      </c>
    </row>
    <row r="3" spans="1:32" s="47" customFormat="1" ht="16.899999999999999" customHeight="1" x14ac:dyDescent="0.25">
      <c r="A3" s="47" t="s">
        <v>41</v>
      </c>
      <c r="B3">
        <v>1</v>
      </c>
      <c r="C3">
        <v>940</v>
      </c>
      <c r="D3" s="47">
        <v>136</v>
      </c>
      <c r="E3" s="39">
        <v>2</v>
      </c>
      <c r="F3" s="49" t="s">
        <v>39</v>
      </c>
      <c r="G3" s="47">
        <v>540</v>
      </c>
      <c r="H3" s="47">
        <v>936</v>
      </c>
      <c r="I3" s="50">
        <f t="shared" si="0"/>
        <v>57.692307692307686</v>
      </c>
      <c r="J3" s="48">
        <v>5</v>
      </c>
      <c r="K3" s="51">
        <f>G3</f>
        <v>540</v>
      </c>
      <c r="L3" s="52" t="s">
        <v>33</v>
      </c>
      <c r="M3" s="53">
        <f t="shared" ref="M3:M27" si="9">G3*100000</f>
        <v>54000000</v>
      </c>
      <c r="N3" s="53">
        <f t="shared" ref="N3:N27" si="10">G3*10000*5</f>
        <v>27000000</v>
      </c>
      <c r="O3" s="24">
        <f t="shared" ref="O3:O28" si="11">IF(I3&gt;=70,J3*12*30*13500,IF(I3&gt;=30,J3*6*30*13500,J3*3*30*13500))</f>
        <v>12150000</v>
      </c>
      <c r="P3" s="53">
        <f t="shared" si="1"/>
        <v>5400000</v>
      </c>
      <c r="Q3" s="54">
        <f t="shared" ref="Q3:Q27" si="12">G3*30%*100000</f>
        <v>16200000</v>
      </c>
      <c r="R3" s="34">
        <f t="shared" si="2"/>
        <v>114750000</v>
      </c>
      <c r="S3" s="55">
        <f t="shared" si="3"/>
        <v>114750000</v>
      </c>
      <c r="T3" s="56" t="str">
        <f t="shared" si="4"/>
        <v>540,0</v>
      </c>
      <c r="U3" s="56" t="str">
        <f t="shared" si="5"/>
        <v>57,69</v>
      </c>
      <c r="V3" s="56" t="str">
        <f t="shared" si="6"/>
        <v>5</v>
      </c>
      <c r="W3" s="56" t="str">
        <f t="shared" si="7"/>
        <v>540,0</v>
      </c>
      <c r="X3" s="56" t="str">
        <f t="shared" si="8"/>
        <v>54.000.000</v>
      </c>
      <c r="Y3" s="56" t="str">
        <f t="shared" si="8"/>
        <v>27.000.000</v>
      </c>
      <c r="Z3" s="56" t="str">
        <f t="shared" si="8"/>
        <v>12.150.000</v>
      </c>
      <c r="AA3" s="56" t="str">
        <f t="shared" si="8"/>
        <v>5.400.000</v>
      </c>
      <c r="AB3" s="57" t="str">
        <f t="shared" si="8"/>
        <v>16.200.000</v>
      </c>
      <c r="AC3" s="35" t="str">
        <f t="shared" si="8"/>
        <v>114.750.000</v>
      </c>
      <c r="AD3" s="58" t="s">
        <v>52</v>
      </c>
      <c r="AE3" s="46" t="e" cm="1">
        <f t="array" aca="1" ref="AE3" ca="1">[1]!vnd(AD3)</f>
        <v>#NAME?</v>
      </c>
    </row>
    <row r="4" spans="1:32" s="47" customFormat="1" ht="16.899999999999999" customHeight="1" x14ac:dyDescent="0.25">
      <c r="A4" s="47" t="s">
        <v>41</v>
      </c>
      <c r="B4">
        <v>1</v>
      </c>
      <c r="C4">
        <v>943</v>
      </c>
      <c r="D4" s="47">
        <v>139</v>
      </c>
      <c r="E4" s="39">
        <v>3</v>
      </c>
      <c r="F4" s="49" t="s">
        <v>38</v>
      </c>
      <c r="G4" s="47">
        <v>344</v>
      </c>
      <c r="H4" s="47">
        <v>1448</v>
      </c>
      <c r="I4" s="50">
        <f t="shared" si="0"/>
        <v>23.756906077348066</v>
      </c>
      <c r="J4" s="48">
        <v>10</v>
      </c>
      <c r="K4" s="51">
        <f>G4</f>
        <v>344</v>
      </c>
      <c r="L4" s="52" t="s">
        <v>33</v>
      </c>
      <c r="M4" s="53">
        <f t="shared" si="9"/>
        <v>34400000</v>
      </c>
      <c r="N4" s="53">
        <f t="shared" si="10"/>
        <v>17200000</v>
      </c>
      <c r="O4" s="24">
        <f t="shared" si="11"/>
        <v>12150000</v>
      </c>
      <c r="P4" s="53">
        <f t="shared" si="1"/>
        <v>3440000</v>
      </c>
      <c r="Q4" s="54">
        <f t="shared" si="12"/>
        <v>10320000</v>
      </c>
      <c r="R4" s="34">
        <f t="shared" si="2"/>
        <v>77510000</v>
      </c>
      <c r="S4" s="55">
        <f t="shared" si="3"/>
        <v>77510000</v>
      </c>
      <c r="T4" s="56" t="str">
        <f t="shared" si="4"/>
        <v>344,0</v>
      </c>
      <c r="U4" s="56" t="str">
        <f t="shared" si="5"/>
        <v>23,76</v>
      </c>
      <c r="V4" s="56" t="str">
        <f t="shared" si="6"/>
        <v>10</v>
      </c>
      <c r="W4" s="56" t="str">
        <f t="shared" si="7"/>
        <v>344,0</v>
      </c>
      <c r="X4" s="56" t="str">
        <f t="shared" si="8"/>
        <v>34.400.000</v>
      </c>
      <c r="Y4" s="56" t="str">
        <f t="shared" si="8"/>
        <v>17.200.000</v>
      </c>
      <c r="Z4" s="56" t="str">
        <f t="shared" si="8"/>
        <v>12.150.000</v>
      </c>
      <c r="AA4" s="56" t="str">
        <f t="shared" si="8"/>
        <v>3.440.000</v>
      </c>
      <c r="AB4" s="57" t="str">
        <f t="shared" si="8"/>
        <v>10.320.000</v>
      </c>
      <c r="AC4" s="35" t="str">
        <f t="shared" si="8"/>
        <v>77.510.000</v>
      </c>
      <c r="AD4" s="58" t="s">
        <v>53</v>
      </c>
      <c r="AE4" s="46" t="e" cm="1">
        <f t="array" aca="1" ref="AE4" ca="1">[1]!vnd(AD4)</f>
        <v>#NAME?</v>
      </c>
    </row>
    <row r="5" spans="1:32" ht="16.899999999999999" customHeight="1" x14ac:dyDescent="0.25">
      <c r="A5" t="s">
        <v>40</v>
      </c>
      <c r="B5">
        <v>1</v>
      </c>
      <c r="C5">
        <v>805</v>
      </c>
      <c r="E5" s="39">
        <v>4</v>
      </c>
      <c r="F5" s="41" t="s">
        <v>91</v>
      </c>
      <c r="G5">
        <v>9</v>
      </c>
      <c r="H5">
        <v>960</v>
      </c>
      <c r="I5" s="21">
        <f t="shared" si="0"/>
        <v>0.9375</v>
      </c>
      <c r="J5" s="39">
        <v>7</v>
      </c>
      <c r="K5" s="22">
        <f t="shared" ref="K5:K27" si="13">G5</f>
        <v>9</v>
      </c>
      <c r="L5" s="23" t="s">
        <v>33</v>
      </c>
      <c r="M5" s="78">
        <f t="shared" si="9"/>
        <v>900000</v>
      </c>
      <c r="N5" s="78">
        <f t="shared" si="10"/>
        <v>450000</v>
      </c>
      <c r="O5" s="24">
        <f t="shared" si="11"/>
        <v>8505000</v>
      </c>
      <c r="P5" s="25">
        <f>K5*10000</f>
        <v>90000</v>
      </c>
      <c r="Q5" s="24">
        <f t="shared" si="12"/>
        <v>270000</v>
      </c>
      <c r="R5" s="34">
        <f t="shared" si="2"/>
        <v>10215000</v>
      </c>
      <c r="S5" s="34"/>
      <c r="T5" s="35" t="str">
        <f t="shared" si="4"/>
        <v>9,0</v>
      </c>
      <c r="U5" s="35" t="str">
        <f t="shared" si="5"/>
        <v>0,94</v>
      </c>
      <c r="V5" s="35" t="str">
        <f t="shared" si="6"/>
        <v>7</v>
      </c>
      <c r="W5" s="35" t="str">
        <f t="shared" si="7"/>
        <v>9,0</v>
      </c>
      <c r="X5" s="35" t="str">
        <f t="shared" si="8"/>
        <v>900.000</v>
      </c>
      <c r="Y5" s="35" t="str">
        <f t="shared" si="8"/>
        <v>450.000</v>
      </c>
      <c r="Z5" s="35" t="str">
        <f t="shared" si="8"/>
        <v>8.505.000</v>
      </c>
      <c r="AA5" s="35" t="str">
        <f t="shared" si="8"/>
        <v>90.000</v>
      </c>
      <c r="AB5" s="35" t="str">
        <f t="shared" si="8"/>
        <v>270.000</v>
      </c>
      <c r="AC5" s="35" t="str">
        <f t="shared" si="8"/>
        <v>10.215.000</v>
      </c>
      <c r="AD5" s="60"/>
      <c r="AE5" s="46" t="e" cm="1">
        <f t="array" aca="1" ref="AE5" ca="1">[1]!vnd(R5)</f>
        <v>#NAME?</v>
      </c>
    </row>
    <row r="6" spans="1:32" ht="15.75" x14ac:dyDescent="0.25">
      <c r="A6" t="s">
        <v>40</v>
      </c>
      <c r="B6">
        <v>1</v>
      </c>
      <c r="C6">
        <v>806</v>
      </c>
      <c r="E6" s="39">
        <v>5</v>
      </c>
      <c r="F6" s="41" t="s">
        <v>55</v>
      </c>
      <c r="G6">
        <v>53</v>
      </c>
      <c r="H6">
        <v>480</v>
      </c>
      <c r="I6" s="21">
        <f t="shared" si="0"/>
        <v>11.041666666666666</v>
      </c>
      <c r="J6" s="39"/>
      <c r="K6" s="22">
        <f t="shared" si="13"/>
        <v>53</v>
      </c>
      <c r="L6" s="23" t="s">
        <v>33</v>
      </c>
      <c r="M6" s="78">
        <f t="shared" si="9"/>
        <v>5300000</v>
      </c>
      <c r="N6" s="78">
        <f t="shared" si="10"/>
        <v>2650000</v>
      </c>
      <c r="O6" s="24">
        <f t="shared" si="11"/>
        <v>0</v>
      </c>
      <c r="P6" s="25">
        <f t="shared" ref="P6:P27" si="14">K6*10000</f>
        <v>530000</v>
      </c>
      <c r="Q6" s="24">
        <f t="shared" si="12"/>
        <v>1589999.9999999998</v>
      </c>
      <c r="R6" s="34">
        <f t="shared" si="2"/>
        <v>10070000</v>
      </c>
      <c r="S6" s="34"/>
      <c r="T6" s="35" t="str">
        <f t="shared" si="4"/>
        <v>53,0</v>
      </c>
      <c r="U6" s="35" t="str">
        <f t="shared" si="5"/>
        <v>11,04</v>
      </c>
      <c r="V6" s="35" t="str">
        <f t="shared" si="6"/>
        <v>0</v>
      </c>
      <c r="W6" s="35" t="str">
        <f t="shared" si="7"/>
        <v>53,0</v>
      </c>
      <c r="X6" s="35" t="str">
        <f t="shared" si="8"/>
        <v>5.300.000</v>
      </c>
      <c r="Y6" s="35" t="str">
        <f t="shared" si="8"/>
        <v>2.650.000</v>
      </c>
      <c r="Z6" s="35" t="str">
        <f t="shared" si="8"/>
        <v>0</v>
      </c>
      <c r="AA6" s="35" t="str">
        <f t="shared" si="8"/>
        <v>530.000</v>
      </c>
      <c r="AB6" s="35" t="str">
        <f t="shared" si="8"/>
        <v>1.590.000</v>
      </c>
      <c r="AC6" s="35" t="str">
        <f t="shared" si="8"/>
        <v>10.070.000</v>
      </c>
      <c r="AD6" s="61"/>
      <c r="AE6" s="46" t="e" cm="1">
        <f t="array" aca="1" ref="AE6" ca="1">[1]!vnd(R6)</f>
        <v>#NAME?</v>
      </c>
    </row>
    <row r="7" spans="1:32" ht="16.899999999999999" customHeight="1" x14ac:dyDescent="0.25">
      <c r="A7" t="s">
        <v>40</v>
      </c>
      <c r="B7">
        <v>1</v>
      </c>
      <c r="C7">
        <v>879</v>
      </c>
      <c r="E7" s="39">
        <v>6</v>
      </c>
      <c r="F7" s="41" t="s">
        <v>56</v>
      </c>
      <c r="G7">
        <v>216</v>
      </c>
      <c r="H7">
        <v>1997</v>
      </c>
      <c r="I7" s="21">
        <f t="shared" si="0"/>
        <v>10.816224336504757</v>
      </c>
      <c r="J7" s="39"/>
      <c r="K7" s="22">
        <f t="shared" si="13"/>
        <v>216</v>
      </c>
      <c r="L7" s="23" t="s">
        <v>33</v>
      </c>
      <c r="M7" s="78">
        <f t="shared" si="9"/>
        <v>21600000</v>
      </c>
      <c r="N7" s="78">
        <f t="shared" si="10"/>
        <v>10800000</v>
      </c>
      <c r="O7" s="24">
        <f t="shared" si="11"/>
        <v>0</v>
      </c>
      <c r="P7" s="25">
        <f t="shared" si="14"/>
        <v>2160000</v>
      </c>
      <c r="Q7" s="24">
        <f t="shared" si="12"/>
        <v>6480000</v>
      </c>
      <c r="R7" s="34">
        <f t="shared" si="2"/>
        <v>41040000</v>
      </c>
      <c r="S7" s="34"/>
      <c r="T7" s="35" t="str">
        <f t="shared" si="4"/>
        <v>216,0</v>
      </c>
      <c r="U7" s="35" t="str">
        <f t="shared" si="5"/>
        <v>10,82</v>
      </c>
      <c r="V7" s="35" t="str">
        <f t="shared" si="6"/>
        <v>0</v>
      </c>
      <c r="W7" s="35" t="str">
        <f t="shared" si="7"/>
        <v>216,0</v>
      </c>
      <c r="X7" s="35" t="str">
        <f t="shared" si="8"/>
        <v>21.600.000</v>
      </c>
      <c r="Y7" s="35" t="str">
        <f t="shared" si="8"/>
        <v>10.800.000</v>
      </c>
      <c r="Z7" s="35" t="str">
        <f t="shared" si="8"/>
        <v>0</v>
      </c>
      <c r="AA7" s="35" t="str">
        <f t="shared" si="8"/>
        <v>2.160.000</v>
      </c>
      <c r="AB7" s="35" t="str">
        <f t="shared" si="8"/>
        <v>6.480.000</v>
      </c>
      <c r="AC7" s="35" t="str">
        <f t="shared" si="8"/>
        <v>41.040.000</v>
      </c>
      <c r="AD7" s="61"/>
      <c r="AE7" s="46" t="e" cm="1">
        <f t="array" aca="1" ref="AE7" ca="1">[1]!vnd(R7)</f>
        <v>#NAME?</v>
      </c>
    </row>
    <row r="8" spans="1:32" ht="16.899999999999999" customHeight="1" x14ac:dyDescent="0.25">
      <c r="A8" t="s">
        <v>40</v>
      </c>
      <c r="B8">
        <v>1</v>
      </c>
      <c r="C8">
        <v>823</v>
      </c>
      <c r="E8" s="39">
        <v>7</v>
      </c>
      <c r="F8" s="41" t="s">
        <v>57</v>
      </c>
      <c r="G8">
        <v>170</v>
      </c>
      <c r="H8">
        <v>1036</v>
      </c>
      <c r="I8" s="21">
        <f t="shared" si="0"/>
        <v>16.409266409266408</v>
      </c>
      <c r="J8" s="39"/>
      <c r="K8" s="22">
        <f t="shared" si="13"/>
        <v>170</v>
      </c>
      <c r="L8" s="23" t="s">
        <v>33</v>
      </c>
      <c r="M8" s="78">
        <f t="shared" si="9"/>
        <v>17000000</v>
      </c>
      <c r="N8" s="78">
        <f t="shared" si="10"/>
        <v>8500000</v>
      </c>
      <c r="O8" s="24">
        <f t="shared" si="11"/>
        <v>0</v>
      </c>
      <c r="P8" s="25">
        <f t="shared" si="14"/>
        <v>1700000</v>
      </c>
      <c r="Q8" s="24">
        <f t="shared" si="12"/>
        <v>5100000</v>
      </c>
      <c r="R8" s="34">
        <f t="shared" si="2"/>
        <v>32300000</v>
      </c>
      <c r="S8" s="34"/>
      <c r="T8" s="35" t="str">
        <f t="shared" si="4"/>
        <v>170,0</v>
      </c>
      <c r="U8" s="35" t="str">
        <f t="shared" si="5"/>
        <v>16,41</v>
      </c>
      <c r="V8" s="35" t="str">
        <f t="shared" si="6"/>
        <v>0</v>
      </c>
      <c r="W8" s="35" t="str">
        <f t="shared" si="7"/>
        <v>170,0</v>
      </c>
      <c r="X8" s="35" t="str">
        <f t="shared" si="8"/>
        <v>17.000.000</v>
      </c>
      <c r="Y8" s="35" t="str">
        <f t="shared" si="8"/>
        <v>8.500.000</v>
      </c>
      <c r="Z8" s="35" t="str">
        <f t="shared" si="8"/>
        <v>0</v>
      </c>
      <c r="AA8" s="35" t="str">
        <f t="shared" si="8"/>
        <v>1.700.000</v>
      </c>
      <c r="AB8" s="35" t="str">
        <f t="shared" si="8"/>
        <v>5.100.000</v>
      </c>
      <c r="AC8" s="35" t="str">
        <f t="shared" si="8"/>
        <v>32.300.000</v>
      </c>
      <c r="AD8" s="46"/>
      <c r="AE8" s="46" t="e" cm="1">
        <f t="array" aca="1" ref="AE8" ca="1">[1]!vnd(R8)</f>
        <v>#NAME?</v>
      </c>
    </row>
    <row r="9" spans="1:32" ht="16.899999999999999" customHeight="1" x14ac:dyDescent="0.25">
      <c r="A9" t="s">
        <v>40</v>
      </c>
      <c r="B9">
        <v>1</v>
      </c>
      <c r="C9">
        <v>827</v>
      </c>
      <c r="E9" s="39">
        <v>8</v>
      </c>
      <c r="F9" s="41" t="s">
        <v>92</v>
      </c>
      <c r="G9">
        <v>299</v>
      </c>
      <c r="H9">
        <v>994</v>
      </c>
      <c r="I9" s="21">
        <f t="shared" si="0"/>
        <v>30.080482897384307</v>
      </c>
      <c r="J9" s="39"/>
      <c r="K9" s="22">
        <f t="shared" si="13"/>
        <v>299</v>
      </c>
      <c r="L9" s="23" t="s">
        <v>33</v>
      </c>
      <c r="M9" s="78">
        <f t="shared" si="9"/>
        <v>29900000</v>
      </c>
      <c r="N9" s="78">
        <f t="shared" si="10"/>
        <v>14950000</v>
      </c>
      <c r="O9" s="24">
        <f t="shared" si="11"/>
        <v>0</v>
      </c>
      <c r="P9" s="25">
        <f t="shared" si="14"/>
        <v>2990000</v>
      </c>
      <c r="Q9" s="24">
        <f t="shared" si="12"/>
        <v>8970000</v>
      </c>
      <c r="R9" s="34">
        <f t="shared" si="2"/>
        <v>56810000</v>
      </c>
      <c r="S9" s="34"/>
      <c r="T9" s="35" t="str">
        <f t="shared" si="4"/>
        <v>299,0</v>
      </c>
      <c r="U9" s="35" t="str">
        <f t="shared" si="5"/>
        <v>30,08</v>
      </c>
      <c r="V9" s="35" t="str">
        <f t="shared" si="6"/>
        <v>0</v>
      </c>
      <c r="W9" s="35" t="str">
        <f t="shared" si="7"/>
        <v>299,0</v>
      </c>
      <c r="X9" s="35" t="str">
        <f t="shared" si="8"/>
        <v>29.900.000</v>
      </c>
      <c r="Y9" s="35" t="str">
        <f t="shared" si="8"/>
        <v>14.950.000</v>
      </c>
      <c r="Z9" s="35" t="str">
        <f t="shared" si="8"/>
        <v>0</v>
      </c>
      <c r="AA9" s="35" t="str">
        <f t="shared" si="8"/>
        <v>2.990.000</v>
      </c>
      <c r="AB9" s="35" t="str">
        <f t="shared" si="8"/>
        <v>8.970.000</v>
      </c>
      <c r="AC9" s="35" t="str">
        <f t="shared" si="8"/>
        <v>56.810.000</v>
      </c>
      <c r="AD9" s="46"/>
      <c r="AE9" s="46" t="e" cm="1">
        <f t="array" aca="1" ref="AE9" ca="1">[1]!vnd(R9)</f>
        <v>#NAME?</v>
      </c>
    </row>
    <row r="10" spans="1:32" ht="16.899999999999999" customHeight="1" x14ac:dyDescent="0.25">
      <c r="A10" t="s">
        <v>40</v>
      </c>
      <c r="B10">
        <v>1</v>
      </c>
      <c r="C10">
        <v>916</v>
      </c>
      <c r="E10" s="39">
        <v>9</v>
      </c>
      <c r="F10" s="41" t="s">
        <v>61</v>
      </c>
      <c r="G10">
        <v>264</v>
      </c>
      <c r="H10">
        <v>900</v>
      </c>
      <c r="I10" s="21">
        <f t="shared" si="0"/>
        <v>29.333333333333332</v>
      </c>
      <c r="J10" s="39"/>
      <c r="K10" s="22">
        <f t="shared" si="13"/>
        <v>264</v>
      </c>
      <c r="L10" s="23" t="s">
        <v>33</v>
      </c>
      <c r="M10" s="78">
        <f t="shared" si="9"/>
        <v>26400000</v>
      </c>
      <c r="N10" s="78">
        <f t="shared" si="10"/>
        <v>13200000</v>
      </c>
      <c r="O10" s="24">
        <f t="shared" si="11"/>
        <v>0</v>
      </c>
      <c r="P10" s="25">
        <f t="shared" si="14"/>
        <v>2640000</v>
      </c>
      <c r="Q10" s="24">
        <f t="shared" si="12"/>
        <v>7920000</v>
      </c>
      <c r="R10" s="34">
        <f t="shared" si="2"/>
        <v>50160000</v>
      </c>
      <c r="S10" s="34"/>
      <c r="T10" s="35" t="str">
        <f t="shared" si="4"/>
        <v>264,0</v>
      </c>
      <c r="U10" s="35" t="str">
        <f t="shared" si="5"/>
        <v>29,33</v>
      </c>
      <c r="V10" s="35" t="str">
        <f t="shared" si="6"/>
        <v>0</v>
      </c>
      <c r="W10" s="35" t="str">
        <f t="shared" si="7"/>
        <v>264,0</v>
      </c>
      <c r="X10" s="35" t="str">
        <f t="shared" si="8"/>
        <v>26.400.000</v>
      </c>
      <c r="Y10" s="35" t="str">
        <f t="shared" si="8"/>
        <v>13.200.000</v>
      </c>
      <c r="Z10" s="35" t="str">
        <f t="shared" si="8"/>
        <v>0</v>
      </c>
      <c r="AA10" s="35" t="str">
        <f t="shared" si="8"/>
        <v>2.640.000</v>
      </c>
      <c r="AB10" s="35" t="str">
        <f t="shared" si="8"/>
        <v>7.920.000</v>
      </c>
      <c r="AC10" s="35" t="str">
        <f t="shared" si="8"/>
        <v>50.160.000</v>
      </c>
      <c r="AD10" s="61"/>
      <c r="AE10" s="46" t="e" cm="1">
        <f t="array" aca="1" ref="AE10" ca="1">[1]!vnd(R10)</f>
        <v>#NAME?</v>
      </c>
      <c r="AF10" t="s">
        <v>50</v>
      </c>
    </row>
    <row r="11" spans="1:32" ht="16.899999999999999" customHeight="1" x14ac:dyDescent="0.25">
      <c r="A11" t="s">
        <v>40</v>
      </c>
      <c r="B11">
        <v>1</v>
      </c>
      <c r="C11">
        <v>919</v>
      </c>
      <c r="E11" s="39">
        <v>10</v>
      </c>
      <c r="F11" s="41" t="s">
        <v>62</v>
      </c>
      <c r="G11">
        <v>240</v>
      </c>
      <c r="H11">
        <v>1440</v>
      </c>
      <c r="I11" s="21">
        <f t="shared" si="0"/>
        <v>16.666666666666664</v>
      </c>
      <c r="J11" s="39"/>
      <c r="K11" s="22">
        <f t="shared" si="13"/>
        <v>240</v>
      </c>
      <c r="L11" s="23" t="s">
        <v>33</v>
      </c>
      <c r="M11" s="78">
        <f t="shared" si="9"/>
        <v>24000000</v>
      </c>
      <c r="N11" s="78">
        <f t="shared" si="10"/>
        <v>12000000</v>
      </c>
      <c r="O11" s="24">
        <f t="shared" si="11"/>
        <v>0</v>
      </c>
      <c r="P11" s="25">
        <f t="shared" si="14"/>
        <v>2400000</v>
      </c>
      <c r="Q11" s="24">
        <f t="shared" si="12"/>
        <v>7200000</v>
      </c>
      <c r="R11" s="34">
        <f t="shared" si="2"/>
        <v>45600000</v>
      </c>
      <c r="S11" s="34"/>
      <c r="T11" s="35" t="str">
        <f t="shared" si="4"/>
        <v>240,0</v>
      </c>
      <c r="U11" s="35" t="str">
        <f t="shared" si="5"/>
        <v>16,67</v>
      </c>
      <c r="V11" s="35" t="str">
        <f t="shared" si="6"/>
        <v>0</v>
      </c>
      <c r="W11" s="35" t="str">
        <f t="shared" si="7"/>
        <v>240,0</v>
      </c>
      <c r="X11" s="35" t="str">
        <f t="shared" si="8"/>
        <v>24.000.000</v>
      </c>
      <c r="Y11" s="35" t="str">
        <f t="shared" si="8"/>
        <v>12.000.000</v>
      </c>
      <c r="Z11" s="35" t="str">
        <f t="shared" si="8"/>
        <v>0</v>
      </c>
      <c r="AA11" s="35" t="str">
        <f t="shared" si="8"/>
        <v>2.400.000</v>
      </c>
      <c r="AB11" s="35" t="str">
        <f t="shared" si="8"/>
        <v>7.200.000</v>
      </c>
      <c r="AC11" s="35" t="str">
        <f t="shared" si="8"/>
        <v>45.600.000</v>
      </c>
      <c r="AD11" s="46"/>
      <c r="AE11" s="46" t="e" cm="1">
        <f t="array" aca="1" ref="AE11" ca="1">[1]!vnd(R11)</f>
        <v>#NAME?</v>
      </c>
    </row>
    <row r="12" spans="1:32" ht="16.899999999999999" customHeight="1" x14ac:dyDescent="0.25">
      <c r="A12" t="s">
        <v>40</v>
      </c>
      <c r="B12">
        <v>1</v>
      </c>
      <c r="C12">
        <v>810</v>
      </c>
      <c r="E12" s="39">
        <v>11</v>
      </c>
      <c r="F12" s="41" t="s">
        <v>63</v>
      </c>
      <c r="G12">
        <v>317</v>
      </c>
      <c r="H12">
        <v>1232</v>
      </c>
      <c r="I12" s="21">
        <f t="shared" si="0"/>
        <v>25.730519480519483</v>
      </c>
      <c r="J12" s="39"/>
      <c r="K12" s="22">
        <f t="shared" si="13"/>
        <v>317</v>
      </c>
      <c r="L12" s="23" t="s">
        <v>33</v>
      </c>
      <c r="M12" s="78">
        <f t="shared" si="9"/>
        <v>31700000</v>
      </c>
      <c r="N12" s="78">
        <f t="shared" si="10"/>
        <v>15850000</v>
      </c>
      <c r="O12" s="24">
        <f t="shared" si="11"/>
        <v>0</v>
      </c>
      <c r="P12" s="25">
        <f t="shared" si="14"/>
        <v>3170000</v>
      </c>
      <c r="Q12" s="24">
        <f t="shared" si="12"/>
        <v>9510000</v>
      </c>
      <c r="R12" s="34">
        <f t="shared" si="2"/>
        <v>60230000</v>
      </c>
      <c r="S12" s="34"/>
      <c r="T12" s="35" t="str">
        <f t="shared" si="4"/>
        <v>317,0</v>
      </c>
      <c r="U12" s="35" t="str">
        <f t="shared" si="5"/>
        <v>25,73</v>
      </c>
      <c r="V12" s="35" t="str">
        <f t="shared" si="6"/>
        <v>0</v>
      </c>
      <c r="W12" s="35" t="str">
        <f t="shared" si="7"/>
        <v>317,0</v>
      </c>
      <c r="X12" s="35" t="str">
        <f t="shared" si="8"/>
        <v>31.700.000</v>
      </c>
      <c r="Y12" s="35" t="str">
        <f t="shared" si="8"/>
        <v>15.850.000</v>
      </c>
      <c r="Z12" s="35" t="str">
        <f t="shared" si="8"/>
        <v>0</v>
      </c>
      <c r="AA12" s="35" t="str">
        <f t="shared" si="8"/>
        <v>3.170.000</v>
      </c>
      <c r="AB12" s="35" t="str">
        <f t="shared" si="8"/>
        <v>9.510.000</v>
      </c>
      <c r="AC12" s="35" t="str">
        <f t="shared" si="8"/>
        <v>60.230.000</v>
      </c>
      <c r="AD12" s="46"/>
      <c r="AE12" s="46" t="e" cm="1">
        <f t="array" aca="1" ref="AE12" ca="1">[1]!vnd(R12)</f>
        <v>#NAME?</v>
      </c>
    </row>
    <row r="13" spans="1:32" s="65" customFormat="1" ht="16.899999999999999" customHeight="1" x14ac:dyDescent="0.25">
      <c r="A13" s="65" t="s">
        <v>40</v>
      </c>
      <c r="B13" s="65">
        <v>1</v>
      </c>
      <c r="C13" s="65">
        <v>804</v>
      </c>
      <c r="D13" s="112" t="s">
        <v>66</v>
      </c>
      <c r="E13" s="39">
        <v>12</v>
      </c>
      <c r="F13" s="67" t="s">
        <v>64</v>
      </c>
      <c r="G13" s="65">
        <v>159</v>
      </c>
      <c r="H13" s="65">
        <v>1880</v>
      </c>
      <c r="I13" s="68">
        <f t="shared" si="0"/>
        <v>8.4574468085106389</v>
      </c>
      <c r="J13" s="66"/>
      <c r="K13" s="69">
        <f t="shared" si="13"/>
        <v>159</v>
      </c>
      <c r="L13" s="70" t="s">
        <v>33</v>
      </c>
      <c r="M13" s="78">
        <f t="shared" si="9"/>
        <v>15900000</v>
      </c>
      <c r="N13" s="78">
        <f t="shared" si="10"/>
        <v>7950000</v>
      </c>
      <c r="O13" s="24">
        <f t="shared" si="11"/>
        <v>0</v>
      </c>
      <c r="P13" s="72">
        <f t="shared" si="14"/>
        <v>1590000</v>
      </c>
      <c r="Q13" s="24">
        <f t="shared" si="12"/>
        <v>4770000</v>
      </c>
      <c r="R13" s="34">
        <f t="shared" si="2"/>
        <v>30210000</v>
      </c>
      <c r="S13" s="73"/>
      <c r="T13" s="74" t="str">
        <f t="shared" si="4"/>
        <v>159,0</v>
      </c>
      <c r="U13" s="74" t="str">
        <f t="shared" si="5"/>
        <v>8,46</v>
      </c>
      <c r="V13" s="74" t="str">
        <f t="shared" si="6"/>
        <v>0</v>
      </c>
      <c r="W13" s="74" t="str">
        <f t="shared" si="7"/>
        <v>159,0</v>
      </c>
      <c r="X13" s="74" t="str">
        <f t="shared" si="8"/>
        <v>15.900.000</v>
      </c>
      <c r="Y13" s="74" t="str">
        <f t="shared" si="8"/>
        <v>7.950.000</v>
      </c>
      <c r="Z13" s="74" t="str">
        <f t="shared" si="8"/>
        <v>0</v>
      </c>
      <c r="AA13" s="74" t="str">
        <f t="shared" si="8"/>
        <v>1.590.000</v>
      </c>
      <c r="AB13" s="74" t="str">
        <f t="shared" si="8"/>
        <v>4.770.000</v>
      </c>
      <c r="AC13" s="74" t="str">
        <f t="shared" si="8"/>
        <v>30.210.000</v>
      </c>
      <c r="AD13" s="75"/>
      <c r="AE13" s="75" t="e" cm="1">
        <f t="array" aca="1" ref="AE13" ca="1">[1]!vnd(R13)</f>
        <v>#NAME?</v>
      </c>
    </row>
    <row r="14" spans="1:32" s="65" customFormat="1" ht="16.899999999999999" customHeight="1" x14ac:dyDescent="0.25">
      <c r="A14" s="65" t="s">
        <v>40</v>
      </c>
      <c r="B14" s="65">
        <v>1</v>
      </c>
      <c r="C14" s="65">
        <v>855</v>
      </c>
      <c r="D14" s="112"/>
      <c r="E14" s="39">
        <v>13</v>
      </c>
      <c r="F14" s="67" t="s">
        <v>65</v>
      </c>
      <c r="G14" s="65">
        <v>228</v>
      </c>
      <c r="H14" s="65">
        <v>2165</v>
      </c>
      <c r="I14" s="68">
        <f t="shared" si="0"/>
        <v>10.531177829099308</v>
      </c>
      <c r="J14" s="66">
        <v>21</v>
      </c>
      <c r="K14" s="69">
        <f t="shared" si="13"/>
        <v>228</v>
      </c>
      <c r="L14" s="70" t="s">
        <v>33</v>
      </c>
      <c r="M14" s="78">
        <f t="shared" si="9"/>
        <v>22800000</v>
      </c>
      <c r="N14" s="78">
        <f t="shared" si="10"/>
        <v>11400000</v>
      </c>
      <c r="O14" s="24">
        <f t="shared" si="11"/>
        <v>25515000</v>
      </c>
      <c r="P14" s="72">
        <f t="shared" si="14"/>
        <v>2280000</v>
      </c>
      <c r="Q14" s="24">
        <f t="shared" si="12"/>
        <v>6839999.9999999991</v>
      </c>
      <c r="R14" s="34">
        <f t="shared" si="2"/>
        <v>68835000</v>
      </c>
      <c r="S14" s="73"/>
      <c r="T14" s="74" t="str">
        <f t="shared" si="4"/>
        <v>228,0</v>
      </c>
      <c r="U14" s="74" t="str">
        <f t="shared" si="5"/>
        <v>10,53</v>
      </c>
      <c r="V14" s="74" t="str">
        <f t="shared" si="6"/>
        <v>21</v>
      </c>
      <c r="W14" s="74" t="str">
        <f t="shared" si="7"/>
        <v>228,0</v>
      </c>
      <c r="X14" s="74" t="str">
        <f t="shared" si="8"/>
        <v>22.800.000</v>
      </c>
      <c r="Y14" s="74" t="str">
        <f t="shared" si="8"/>
        <v>11.400.000</v>
      </c>
      <c r="Z14" s="74" t="str">
        <f t="shared" si="8"/>
        <v>25.515.000</v>
      </c>
      <c r="AA14" s="74" t="str">
        <f t="shared" si="8"/>
        <v>2.280.000</v>
      </c>
      <c r="AB14" s="74" t="str">
        <f t="shared" si="8"/>
        <v>6.840.000</v>
      </c>
      <c r="AC14" s="74" t="str">
        <f t="shared" si="8"/>
        <v>68.835.000</v>
      </c>
      <c r="AD14" s="75"/>
      <c r="AE14" s="75" t="e" cm="1">
        <f t="array" aca="1" ref="AE14" ca="1">[1]!vnd(R14)</f>
        <v>#NAME?</v>
      </c>
    </row>
    <row r="15" spans="1:32" ht="16.899999999999999" customHeight="1" x14ac:dyDescent="0.25">
      <c r="A15" t="s">
        <v>41</v>
      </c>
      <c r="B15">
        <v>1</v>
      </c>
      <c r="C15">
        <v>968</v>
      </c>
      <c r="E15" s="39">
        <v>16</v>
      </c>
      <c r="F15" s="41" t="s">
        <v>67</v>
      </c>
      <c r="G15">
        <v>96</v>
      </c>
      <c r="H15">
        <v>1896</v>
      </c>
      <c r="I15" s="21">
        <f t="shared" si="0"/>
        <v>5.0632911392405067</v>
      </c>
      <c r="J15" s="39"/>
      <c r="K15" s="22">
        <f t="shared" si="13"/>
        <v>96</v>
      </c>
      <c r="L15" s="23" t="s">
        <v>33</v>
      </c>
      <c r="M15" s="78">
        <f t="shared" si="9"/>
        <v>9600000</v>
      </c>
      <c r="N15" s="78">
        <f t="shared" si="10"/>
        <v>4800000</v>
      </c>
      <c r="O15" s="24">
        <f t="shared" si="11"/>
        <v>0</v>
      </c>
      <c r="P15" s="25">
        <f t="shared" si="14"/>
        <v>960000</v>
      </c>
      <c r="Q15" s="24">
        <f t="shared" si="12"/>
        <v>2879999.9999999995</v>
      </c>
      <c r="R15" s="34">
        <f t="shared" si="2"/>
        <v>18240000</v>
      </c>
      <c r="S15" s="34"/>
      <c r="T15" s="35" t="str">
        <f t="shared" si="4"/>
        <v>96,0</v>
      </c>
      <c r="U15" s="35" t="str">
        <f t="shared" si="5"/>
        <v>5,06</v>
      </c>
      <c r="V15" s="35" t="str">
        <f t="shared" si="6"/>
        <v>0</v>
      </c>
      <c r="W15" s="35" t="str">
        <f t="shared" si="7"/>
        <v>96,0</v>
      </c>
      <c r="X15" s="35" t="str">
        <f t="shared" si="8"/>
        <v>9.600.000</v>
      </c>
      <c r="Y15" s="35" t="str">
        <f t="shared" si="8"/>
        <v>4.800.000</v>
      </c>
      <c r="Z15" s="35" t="str">
        <f t="shared" si="8"/>
        <v>0</v>
      </c>
      <c r="AA15" s="35" t="str">
        <f t="shared" si="8"/>
        <v>960.000</v>
      </c>
      <c r="AB15" s="35" t="str">
        <f t="shared" si="8"/>
        <v>2.880.000</v>
      </c>
      <c r="AC15" s="35" t="str">
        <f t="shared" si="8"/>
        <v>18.240.000</v>
      </c>
      <c r="AD15" s="61"/>
      <c r="AE15" s="46" t="e" cm="1">
        <f t="array" aca="1" ref="AE15" ca="1">[1]!vnd(R15)</f>
        <v>#NAME?</v>
      </c>
    </row>
    <row r="16" spans="1:32" ht="16.899999999999999" customHeight="1" x14ac:dyDescent="0.25">
      <c r="A16" t="s">
        <v>81</v>
      </c>
      <c r="B16">
        <v>1</v>
      </c>
      <c r="C16">
        <v>949</v>
      </c>
      <c r="E16" s="39">
        <v>17</v>
      </c>
      <c r="F16" s="41" t="s">
        <v>68</v>
      </c>
      <c r="G16">
        <v>177</v>
      </c>
      <c r="H16">
        <v>1733</v>
      </c>
      <c r="I16" s="21">
        <f t="shared" si="0"/>
        <v>10.213502596653203</v>
      </c>
      <c r="J16" s="39"/>
      <c r="K16" s="22">
        <f t="shared" si="13"/>
        <v>177</v>
      </c>
      <c r="L16" s="23" t="s">
        <v>33</v>
      </c>
      <c r="M16" s="78">
        <f t="shared" si="9"/>
        <v>17700000</v>
      </c>
      <c r="N16" s="78">
        <f t="shared" si="10"/>
        <v>8850000</v>
      </c>
      <c r="O16" s="24">
        <f t="shared" si="11"/>
        <v>0</v>
      </c>
      <c r="P16" s="25">
        <f t="shared" si="14"/>
        <v>1770000</v>
      </c>
      <c r="Q16" s="24">
        <f t="shared" si="12"/>
        <v>5310000</v>
      </c>
      <c r="R16" s="34">
        <f t="shared" si="2"/>
        <v>33630000</v>
      </c>
      <c r="S16" s="34"/>
      <c r="T16" s="35" t="str">
        <f t="shared" si="4"/>
        <v>177,0</v>
      </c>
      <c r="U16" s="35" t="str">
        <f t="shared" si="5"/>
        <v>10,21</v>
      </c>
      <c r="V16" s="35" t="str">
        <f t="shared" si="6"/>
        <v>0</v>
      </c>
      <c r="W16" s="35" t="str">
        <f t="shared" si="7"/>
        <v>177,0</v>
      </c>
      <c r="X16" s="35" t="str">
        <f t="shared" ref="X16:AC27" si="15">FIXED(M16,0)</f>
        <v>17.700.000</v>
      </c>
      <c r="Y16" s="35" t="str">
        <f t="shared" si="15"/>
        <v>8.850.000</v>
      </c>
      <c r="Z16" s="35" t="str">
        <f t="shared" si="15"/>
        <v>0</v>
      </c>
      <c r="AA16" s="35" t="str">
        <f t="shared" si="15"/>
        <v>1.770.000</v>
      </c>
      <c r="AB16" s="35" t="str">
        <f t="shared" si="15"/>
        <v>5.310.000</v>
      </c>
      <c r="AC16" s="35" t="str">
        <f t="shared" si="15"/>
        <v>33.630.000</v>
      </c>
      <c r="AD16" s="46"/>
      <c r="AE16" s="46" t="e" cm="1">
        <f t="array" aca="1" ref="AE16" ca="1">[1]!vnd(R16)</f>
        <v>#NAME?</v>
      </c>
    </row>
    <row r="17" spans="1:31" ht="16.899999999999999" customHeight="1" x14ac:dyDescent="0.25">
      <c r="B17">
        <v>1</v>
      </c>
      <c r="C17" t="s">
        <v>70</v>
      </c>
      <c r="E17" s="39">
        <v>18</v>
      </c>
      <c r="F17" s="41" t="s">
        <v>69</v>
      </c>
      <c r="G17">
        <v>170</v>
      </c>
      <c r="H17">
        <v>1658</v>
      </c>
      <c r="I17" s="21">
        <f t="shared" si="0"/>
        <v>10.253317249698432</v>
      </c>
      <c r="J17" s="39"/>
      <c r="K17" s="22">
        <f t="shared" si="13"/>
        <v>170</v>
      </c>
      <c r="L17" s="23" t="s">
        <v>33</v>
      </c>
      <c r="M17" s="78">
        <f t="shared" si="9"/>
        <v>17000000</v>
      </c>
      <c r="N17" s="78">
        <f t="shared" si="10"/>
        <v>8500000</v>
      </c>
      <c r="O17" s="24">
        <f t="shared" si="11"/>
        <v>0</v>
      </c>
      <c r="P17" s="25">
        <f t="shared" si="14"/>
        <v>1700000</v>
      </c>
      <c r="Q17" s="24">
        <f t="shared" si="12"/>
        <v>5100000</v>
      </c>
      <c r="R17" s="34">
        <f t="shared" si="2"/>
        <v>32300000</v>
      </c>
      <c r="S17" s="34"/>
      <c r="T17" s="35" t="str">
        <f t="shared" si="4"/>
        <v>170,0</v>
      </c>
      <c r="U17" s="35" t="str">
        <f t="shared" si="5"/>
        <v>10,25</v>
      </c>
      <c r="V17" s="35" t="str">
        <f t="shared" si="6"/>
        <v>0</v>
      </c>
      <c r="W17" s="35" t="str">
        <f t="shared" si="7"/>
        <v>170,0</v>
      </c>
      <c r="X17" s="35" t="str">
        <f t="shared" si="15"/>
        <v>17.000.000</v>
      </c>
      <c r="Y17" s="35" t="str">
        <f t="shared" si="15"/>
        <v>8.500.000</v>
      </c>
      <c r="Z17" s="35" t="str">
        <f t="shared" si="15"/>
        <v>0</v>
      </c>
      <c r="AA17" s="35" t="str">
        <f t="shared" si="15"/>
        <v>1.700.000</v>
      </c>
      <c r="AB17" s="35" t="str">
        <f t="shared" si="15"/>
        <v>5.100.000</v>
      </c>
      <c r="AC17" s="35" t="str">
        <f t="shared" si="15"/>
        <v>32.300.000</v>
      </c>
      <c r="AD17" s="46"/>
      <c r="AE17" s="46" t="e" cm="1">
        <f t="array" aca="1" ref="AE17" ca="1">[1]!vnd(R17)</f>
        <v>#NAME?</v>
      </c>
    </row>
    <row r="18" spans="1:31" ht="16.899999999999999" customHeight="1" x14ac:dyDescent="0.25">
      <c r="B18">
        <v>1</v>
      </c>
      <c r="C18">
        <v>952</v>
      </c>
      <c r="E18" s="39">
        <v>19</v>
      </c>
      <c r="F18" s="41" t="s">
        <v>71</v>
      </c>
      <c r="G18">
        <v>111</v>
      </c>
      <c r="H18">
        <v>1296</v>
      </c>
      <c r="I18" s="21">
        <f t="shared" si="0"/>
        <v>8.5648148148148149</v>
      </c>
      <c r="J18" s="39"/>
      <c r="K18" s="22">
        <f t="shared" si="13"/>
        <v>111</v>
      </c>
      <c r="L18" s="23" t="s">
        <v>33</v>
      </c>
      <c r="M18" s="78">
        <f t="shared" si="9"/>
        <v>11100000</v>
      </c>
      <c r="N18" s="78">
        <f t="shared" si="10"/>
        <v>5550000</v>
      </c>
      <c r="O18" s="24">
        <f t="shared" si="11"/>
        <v>0</v>
      </c>
      <c r="P18" s="25">
        <f t="shared" si="14"/>
        <v>1110000</v>
      </c>
      <c r="Q18" s="24">
        <f t="shared" si="12"/>
        <v>3329999.9999999995</v>
      </c>
      <c r="R18" s="34">
        <f t="shared" si="2"/>
        <v>21090000</v>
      </c>
      <c r="S18" s="34"/>
      <c r="T18" s="35" t="str">
        <f t="shared" si="4"/>
        <v>111,0</v>
      </c>
      <c r="U18" s="35" t="str">
        <f t="shared" si="5"/>
        <v>8,56</v>
      </c>
      <c r="V18" s="35" t="str">
        <f t="shared" si="6"/>
        <v>0</v>
      </c>
      <c r="W18" s="35" t="str">
        <f t="shared" si="7"/>
        <v>111,0</v>
      </c>
      <c r="X18" s="35" t="str">
        <f t="shared" si="15"/>
        <v>11.100.000</v>
      </c>
      <c r="Y18" s="35" t="str">
        <f t="shared" si="15"/>
        <v>5.550.000</v>
      </c>
      <c r="Z18" s="35" t="str">
        <f t="shared" si="15"/>
        <v>0</v>
      </c>
      <c r="AA18" s="35" t="str">
        <f t="shared" si="15"/>
        <v>1.110.000</v>
      </c>
      <c r="AB18" s="35" t="str">
        <f t="shared" si="15"/>
        <v>3.330.000</v>
      </c>
      <c r="AC18" s="35" t="str">
        <f t="shared" si="15"/>
        <v>21.090.000</v>
      </c>
      <c r="AD18" s="46"/>
      <c r="AE18" s="46" t="e" cm="1">
        <f t="array" aca="1" ref="AE18" ca="1">[1]!vnd(R18)</f>
        <v>#NAME?</v>
      </c>
    </row>
    <row r="19" spans="1:31" ht="16.899999999999999" customHeight="1" x14ac:dyDescent="0.25">
      <c r="B19">
        <v>1</v>
      </c>
      <c r="C19">
        <v>954</v>
      </c>
      <c r="E19" s="39">
        <v>20</v>
      </c>
      <c r="F19" s="41" t="s">
        <v>72</v>
      </c>
      <c r="G19">
        <v>166</v>
      </c>
      <c r="H19">
        <v>2400</v>
      </c>
      <c r="I19" s="21">
        <f t="shared" si="0"/>
        <v>6.916666666666667</v>
      </c>
      <c r="J19" s="39"/>
      <c r="K19" s="22">
        <f t="shared" si="13"/>
        <v>166</v>
      </c>
      <c r="L19" s="23" t="s">
        <v>33</v>
      </c>
      <c r="M19" s="78">
        <f t="shared" si="9"/>
        <v>16600000</v>
      </c>
      <c r="N19" s="78">
        <f t="shared" si="10"/>
        <v>8300000</v>
      </c>
      <c r="O19" s="24">
        <f t="shared" si="11"/>
        <v>0</v>
      </c>
      <c r="P19" s="25">
        <f t="shared" si="14"/>
        <v>1660000</v>
      </c>
      <c r="Q19" s="24">
        <f t="shared" si="12"/>
        <v>4980000</v>
      </c>
      <c r="R19" s="34">
        <f t="shared" si="2"/>
        <v>31540000</v>
      </c>
      <c r="S19" s="34"/>
      <c r="T19" s="35" t="str">
        <f t="shared" si="4"/>
        <v>166,0</v>
      </c>
      <c r="U19" s="35" t="str">
        <f t="shared" si="5"/>
        <v>6,92</v>
      </c>
      <c r="V19" s="35" t="str">
        <f t="shared" si="6"/>
        <v>0</v>
      </c>
      <c r="W19" s="35" t="str">
        <f t="shared" si="7"/>
        <v>166,0</v>
      </c>
      <c r="X19" s="35" t="str">
        <f t="shared" si="15"/>
        <v>16.600.000</v>
      </c>
      <c r="Y19" s="35" t="str">
        <f t="shared" si="15"/>
        <v>8.300.000</v>
      </c>
      <c r="Z19" s="35" t="str">
        <f t="shared" si="15"/>
        <v>0</v>
      </c>
      <c r="AA19" s="35" t="str">
        <f t="shared" si="15"/>
        <v>1.660.000</v>
      </c>
      <c r="AB19" s="35" t="str">
        <f t="shared" si="15"/>
        <v>4.980.000</v>
      </c>
      <c r="AC19" s="35" t="str">
        <f t="shared" si="15"/>
        <v>31.540.000</v>
      </c>
      <c r="AD19" s="46"/>
      <c r="AE19" s="46" t="e" cm="1">
        <f t="array" aca="1" ref="AE19" ca="1">[1]!vnd(R19)</f>
        <v>#NAME?</v>
      </c>
    </row>
    <row r="20" spans="1:31" ht="16.899999999999999" customHeight="1" x14ac:dyDescent="0.25">
      <c r="B20">
        <v>1</v>
      </c>
      <c r="C20">
        <v>964</v>
      </c>
      <c r="E20" s="39">
        <v>21</v>
      </c>
      <c r="F20" s="41" t="s">
        <v>73</v>
      </c>
      <c r="G20">
        <v>177</v>
      </c>
      <c r="H20">
        <v>1413</v>
      </c>
      <c r="I20" s="21">
        <f t="shared" si="0"/>
        <v>12.526539278131635</v>
      </c>
      <c r="J20" s="39"/>
      <c r="K20" s="22">
        <f t="shared" si="13"/>
        <v>177</v>
      </c>
      <c r="L20" s="23" t="s">
        <v>33</v>
      </c>
      <c r="M20" s="78">
        <f t="shared" si="9"/>
        <v>17700000</v>
      </c>
      <c r="N20" s="78">
        <f t="shared" si="10"/>
        <v>8850000</v>
      </c>
      <c r="O20" s="24">
        <f t="shared" si="11"/>
        <v>0</v>
      </c>
      <c r="P20" s="25">
        <f t="shared" si="14"/>
        <v>1770000</v>
      </c>
      <c r="Q20" s="24">
        <f t="shared" si="12"/>
        <v>5310000</v>
      </c>
      <c r="R20" s="34">
        <f t="shared" si="2"/>
        <v>33630000</v>
      </c>
      <c r="S20" s="34"/>
      <c r="T20" s="35" t="str">
        <f t="shared" si="4"/>
        <v>177,0</v>
      </c>
      <c r="U20" s="35" t="str">
        <f t="shared" si="5"/>
        <v>12,53</v>
      </c>
      <c r="V20" s="35" t="str">
        <f t="shared" si="6"/>
        <v>0</v>
      </c>
      <c r="W20" s="35" t="str">
        <f t="shared" si="7"/>
        <v>177,0</v>
      </c>
      <c r="X20" s="35" t="str">
        <f t="shared" si="15"/>
        <v>17.700.000</v>
      </c>
      <c r="Y20" s="35" t="str">
        <f t="shared" si="15"/>
        <v>8.850.000</v>
      </c>
      <c r="Z20" s="35" t="str">
        <f t="shared" si="15"/>
        <v>0</v>
      </c>
      <c r="AA20" s="35" t="str">
        <f t="shared" si="15"/>
        <v>1.770.000</v>
      </c>
      <c r="AB20" s="35" t="str">
        <f t="shared" si="15"/>
        <v>5.310.000</v>
      </c>
      <c r="AC20" s="35" t="str">
        <f t="shared" si="15"/>
        <v>33.630.000</v>
      </c>
      <c r="AD20" s="46"/>
      <c r="AE20" s="46" t="e" cm="1">
        <f t="array" aca="1" ref="AE20" ca="1">[1]!vnd(R20)</f>
        <v>#NAME?</v>
      </c>
    </row>
    <row r="21" spans="1:31" ht="16.899999999999999" customHeight="1" x14ac:dyDescent="0.25">
      <c r="B21">
        <v>1</v>
      </c>
      <c r="C21">
        <v>962</v>
      </c>
      <c r="E21" s="39">
        <v>22</v>
      </c>
      <c r="F21" s="41" t="s">
        <v>74</v>
      </c>
      <c r="G21">
        <v>40</v>
      </c>
      <c r="H21">
        <v>600</v>
      </c>
      <c r="I21" s="21">
        <f t="shared" si="0"/>
        <v>6.666666666666667</v>
      </c>
      <c r="J21" s="39"/>
      <c r="K21" s="22">
        <f t="shared" si="13"/>
        <v>40</v>
      </c>
      <c r="L21" s="23" t="s">
        <v>33</v>
      </c>
      <c r="M21" s="78">
        <f t="shared" si="9"/>
        <v>4000000</v>
      </c>
      <c r="N21" s="78">
        <f t="shared" si="10"/>
        <v>2000000</v>
      </c>
      <c r="O21" s="24">
        <f t="shared" si="11"/>
        <v>0</v>
      </c>
      <c r="P21" s="25">
        <f t="shared" si="14"/>
        <v>400000</v>
      </c>
      <c r="Q21" s="24">
        <f t="shared" si="12"/>
        <v>1200000</v>
      </c>
      <c r="R21" s="34">
        <f t="shared" si="2"/>
        <v>7600000</v>
      </c>
      <c r="S21" s="34"/>
      <c r="T21" s="35" t="str">
        <f t="shared" si="4"/>
        <v>40,0</v>
      </c>
      <c r="U21" s="35" t="str">
        <f t="shared" si="5"/>
        <v>6,67</v>
      </c>
      <c r="V21" s="35" t="str">
        <f t="shared" si="6"/>
        <v>0</v>
      </c>
      <c r="W21" s="35" t="str">
        <f t="shared" si="7"/>
        <v>40,0</v>
      </c>
      <c r="X21" s="35" t="str">
        <f t="shared" si="15"/>
        <v>4.000.000</v>
      </c>
      <c r="Y21" s="35" t="str">
        <f t="shared" si="15"/>
        <v>2.000.000</v>
      </c>
      <c r="Z21" s="35" t="str">
        <f t="shared" si="15"/>
        <v>0</v>
      </c>
      <c r="AA21" s="35" t="str">
        <f t="shared" si="15"/>
        <v>400.000</v>
      </c>
      <c r="AB21" s="35" t="str">
        <f t="shared" si="15"/>
        <v>1.200.000</v>
      </c>
      <c r="AC21" s="35" t="str">
        <f t="shared" si="15"/>
        <v>7.600.000</v>
      </c>
      <c r="AD21" s="46"/>
      <c r="AE21" s="46" t="e" cm="1">
        <f t="array" aca="1" ref="AE21" ca="1">[1]!vnd(R21)</f>
        <v>#NAME?</v>
      </c>
    </row>
    <row r="22" spans="1:31" ht="16.899999999999999" customHeight="1" x14ac:dyDescent="0.25">
      <c r="B22">
        <v>1</v>
      </c>
      <c r="C22">
        <v>963</v>
      </c>
      <c r="E22" s="39">
        <v>23</v>
      </c>
      <c r="F22" s="41" t="s">
        <v>75</v>
      </c>
      <c r="G22">
        <v>41</v>
      </c>
      <c r="H22">
        <v>837</v>
      </c>
      <c r="I22" s="21">
        <f t="shared" si="0"/>
        <v>4.8984468339307048</v>
      </c>
      <c r="J22" s="39"/>
      <c r="K22" s="22">
        <f t="shared" si="13"/>
        <v>41</v>
      </c>
      <c r="L22" s="23" t="s">
        <v>33</v>
      </c>
      <c r="M22" s="78">
        <f t="shared" si="9"/>
        <v>4100000</v>
      </c>
      <c r="N22" s="78">
        <f t="shared" si="10"/>
        <v>2050000</v>
      </c>
      <c r="O22" s="24">
        <f t="shared" si="11"/>
        <v>0</v>
      </c>
      <c r="P22" s="25">
        <f t="shared" si="14"/>
        <v>410000</v>
      </c>
      <c r="Q22" s="24">
        <f t="shared" si="12"/>
        <v>1230000</v>
      </c>
      <c r="R22" s="34">
        <f t="shared" si="2"/>
        <v>7790000</v>
      </c>
      <c r="S22" s="34"/>
      <c r="T22" s="35" t="str">
        <f t="shared" si="4"/>
        <v>41,0</v>
      </c>
      <c r="U22" s="35" t="str">
        <f t="shared" si="5"/>
        <v>4,90</v>
      </c>
      <c r="V22" s="35" t="str">
        <f t="shared" si="6"/>
        <v>0</v>
      </c>
      <c r="W22" s="35" t="str">
        <f t="shared" si="7"/>
        <v>41,0</v>
      </c>
      <c r="X22" s="35" t="str">
        <f t="shared" si="15"/>
        <v>4.100.000</v>
      </c>
      <c r="Y22" s="35" t="str">
        <f t="shared" si="15"/>
        <v>2.050.000</v>
      </c>
      <c r="Z22" s="35" t="str">
        <f t="shared" si="15"/>
        <v>0</v>
      </c>
      <c r="AA22" s="35" t="str">
        <f t="shared" si="15"/>
        <v>410.000</v>
      </c>
      <c r="AB22" s="35" t="str">
        <f t="shared" si="15"/>
        <v>1.230.000</v>
      </c>
      <c r="AC22" s="35" t="str">
        <f t="shared" si="15"/>
        <v>7.790.000</v>
      </c>
      <c r="AD22" s="46"/>
      <c r="AE22" s="46" t="e" cm="1">
        <f t="array" aca="1" ref="AE22" ca="1">[1]!vnd(R22)</f>
        <v>#NAME?</v>
      </c>
    </row>
    <row r="23" spans="1:31" ht="16.899999999999999" customHeight="1" x14ac:dyDescent="0.25">
      <c r="B23">
        <v>1</v>
      </c>
      <c r="C23">
        <v>960</v>
      </c>
      <c r="E23" s="39">
        <v>24</v>
      </c>
      <c r="F23" s="41" t="s">
        <v>76</v>
      </c>
      <c r="G23">
        <v>122</v>
      </c>
      <c r="H23">
        <v>1848</v>
      </c>
      <c r="I23" s="21">
        <f t="shared" si="0"/>
        <v>6.6017316017316015</v>
      </c>
      <c r="J23" s="39"/>
      <c r="K23" s="22">
        <f t="shared" si="13"/>
        <v>122</v>
      </c>
      <c r="L23" s="23" t="s">
        <v>33</v>
      </c>
      <c r="M23" s="78">
        <f t="shared" si="9"/>
        <v>12200000</v>
      </c>
      <c r="N23" s="78">
        <f t="shared" si="10"/>
        <v>6100000</v>
      </c>
      <c r="O23" s="24">
        <f t="shared" si="11"/>
        <v>0</v>
      </c>
      <c r="P23" s="25">
        <f t="shared" si="14"/>
        <v>1220000</v>
      </c>
      <c r="Q23" s="24">
        <f t="shared" si="12"/>
        <v>3660000</v>
      </c>
      <c r="R23" s="34">
        <f t="shared" si="2"/>
        <v>23180000</v>
      </c>
      <c r="S23" s="34"/>
      <c r="T23" s="35" t="str">
        <f t="shared" si="4"/>
        <v>122,0</v>
      </c>
      <c r="U23" s="35" t="str">
        <f t="shared" si="5"/>
        <v>6,60</v>
      </c>
      <c r="V23" s="35" t="str">
        <f t="shared" si="6"/>
        <v>0</v>
      </c>
      <c r="W23" s="35" t="str">
        <f t="shared" si="7"/>
        <v>122,0</v>
      </c>
      <c r="X23" s="35" t="str">
        <f t="shared" si="15"/>
        <v>12.200.000</v>
      </c>
      <c r="Y23" s="35" t="str">
        <f t="shared" si="15"/>
        <v>6.100.000</v>
      </c>
      <c r="Z23" s="35" t="str">
        <f t="shared" si="15"/>
        <v>0</v>
      </c>
      <c r="AA23" s="35" t="str">
        <f t="shared" si="15"/>
        <v>1.220.000</v>
      </c>
      <c r="AB23" s="35" t="str">
        <f t="shared" si="15"/>
        <v>3.660.000</v>
      </c>
      <c r="AC23" s="35" t="str">
        <f t="shared" si="15"/>
        <v>23.180.000</v>
      </c>
      <c r="AD23" s="46"/>
      <c r="AE23" s="46" t="e" cm="1">
        <f t="array" aca="1" ref="AE23" ca="1">[1]!vnd(R23)</f>
        <v>#NAME?</v>
      </c>
    </row>
    <row r="24" spans="1:31" ht="16.899999999999999" customHeight="1" x14ac:dyDescent="0.25">
      <c r="B24">
        <v>1</v>
      </c>
      <c r="C24">
        <v>961</v>
      </c>
      <c r="E24" s="39">
        <v>25</v>
      </c>
      <c r="F24" s="41" t="s">
        <v>77</v>
      </c>
      <c r="G24">
        <v>155</v>
      </c>
      <c r="H24">
        <v>1944</v>
      </c>
      <c r="I24" s="21">
        <f t="shared" si="0"/>
        <v>7.9732510288065841</v>
      </c>
      <c r="J24" s="39"/>
      <c r="K24" s="22">
        <f t="shared" si="13"/>
        <v>155</v>
      </c>
      <c r="L24" s="23" t="s">
        <v>33</v>
      </c>
      <c r="M24" s="78">
        <f t="shared" si="9"/>
        <v>15500000</v>
      </c>
      <c r="N24" s="78">
        <f t="shared" si="10"/>
        <v>7750000</v>
      </c>
      <c r="O24" s="24">
        <f t="shared" si="11"/>
        <v>0</v>
      </c>
      <c r="P24" s="25">
        <f t="shared" si="14"/>
        <v>1550000</v>
      </c>
      <c r="Q24" s="24">
        <f t="shared" si="12"/>
        <v>4650000</v>
      </c>
      <c r="R24" s="34">
        <f t="shared" si="2"/>
        <v>29450000</v>
      </c>
      <c r="S24" s="34"/>
      <c r="T24" s="35" t="str">
        <f t="shared" si="4"/>
        <v>155,0</v>
      </c>
      <c r="U24" s="35" t="str">
        <f t="shared" si="5"/>
        <v>7,97</v>
      </c>
      <c r="V24" s="35" t="str">
        <f t="shared" si="6"/>
        <v>0</v>
      </c>
      <c r="W24" s="35" t="str">
        <f t="shared" si="7"/>
        <v>155,0</v>
      </c>
      <c r="X24" s="35" t="str">
        <f t="shared" si="15"/>
        <v>15.500.000</v>
      </c>
      <c r="Y24" s="35" t="str">
        <f t="shared" si="15"/>
        <v>7.750.000</v>
      </c>
      <c r="Z24" s="35" t="str">
        <f t="shared" si="15"/>
        <v>0</v>
      </c>
      <c r="AA24" s="35" t="str">
        <f t="shared" si="15"/>
        <v>1.550.000</v>
      </c>
      <c r="AB24" s="35" t="str">
        <f t="shared" si="15"/>
        <v>4.650.000</v>
      </c>
      <c r="AC24" s="35" t="str">
        <f t="shared" si="15"/>
        <v>29.450.000</v>
      </c>
      <c r="AD24" s="46"/>
      <c r="AE24" s="46" t="e" cm="1">
        <f t="array" aca="1" ref="AE24" ca="1">[1]!vnd(R24)</f>
        <v>#NAME?</v>
      </c>
    </row>
    <row r="25" spans="1:31" ht="16.899999999999999" customHeight="1" x14ac:dyDescent="0.25">
      <c r="B25">
        <v>1</v>
      </c>
      <c r="C25">
        <v>959</v>
      </c>
      <c r="E25" s="39">
        <v>26</v>
      </c>
      <c r="F25" s="41" t="s">
        <v>78</v>
      </c>
      <c r="G25">
        <v>163</v>
      </c>
      <c r="H25">
        <v>2376</v>
      </c>
      <c r="I25" s="21">
        <f t="shared" si="0"/>
        <v>6.8602693602693607</v>
      </c>
      <c r="J25" s="39"/>
      <c r="K25" s="22">
        <f t="shared" si="13"/>
        <v>163</v>
      </c>
      <c r="L25" s="23" t="s">
        <v>33</v>
      </c>
      <c r="M25" s="78">
        <f t="shared" si="9"/>
        <v>16300000</v>
      </c>
      <c r="N25" s="78">
        <f t="shared" si="10"/>
        <v>8150000</v>
      </c>
      <c r="O25" s="24">
        <f t="shared" si="11"/>
        <v>0</v>
      </c>
      <c r="P25" s="25">
        <f t="shared" si="14"/>
        <v>1630000</v>
      </c>
      <c r="Q25" s="24">
        <f t="shared" si="12"/>
        <v>4890000</v>
      </c>
      <c r="R25" s="34">
        <f t="shared" si="2"/>
        <v>30970000</v>
      </c>
      <c r="S25" s="34"/>
      <c r="T25" s="35" t="str">
        <f t="shared" si="4"/>
        <v>163,0</v>
      </c>
      <c r="U25" s="35" t="str">
        <f t="shared" si="5"/>
        <v>6,86</v>
      </c>
      <c r="V25" s="35" t="str">
        <f t="shared" si="6"/>
        <v>0</v>
      </c>
      <c r="W25" s="35" t="str">
        <f t="shared" si="7"/>
        <v>163,0</v>
      </c>
      <c r="X25" s="35" t="str">
        <f t="shared" si="15"/>
        <v>16.300.000</v>
      </c>
      <c r="Y25" s="35" t="str">
        <f t="shared" si="15"/>
        <v>8.150.000</v>
      </c>
      <c r="Z25" s="35" t="str">
        <f t="shared" si="15"/>
        <v>0</v>
      </c>
      <c r="AA25" s="35" t="str">
        <f t="shared" si="15"/>
        <v>1.630.000</v>
      </c>
      <c r="AB25" s="35" t="str">
        <f t="shared" si="15"/>
        <v>4.890.000</v>
      </c>
      <c r="AC25" s="35" t="str">
        <f t="shared" si="15"/>
        <v>30.970.000</v>
      </c>
      <c r="AD25" s="46"/>
      <c r="AE25" s="46" t="e" cm="1">
        <f t="array" aca="1" ref="AE25" ca="1">[1]!vnd(R25)</f>
        <v>#NAME?</v>
      </c>
    </row>
    <row r="26" spans="1:31" ht="16.899999999999999" customHeight="1" x14ac:dyDescent="0.25">
      <c r="B26">
        <v>1</v>
      </c>
      <c r="C26">
        <v>956</v>
      </c>
      <c r="E26" s="39">
        <v>27</v>
      </c>
      <c r="F26" s="41" t="s">
        <v>79</v>
      </c>
      <c r="G26">
        <v>226</v>
      </c>
      <c r="H26">
        <v>2609</v>
      </c>
      <c r="I26" s="21">
        <f t="shared" si="0"/>
        <v>8.6623227290149494</v>
      </c>
      <c r="J26" s="39"/>
      <c r="K26" s="22">
        <f t="shared" si="13"/>
        <v>226</v>
      </c>
      <c r="L26" s="23" t="s">
        <v>33</v>
      </c>
      <c r="M26" s="78">
        <f t="shared" si="9"/>
        <v>22600000</v>
      </c>
      <c r="N26" s="78">
        <f t="shared" si="10"/>
        <v>11300000</v>
      </c>
      <c r="O26" s="24">
        <f t="shared" si="11"/>
        <v>0</v>
      </c>
      <c r="P26" s="25">
        <f t="shared" si="14"/>
        <v>2260000</v>
      </c>
      <c r="Q26" s="24">
        <f t="shared" si="12"/>
        <v>6780000</v>
      </c>
      <c r="R26" s="34">
        <f t="shared" si="2"/>
        <v>42940000</v>
      </c>
      <c r="S26" s="34"/>
      <c r="T26" s="35" t="str">
        <f t="shared" si="4"/>
        <v>226,0</v>
      </c>
      <c r="U26" s="35" t="str">
        <f t="shared" si="5"/>
        <v>8,66</v>
      </c>
      <c r="V26" s="35" t="str">
        <f t="shared" si="6"/>
        <v>0</v>
      </c>
      <c r="W26" s="35" t="str">
        <f t="shared" si="7"/>
        <v>226,0</v>
      </c>
      <c r="X26" s="35" t="str">
        <f t="shared" si="15"/>
        <v>22.600.000</v>
      </c>
      <c r="Y26" s="35" t="str">
        <f t="shared" si="15"/>
        <v>11.300.000</v>
      </c>
      <c r="Z26" s="35" t="str">
        <f t="shared" si="15"/>
        <v>0</v>
      </c>
      <c r="AA26" s="35" t="str">
        <f t="shared" si="15"/>
        <v>2.260.000</v>
      </c>
      <c r="AB26" s="35" t="str">
        <f t="shared" si="15"/>
        <v>6.780.000</v>
      </c>
      <c r="AC26" s="35" t="str">
        <f t="shared" si="15"/>
        <v>42.940.000</v>
      </c>
      <c r="AD26" s="46"/>
      <c r="AE26" s="46" t="e" cm="1">
        <f t="array" aca="1" ref="AE26" ca="1">[1]!vnd(R26)</f>
        <v>#NAME?</v>
      </c>
    </row>
    <row r="27" spans="1:31" ht="16.899999999999999" customHeight="1" thickBot="1" x14ac:dyDescent="0.3">
      <c r="B27">
        <v>1</v>
      </c>
      <c r="C27">
        <v>957</v>
      </c>
      <c r="E27" s="39">
        <v>28</v>
      </c>
      <c r="F27" s="41" t="s">
        <v>80</v>
      </c>
      <c r="G27">
        <v>162</v>
      </c>
      <c r="H27">
        <v>2208</v>
      </c>
      <c r="I27" s="21">
        <f t="shared" si="0"/>
        <v>7.3369565217391308</v>
      </c>
      <c r="J27" s="39"/>
      <c r="K27" s="22">
        <f t="shared" si="13"/>
        <v>162</v>
      </c>
      <c r="L27" s="23" t="s">
        <v>33</v>
      </c>
      <c r="M27" s="78">
        <f t="shared" si="9"/>
        <v>16200000</v>
      </c>
      <c r="N27" s="78">
        <f t="shared" si="10"/>
        <v>8100000</v>
      </c>
      <c r="O27" s="24">
        <f t="shared" si="11"/>
        <v>0</v>
      </c>
      <c r="P27" s="25">
        <f t="shared" si="14"/>
        <v>1620000</v>
      </c>
      <c r="Q27" s="24">
        <f t="shared" si="12"/>
        <v>4860000</v>
      </c>
      <c r="R27" s="34">
        <f t="shared" si="2"/>
        <v>30780000</v>
      </c>
      <c r="S27" s="34"/>
      <c r="T27" s="35" t="str">
        <f t="shared" si="4"/>
        <v>162,0</v>
      </c>
      <c r="U27" s="35" t="str">
        <f t="shared" si="5"/>
        <v>7,34</v>
      </c>
      <c r="V27" s="35" t="str">
        <f t="shared" si="6"/>
        <v>0</v>
      </c>
      <c r="W27" s="35" t="str">
        <f t="shared" si="7"/>
        <v>162,0</v>
      </c>
      <c r="X27" s="35" t="str">
        <f t="shared" si="15"/>
        <v>16.200.000</v>
      </c>
      <c r="Y27" s="35" t="str">
        <f t="shared" si="15"/>
        <v>8.100.000</v>
      </c>
      <c r="Z27" s="35" t="str">
        <f t="shared" si="15"/>
        <v>0</v>
      </c>
      <c r="AA27" s="35" t="str">
        <f t="shared" si="15"/>
        <v>1.620.000</v>
      </c>
      <c r="AB27" s="35" t="str">
        <f t="shared" si="15"/>
        <v>4.860.000</v>
      </c>
      <c r="AC27" s="35" t="str">
        <f t="shared" si="15"/>
        <v>30.780.000</v>
      </c>
      <c r="AD27" s="46"/>
      <c r="AE27" s="46" t="e" cm="1">
        <f t="array" aca="1" ref="AE27" ca="1">[1]!vnd(R27)</f>
        <v>#NAME?</v>
      </c>
    </row>
    <row r="28" spans="1:31" s="27" customFormat="1" ht="16.899999999999999" customHeight="1" thickBot="1" x14ac:dyDescent="0.3">
      <c r="A28"/>
      <c r="B28"/>
      <c r="C28"/>
      <c r="D28" s="37"/>
      <c r="E28" s="39"/>
      <c r="F28" s="40" t="s">
        <v>10</v>
      </c>
      <c r="G28" s="26">
        <f>SUM(G5:G27)</f>
        <v>3761</v>
      </c>
      <c r="H28" s="26">
        <f>SUM(H5:H27)</f>
        <v>35902</v>
      </c>
      <c r="I28" s="26">
        <f>SUM(I5:I27)</f>
        <v>262.5420609153158</v>
      </c>
      <c r="J28" s="26">
        <f>SUM(J2:J27)</f>
        <v>51</v>
      </c>
      <c r="K28" s="26">
        <f>SUM(K2:K27)</f>
        <v>4994</v>
      </c>
      <c r="L28" s="26">
        <f t="shared" ref="L28:Q28" si="16">SUM(L5:L27)</f>
        <v>0</v>
      </c>
      <c r="M28" s="26">
        <f t="shared" si="16"/>
        <v>376100000</v>
      </c>
      <c r="N28" s="26">
        <f t="shared" si="16"/>
        <v>188050000</v>
      </c>
      <c r="O28" s="26">
        <f t="shared" si="11"/>
        <v>247860000</v>
      </c>
      <c r="P28" s="26">
        <f t="shared" si="16"/>
        <v>37610000</v>
      </c>
      <c r="Q28" s="26">
        <f t="shared" si="16"/>
        <v>112830000</v>
      </c>
      <c r="R28" s="26">
        <f t="shared" si="2"/>
        <v>962450000</v>
      </c>
      <c r="S28" s="26"/>
    </row>
    <row r="29" spans="1:31" ht="16.899999999999999" customHeight="1" x14ac:dyDescent="0.25">
      <c r="E29" s="39"/>
      <c r="J29" s="59"/>
    </row>
    <row r="32" spans="1:31" ht="16.899999999999999" customHeight="1" thickBot="1" x14ac:dyDescent="0.3">
      <c r="J32" s="59"/>
    </row>
    <row r="33" spans="10:10" ht="16.899999999999999" customHeight="1" thickBot="1" x14ac:dyDescent="0.3">
      <c r="J33" s="26"/>
    </row>
  </sheetData>
  <autoFilter ref="D1:AC29">
    <sortState ref="D2:AC28">
      <sortCondition ref="D1:D27"/>
    </sortState>
  </autoFilter>
  <mergeCells count="1">
    <mergeCell ref="D13:D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bảng còn lại (2)</vt:lpstr>
      <vt:lpstr>foxz</vt:lpstr>
      <vt:lpstr>QĐ (ĐỢT 3)</vt:lpstr>
      <vt:lpstr>các hộ còn lại (3)</vt:lpstr>
      <vt:lpstr>các hộ còn lại (2)</vt:lpstr>
      <vt:lpstr>'bảng còn lại (2)'!Print_Area</vt:lpstr>
      <vt:lpstr>'bảng còn lại (2)'!Print_Titles</vt:lpstr>
      <vt:lpstr>'QĐ (ĐỢT 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huyen</dc:creator>
  <cp:lastModifiedBy>Windows User</cp:lastModifiedBy>
  <cp:lastPrinted>2026-09-10T04:17:16Z</cp:lastPrinted>
  <dcterms:created xsi:type="dcterms:W3CDTF">2015-06-05T18:17:20Z</dcterms:created>
  <dcterms:modified xsi:type="dcterms:W3CDTF">2026-09-10T04:18:08Z</dcterms:modified>
</cp:coreProperties>
</file>