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Công khai NS\CÔNG KHAI QT 2025\"/>
    </mc:Choice>
  </mc:AlternateContent>
  <xr:revisionPtr revIDLastSave="0" documentId="13_ncr:1_{A4FB75FB-8F67-45FF-A363-4B3B3057FDD2}" xr6:coauthVersionLast="47" xr6:coauthVersionMax="47" xr10:uidLastSave="{00000000-0000-0000-0000-000000000000}"/>
  <bookViews>
    <workbookView xWindow="-108" yWindow="-108" windowWidth="23256" windowHeight="12576" firstSheet="1" activeTab="3" xr2:uid="{00000000-000D-0000-FFFF-FFFF00000000}"/>
  </bookViews>
  <sheets>
    <sheet name="foxz" sheetId="33" state="veryHidden" r:id="rId1"/>
    <sheet name="116" sheetId="29" r:id="rId2"/>
    <sheet name="117" sheetId="30" r:id="rId3"/>
    <sheet name="118" sheetId="31" r:id="rId4"/>
    <sheet name="119" sheetId="32" r:id="rId5"/>
  </sheets>
  <definedNames>
    <definedName name="chuong_phuluc_50" localSheetId="2">'117'!$F$1</definedName>
    <definedName name="chuong_phuluc_50_name" localSheetId="2">'117'!$A$3</definedName>
    <definedName name="chuong_phuluc_51" localSheetId="3">'118'!$C$1</definedName>
    <definedName name="chuong_phuluc_51_name" localSheetId="3">'118'!$A$3</definedName>
    <definedName name="chuong_phuluc_61" localSheetId="4">'119'!#REF!</definedName>
    <definedName name="chuong_phuluc_61_name" localSheetId="4">'119'!#REF!</definedName>
    <definedName name="_xlnm.Print_Titles" localSheetId="2">'117'!$6:$7</definedName>
    <definedName name="_xlnm.Print_Titles" localSheetId="3">'118'!$6:$8</definedName>
    <definedName name="_xlnm.Print_Titles" localSheetId="4">'119'!$5:$7</definedName>
  </definedNames>
  <calcPr calcId="191029"/>
</workbook>
</file>

<file path=xl/calcChain.xml><?xml version="1.0" encoding="utf-8"?>
<calcChain xmlns="http://schemas.openxmlformats.org/spreadsheetml/2006/main">
  <c r="A1" i="31" l="1"/>
  <c r="A4" i="31"/>
  <c r="C9" i="31"/>
  <c r="D9" i="31"/>
  <c r="F9" i="31" s="1"/>
  <c r="C10" i="31"/>
  <c r="D10" i="31"/>
  <c r="E10" i="31"/>
  <c r="F10" i="31"/>
  <c r="C11" i="31"/>
  <c r="D11" i="31"/>
  <c r="E11" i="31"/>
  <c r="F11" i="31"/>
  <c r="D12" i="31"/>
  <c r="E12" i="31"/>
  <c r="F12" i="31"/>
  <c r="C13" i="31"/>
  <c r="D13" i="31"/>
  <c r="E13" i="31"/>
  <c r="E14" i="31"/>
  <c r="E15" i="31"/>
  <c r="E16" i="31"/>
  <c r="E17" i="31"/>
  <c r="E18" i="31"/>
  <c r="E19" i="31"/>
  <c r="E20" i="31"/>
  <c r="E21" i="31"/>
  <c r="E22" i="31"/>
  <c r="E23" i="31"/>
  <c r="E24" i="31"/>
  <c r="E25" i="31"/>
  <c r="E26" i="31"/>
  <c r="C27" i="31"/>
  <c r="D27" i="31"/>
  <c r="E27" i="31"/>
  <c r="F27" i="31"/>
  <c r="C28" i="31"/>
  <c r="D28" i="31"/>
  <c r="E28" i="31"/>
  <c r="E29" i="31"/>
  <c r="F29" i="31"/>
  <c r="E30" i="31"/>
  <c r="F30" i="31"/>
  <c r="E31" i="31"/>
  <c r="F31" i="31"/>
  <c r="E32" i="31"/>
  <c r="E33" i="31"/>
  <c r="F33" i="31"/>
  <c r="E34" i="31"/>
  <c r="F34" i="31"/>
  <c r="E35" i="31"/>
  <c r="F35" i="31"/>
  <c r="E36" i="31"/>
  <c r="F36" i="31"/>
  <c r="E37" i="31"/>
  <c r="F37" i="31"/>
  <c r="E38" i="31"/>
  <c r="F38" i="31"/>
  <c r="E39" i="31"/>
  <c r="F39" i="31"/>
  <c r="E40" i="31"/>
  <c r="F40" i="31"/>
  <c r="E41" i="31"/>
  <c r="F41" i="31"/>
  <c r="E42" i="31"/>
  <c r="E43" i="31"/>
  <c r="E44" i="31"/>
  <c r="F44" i="31"/>
  <c r="E45" i="31"/>
  <c r="C46" i="31"/>
  <c r="D46" i="31"/>
  <c r="E46" i="31"/>
  <c r="C47" i="31"/>
  <c r="D47" i="31"/>
  <c r="E47" i="31"/>
  <c r="E48" i="31"/>
  <c r="E49" i="31"/>
  <c r="C50" i="31"/>
  <c r="D50" i="31"/>
  <c r="E50" i="31"/>
  <c r="E51" i="31"/>
  <c r="E52" i="31"/>
  <c r="C53" i="31"/>
  <c r="E53" i="31"/>
  <c r="E54" i="31"/>
  <c r="E55" i="31"/>
  <c r="C56" i="31"/>
  <c r="E9" i="31" l="1"/>
  <c r="G9" i="31"/>
  <c r="E44" i="32" l="1"/>
  <c r="E9" i="32" s="1"/>
  <c r="F9" i="32"/>
  <c r="I9" i="32"/>
  <c r="J9" i="32"/>
  <c r="D9" i="32"/>
  <c r="G11" i="32"/>
  <c r="G12" i="32"/>
  <c r="G13" i="32"/>
  <c r="G14" i="32"/>
  <c r="G15" i="32"/>
  <c r="G16" i="32"/>
  <c r="G17" i="32"/>
  <c r="G18" i="32"/>
  <c r="G19" i="32"/>
  <c r="G20" i="32"/>
  <c r="G21" i="32"/>
  <c r="G22" i="32"/>
  <c r="G23" i="32"/>
  <c r="G24" i="32"/>
  <c r="G25" i="32"/>
  <c r="G26" i="32"/>
  <c r="G27" i="32"/>
  <c r="G28" i="32"/>
  <c r="G29" i="32"/>
  <c r="G30" i="32"/>
  <c r="G31" i="32"/>
  <c r="G32" i="32"/>
  <c r="G33" i="32"/>
  <c r="G34" i="32"/>
  <c r="G35" i="32"/>
  <c r="G36" i="32"/>
  <c r="G37" i="32"/>
  <c r="G39" i="32"/>
  <c r="G40" i="32"/>
  <c r="G41" i="32"/>
  <c r="G42" i="32"/>
  <c r="G43" i="32"/>
  <c r="G44" i="32"/>
  <c r="G45" i="32"/>
  <c r="G46" i="32"/>
  <c r="G47" i="32"/>
  <c r="G48" i="32"/>
  <c r="G49" i="32"/>
  <c r="G50" i="32"/>
  <c r="G51" i="32"/>
  <c r="G10" i="32"/>
  <c r="K38" i="32"/>
  <c r="K9" i="32" s="1"/>
  <c r="H38" i="32"/>
  <c r="G38" i="32" s="1"/>
  <c r="G9" i="32" l="1"/>
  <c r="A4" i="30" l="1"/>
  <c r="A3" i="32" s="1"/>
  <c r="A1" i="30"/>
  <c r="A1" i="32" s="1"/>
  <c r="H60" i="30"/>
  <c r="G60" i="30"/>
  <c r="F59" i="30"/>
  <c r="E59" i="30"/>
  <c r="G59" i="30" s="1"/>
  <c r="D59" i="30"/>
  <c r="H59" i="30" s="1"/>
  <c r="C59" i="30"/>
  <c r="E50" i="30"/>
  <c r="H45" i="30"/>
  <c r="G45" i="30"/>
  <c r="H44" i="30"/>
  <c r="G44" i="30"/>
  <c r="F41" i="30"/>
  <c r="H39" i="30"/>
  <c r="G39" i="30"/>
  <c r="H35" i="30"/>
  <c r="G35" i="30"/>
  <c r="D31" i="30"/>
  <c r="H31" i="30" s="1"/>
  <c r="C31" i="30"/>
  <c r="G31" i="30" s="1"/>
  <c r="H26" i="30"/>
  <c r="G26" i="30"/>
  <c r="H23" i="30"/>
  <c r="G23" i="30"/>
  <c r="F22" i="30"/>
  <c r="E22" i="30"/>
  <c r="G22" i="30" s="1"/>
  <c r="D22" i="30"/>
  <c r="C22" i="30"/>
  <c r="F18" i="30"/>
  <c r="E18" i="30"/>
  <c r="D18" i="30"/>
  <c r="C18" i="30"/>
  <c r="F15" i="30"/>
  <c r="E15" i="30"/>
  <c r="D15" i="30"/>
  <c r="C15" i="30"/>
  <c r="F12" i="30"/>
  <c r="E12" i="30"/>
  <c r="D12" i="30"/>
  <c r="D11" i="30" s="1"/>
  <c r="D10" i="30" s="1"/>
  <c r="D9" i="30" s="1"/>
  <c r="C12" i="30"/>
  <c r="B15" i="29"/>
  <c r="B8" i="29"/>
  <c r="C11" i="30" l="1"/>
  <c r="C10" i="30" s="1"/>
  <c r="C9" i="30" s="1"/>
  <c r="H22" i="30"/>
  <c r="E11" i="30"/>
  <c r="F11" i="30"/>
  <c r="H11" i="30" s="1"/>
  <c r="E10" i="30"/>
  <c r="G11" i="30"/>
  <c r="D8" i="29"/>
  <c r="B20" i="29" s="1"/>
  <c r="F10" i="30" l="1"/>
  <c r="H10" i="30"/>
  <c r="F9" i="30"/>
  <c r="H9" i="30" s="1"/>
  <c r="E9" i="30"/>
  <c r="G9" i="30" s="1"/>
  <c r="G10" i="30"/>
</calcChain>
</file>

<file path=xl/sharedStrings.xml><?xml version="1.0" encoding="utf-8"?>
<sst xmlns="http://schemas.openxmlformats.org/spreadsheetml/2006/main" count="317" uniqueCount="237">
  <si>
    <t>STT</t>
  </si>
  <si>
    <t>Nội dung (1)</t>
  </si>
  <si>
    <t>Dự toán</t>
  </si>
  <si>
    <t>Quyết toán</t>
  </si>
  <si>
    <t>Tuyệt đối</t>
  </si>
  <si>
    <t>Tương đối (%)</t>
  </si>
  <si>
    <t>A</t>
  </si>
  <si>
    <t>B</t>
  </si>
  <si>
    <t>3=2-1</t>
  </si>
  <si>
    <t>4=2/1</t>
  </si>
  <si>
    <t>I</t>
  </si>
  <si>
    <t>-</t>
  </si>
  <si>
    <t>II</t>
  </si>
  <si>
    <t>III</t>
  </si>
  <si>
    <t>IV</t>
  </si>
  <si>
    <t>V</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</si>
  <si>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</si>
  <si>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</si>
  <si>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</si>
  <si>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</si>
  <si>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</si>
  <si>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</si>
  <si>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t>
  </si>
  <si>
    <t>D</t>
  </si>
  <si>
    <t>E</t>
  </si>
  <si>
    <t>Nội dung</t>
  </si>
  <si>
    <t>So sánh (%)</t>
  </si>
  <si>
    <t>Bổ sung có mục tiêu</t>
  </si>
  <si>
    <t>Tổng thu NSNN</t>
  </si>
  <si>
    <t>Thu NS cấp xã</t>
  </si>
  <si>
    <t>TỔNG NGUỒN THU NSNN (A+B+C+D)</t>
  </si>
  <si>
    <t>TỔNG THU CÂN ĐỐI NSNN</t>
  </si>
  <si>
    <t>Thu nội địa</t>
  </si>
  <si>
    <t>Thu từ khu vực DNNN do trung ương quản lý (1)</t>
  </si>
  <si>
    <t>(Chi tiết theo sắc thuế)</t>
  </si>
  <si>
    <t>Thu từ khu vực DNNN do địa phương quản lý (2)</t>
  </si>
  <si>
    <t>Thu từ khu vực doanh nghiệp có vốn đầu tư nước ngoài (3)</t>
  </si>
  <si>
    <t>Thu từ khu vực kinh tế ngoài quốc doanh (4)</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</si>
  <si>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</si>
  <si>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</si>
  <si>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</si>
  <si>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</si>
  <si>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</si>
  <si>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</si>
  <si>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Phí và lệ phí trung ương</t>
  </si>
  <si>
    <t>Phí và lệ phí tỉnh</t>
  </si>
  <si>
    <t>Phí và lệ phí huyện</t>
  </si>
  <si>
    <t>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</si>
  <si>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</si>
  <si>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</si>
  <si>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</si>
  <si>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</si>
  <si>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</si>
  <si>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</si>
  <si>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</si>
  <si>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</si>
  <si>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</si>
  <si>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(5)</t>
  </si>
  <si>
    <t>Lợi nhuận được chia của Nhà nước và lợi nhuận sau thuế còn lại sau khi trích lập các quỹ của doanh nghiệp nhà nước (5)</t>
  </si>
  <si>
    <t>Chênh lệch thu chi Ngân hàng Nhà nước (5)</t>
  </si>
  <si>
    <t>Thu từ dầu thô</t>
  </si>
  <si>
    <t xml:space="preserve">Thu từ hoạt động xuất nhập khẩu </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</si>
  <si>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</si>
  <si>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</si>
  <si>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</si>
  <si>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</si>
  <si>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</si>
  <si>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</si>
  <si>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Thu viện trợ</t>
  </si>
  <si>
    <t xml:space="preserve">Thu chuyển giao </t>
  </si>
  <si>
    <t>BS cân đối</t>
  </si>
  <si>
    <t>BS mục tiêu</t>
  </si>
  <si>
    <t>THU KẾT DƯ NĂM TRƯỚC</t>
  </si>
  <si>
    <t>THU CHUYỂN NGUỒN TỪ NĂM TRƯỚC CHUYỂN SANG</t>
  </si>
  <si>
    <t>TỔNG CHI NGÂN SÁCH ĐỊA PHƯƠNG</t>
  </si>
  <si>
    <t>CHI CÂN ĐỐI NGÂN SÁCH ĐỊA PHƯƠNG</t>
  </si>
  <si>
    <t xml:space="preserve">Chi đầu tư cho các dự án </t>
  </si>
  <si>
    <t>Trong đó: Chia theo lĩnh vực</t>
  </si>
  <si>
    <t>Chi giáo dục - đào tạo và dạy nghề</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</si>
  <si>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</si>
  <si>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</si>
  <si>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</si>
  <si>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</si>
  <si>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</si>
  <si>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</si>
  <si>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khoa học và công nghệ</t>
  </si>
  <si>
    <t>VI</t>
  </si>
  <si>
    <t>CHI CHUYỂN NGUỒN SANG NĂM SAU</t>
  </si>
  <si>
    <t>Chi quốc phòng</t>
  </si>
  <si>
    <t>Chi y tế, dân số và gia đình</t>
  </si>
  <si>
    <t>Chi văn hóa thông tin</t>
  </si>
  <si>
    <t>Chi phát thanh, truyền hình, thông tấn</t>
  </si>
  <si>
    <t>Chi thể dục thể thao</t>
  </si>
  <si>
    <t>Chi bảo vệ môi trường</t>
  </si>
  <si>
    <t>Chi các hoạt động kinh tế</t>
  </si>
  <si>
    <t>Chi bảo đảm xã hội</t>
  </si>
  <si>
    <t>F</t>
  </si>
  <si>
    <t>Tổng số</t>
  </si>
  <si>
    <t>TỔNG SỐ</t>
  </si>
  <si>
    <t>Trong đó</t>
  </si>
  <si>
    <t>CHI BỔ SUNG MỤC TIÊU TỪ NGÂN SÁCH CẤP TRÊN</t>
  </si>
  <si>
    <t>Chương trình mục tiêu quốc gia</t>
  </si>
  <si>
    <t>Chương trình mục tiêu quốc gia vốn đầu tư</t>
  </si>
  <si>
    <t>Chương trình mục tiêu quốc gia vốn sự nghiệp</t>
  </si>
  <si>
    <t>Bổ sung mục tiêu vốn đầu tư</t>
  </si>
  <si>
    <t>Bổ sung mục tiêu vốn sự nghiệp</t>
  </si>
  <si>
    <t>CÁC KHOẢN GHI THU GHI CHI</t>
  </si>
  <si>
    <t>Kinh phí GPMB nhà đầu tư tự nguyện ứng trước</t>
  </si>
  <si>
    <t>Kinh phí covid</t>
  </si>
  <si>
    <t xml:space="preserve"> - Thuế giá trị gia tăng</t>
  </si>
  <si>
    <t xml:space="preserve"> - Thuế thu nhập doanh nghiệp</t>
  </si>
  <si>
    <t xml:space="preserve"> - Thuế TNDN</t>
  </si>
  <si>
    <t xml:space="preserve"> - Thuế tiêu thụ đặc biệt</t>
  </si>
  <si>
    <t>Thuế GTGT</t>
  </si>
  <si>
    <t>Thuế TNDN</t>
  </si>
  <si>
    <t>Thuế tài nguyên</t>
  </si>
  <si>
    <t>Các khoản đóng góp theo quy định của pháp luật</t>
  </si>
  <si>
    <t>CHI NỘP NGÂN SÁCH CẤP TRÊN</t>
  </si>
  <si>
    <t>CHI BỔ SUNG CHO NS CẤP DƯỚI</t>
  </si>
  <si>
    <t>Thu từ ngân sách cấp dưới nộp lên</t>
  </si>
  <si>
    <t>QUYẾT TOÁN CHI NGÂN SÁCH ĐỊA PHƯƠNG THEO LĨNH VỰC NĂM 2025</t>
  </si>
  <si>
    <t>Chi an ninh trật tự, an toàn xã hội</t>
  </si>
  <si>
    <t>Chi hoạt động của các cơ quan quản lý Nhà nước, Đảng, Đoàn thể</t>
  </si>
  <si>
    <t>Đơn vị: Đồng</t>
  </si>
  <si>
    <t>Chi khác ngân sách</t>
  </si>
  <si>
    <t>6=3/1</t>
  </si>
  <si>
    <t>7=4/2</t>
  </si>
  <si>
    <t>ĐVT: Đồng</t>
  </si>
  <si>
    <t>Chi hoạt động văn hóa thông tin</t>
  </si>
  <si>
    <t>So sánh</t>
  </si>
  <si>
    <t/>
  </si>
  <si>
    <r>
      <t xml:space="preserve">Ghi chú: </t>
    </r>
    <r>
      <rPr>
        <i/>
        <sz val="14"/>
        <rFont val="Times New Roman"/>
        <family val="1"/>
      </rPr>
      <t>(1) Theo quy định tại Điều 7, Điều 11 và Điều 39 Luật NSNN, ngân sách huyện, xã không có nhiệm vụ chi nghiên cứu khoa học và công nghệ, chi trả lãi vay, chi bổ sung quỹ dự trữ tài chính.</t>
    </r>
  </si>
  <si>
    <t>Nghĩa trang liệt sỹ phường Long Xuyên, thị xã Kinh Môn</t>
  </si>
  <si>
    <t>Các hạng mục phụ trợ trụ sở Đảng ủy - HĐND - UBND phường Hiệp An, huyện Kinh Môn (nay là phường Hiệp AN, thị xã Kinh Môn)</t>
  </si>
  <si>
    <t>Nhà làm việc 01 cửa UBND xã Long Xuyên</t>
  </si>
  <si>
    <t>Cải tạo, sửa chữa Nhà hội trường và Trụ sở làm việc Đảng ủy- HĐND- UBND xã Long Xuyên</t>
  </si>
  <si>
    <t>CT: Cải tạo hội trường trung tâm và nhà vệ sinh trụ sở UBND thị trấn Kinh Môn</t>
  </si>
  <si>
    <t>CT: Xây dựng công trình hộ lan tôn sóng kết hợp mắt phản quang dẫn hướng tại các vị trí cong cua nguy hiểm, Đèn tín hiệu giao thông và các hạng mục đảm bảo an toàn giao thông khác trên tuyến đường ĐĐT03 theo hướng từ thị xã Kinh Môn đi ra Cầu Dinh sang huyện Thủy Nguyên Hải Phòng trên địa bàn phường An Lưu, thị xã Kinh Môn.</t>
  </si>
  <si>
    <t>Công trình: Cải tạo, nâng cấp đường giao thông phường Hiệp An (đoạn từ Trạm biến áp Hiệp An D đến điểm dân cư số 13)</t>
  </si>
  <si>
    <t xml:space="preserve">Công trình: Cải tạo, Cải tạo  sửa chữa các tuyến đường khu dân cư Lưu Thượng 2 ( đoạn từ Bà Đương dến ông Sứ, đoạn từ ông Chót đến ông Vương) phường Hiệp An </t>
  </si>
  <si>
    <t>Công trình: Xây dựng điểm dân cư số 13 KDC Lưu Thượng 2 phường Hiệp An, thị xã Kinh Môn</t>
  </si>
  <si>
    <t xml:space="preserve">Cải tạo, nâng cấp đường giao thông khu dân cư phường Hiệp An </t>
  </si>
  <si>
    <t>Công trình: Xây dựng rãnh thoát nước KDC Lưu Thượng 2 phường Hiệp An (đoạn từ Chợ Cóc đến nhà ông Nhân, nhà ông Hiển đến nhà ông Quân)</t>
  </si>
  <si>
    <t>Công trình: Xây dựng rãnh thoát nước khu dân cư Lưu Thượng 2 phường Hiệp An (đoạn từ khu dân cư Dộc Cửa đến Cổng Tam Quan)</t>
  </si>
  <si>
    <t>Nâng cấp, mở rộng đường giao thông khu dân cư Lưu Thượng 1, phường Hiệp An ( Đoạn từ nhà Ông An đến nhà ông Cương và đoạn từ nhà  ông Nam đến nhà ông Nguyên )</t>
  </si>
  <si>
    <t>Đường giao thông trục xã Hiệp An ( đoạn từ Cổng Tam quan đến trạm biến áp Hiệp An D)</t>
  </si>
  <si>
    <t>Rãnh thoát nước khu dân cư Lưu Thượng 2 ( đoạn từ Chợ Hiệp An đến Đường 389)</t>
  </si>
  <si>
    <t>Cải tạo, nâng cấp đường giao thông thôn Duẩn Khê và Ngư Uyên xã Long Xuyên</t>
  </si>
  <si>
    <t>CT: Xây mới rãnh thoát nước, nâng cấp, mở rộng Đường BTXM KDC Lưu Hạ (đoạn nhà ông Thông đến bà Hội)</t>
  </si>
  <si>
    <t xml:space="preserve"> Nhà văn hóa Khu dân cư Trại Mới, phường Hiệp An, thị xã Kinh Môn</t>
  </si>
  <si>
    <t xml:space="preserve">Nhà văn hoá khu dân cư Tây Sơn </t>
  </si>
  <si>
    <t xml:space="preserve">Xây dựng nhà làm việc 1 tầng 8 phòng, cải tạo sửa chữa nhà làm việc 2 tầng 8 phòng và khuôn viên trạm ý tế phường Hiệp An, thị xã Kinh Môn </t>
  </si>
  <si>
    <t>Các hạng mục phụ trợ trạm y tế xã Long Xuyên</t>
  </si>
  <si>
    <t>Trạm y tế xã Long Xuyên; HM: Nhà làm việc 2 tầng</t>
  </si>
  <si>
    <t>CT: Cải tạo, sửa chữa trạm y tế phường An Lưu</t>
  </si>
  <si>
    <t xml:space="preserve">Cải tạo nhà lớp học 2 tầng 8 phòng trường THCS Hiệp An </t>
  </si>
  <si>
    <t xml:space="preserve">Cải tạo, sửa chữa tường rào trường THCS Hiệp An </t>
  </si>
  <si>
    <t>Cải tạo, sửa chữa Nhà lớp học 2T6P trường THCS Long Xuyên, huyện Kinh Môn</t>
  </si>
  <si>
    <t>CT: Cải tạo, sửa chữa nhà lớp học 2 tầng 8 phòng trường THCS An Lưu</t>
  </si>
  <si>
    <t xml:space="preserve">Hạng mục: Cải tạo sửa chữa tường rào trường tiểu học Hiệp An </t>
  </si>
  <si>
    <t xml:space="preserve">Các hạng mục phụ trợ trụ sở trường Tiểu học hiệp An </t>
  </si>
  <si>
    <t>Nhà lớp học 3T12P trường tiều học Hiệp An, thị xã Kinh Môn, tỉnh Hải Dương</t>
  </si>
  <si>
    <t>Cải tạo sửa chữa nhà đa năng trường tiểu học Long Xuyên</t>
  </si>
  <si>
    <t>Cải tạo, sửa chữa nhà ăn bán trú trường tiểu học Long Xuyên</t>
  </si>
  <si>
    <t>CT: cải tạo nâng cấp sân trường và cổng trường tiểu học Long Xuyên</t>
  </si>
  <si>
    <t>CT: Xây phòng học và phụ trợ trường tiểu học An Lưu</t>
  </si>
  <si>
    <t xml:space="preserve">Công trình: Xây dựng Sân khấu, sân chơi cho bé trường mầm non Hiệp An , huyện Kinh Môn </t>
  </si>
  <si>
    <t>Trường mầm non Long Xuyên; HM: cổng vào, bồn cây sân bê tông giai đoạn 2; hành lang GT mái sân khấu</t>
  </si>
  <si>
    <t>Nhà Hiệu bộ + phòng chức năng trường mầm non Long Xuyên</t>
  </si>
  <si>
    <t>CT: Quét sơn nhà Hiệu bộ, nhà A, B, bếp ăn trường mầm non An Lưu</t>
  </si>
  <si>
    <t>Xây dựng trụ sở công an phường An Lưu</t>
  </si>
  <si>
    <t>TT</t>
  </si>
  <si>
    <t>Phần thu</t>
  </si>
  <si>
    <t>Phần chi</t>
  </si>
  <si>
    <t>A Tổng số thu cân đối ngân sách</t>
  </si>
  <si>
    <t>A Tổng số chi cân đối ngân sách</t>
  </si>
  <si>
    <t>1. Các khoản thu NSĐP hưởng 100%</t>
  </si>
  <si>
    <t>1. Chi đầu tư phát triển</t>
  </si>
  <si>
    <t>2. Các khoản thu phân chia theo tỷ lệ %</t>
  </si>
  <si>
    <t>2. Chi trả nợ lãi, phí tiền vay</t>
  </si>
  <si>
    <t>3. Thu từ quỹ dự trữ tài chính</t>
  </si>
  <si>
    <t>3. Chi thường xuyên</t>
  </si>
  <si>
    <t>4. Thu kết dư năm trước</t>
  </si>
  <si>
    <t>4. Chi bổ sung quỹ dự trữ tài chính</t>
  </si>
  <si>
    <t>5. Thu chuyển nguồn từ năm trước sang</t>
  </si>
  <si>
    <t>5. Chi bổ sung cho ngân sách cấp dưới</t>
  </si>
  <si>
    <t>6. Chi chuyển nguồn sang năm sau</t>
  </si>
  <si>
    <t>7. Thu bổ sung từ ngân sách cấp trên</t>
  </si>
  <si>
    <t xml:space="preserve">7. Chi nộp ngân sách cấp trên </t>
  </si>
  <si>
    <t>Tr.đó: - Bổ sung cân đối ngân sách</t>
  </si>
  <si>
    <t xml:space="preserve">8. Chi hỗ trợ địa phương khác </t>
  </si>
  <si>
    <t xml:space="preserve">             - Bổ sung có mục tiêu</t>
  </si>
  <si>
    <t>9. Chi viện trợ</t>
  </si>
  <si>
    <t xml:space="preserve">8. Thu ngân sách cấp dưới nộp lên  </t>
  </si>
  <si>
    <t>10. Chi cho vay</t>
  </si>
  <si>
    <t>11. Các nhiệm vụ chi khác</t>
  </si>
  <si>
    <t xml:space="preserve">- Kết dư ngân sách năm quyết toán  </t>
  </si>
  <si>
    <t>UBND PHƯỜNG KINH MÔN</t>
  </si>
  <si>
    <t>CÂN ĐỐI QUYẾT TOÁN NGÂN SÁCH PHƯỜNG NĂM 2025</t>
  </si>
  <si>
    <t>Biểu số 116/CK TC-NSNN</t>
  </si>
  <si>
    <t>(Quyết toán đã được HDND phường phê chuẩn)</t>
  </si>
  <si>
    <t>6. Thu viện trợ , thu huy động đóng góp</t>
  </si>
  <si>
    <t>Biểu số 117/CK TC-NSNN</t>
  </si>
  <si>
    <t>QUYẾT TOÁN  THU NGÂN SÁCH PHƯỜNG NĂM 2025</t>
  </si>
  <si>
    <t>QUYẾT TOÁN CHI ĐẦU TƯ PHÁT TRIỂN NĂM 2025</t>
  </si>
  <si>
    <t xml:space="preserve">                            Biểu số 118/CK TC-NSNN</t>
  </si>
  <si>
    <t>TÊn công trình</t>
  </si>
  <si>
    <t>Thời gian khởi công, hoàn thành</t>
  </si>
  <si>
    <t>Tổng dự toán được duyệt</t>
  </si>
  <si>
    <t>Nguồn huy động đóng góp</t>
  </si>
  <si>
    <t>Giá trị thực hiện từ 01/1/2025 đến 31/12/2025</t>
  </si>
  <si>
    <t>Giá trị thanh toán năm 2025</t>
  </si>
  <si>
    <t>Trong đó hoàn thành khối lượng năm trước</t>
  </si>
  <si>
    <t>Chia theo nguồn vốn</t>
  </si>
  <si>
    <t>Nguồn cân đối ngân sách</t>
  </si>
  <si>
    <t>Nguồn ngân sách</t>
  </si>
  <si>
    <t>CT: Cải tạo, sửa chữa công trình phụ trợ UBND, trụ sở công an, TTVHTT phường Long Xuyên</t>
  </si>
  <si>
    <t>CT: Cải tạo, nâng cấp hệ thống điện và chiếu sáng khu trung tâm phường Long Xuyên</t>
  </si>
  <si>
    <t>CT: cải tạo, sửa chữa sân trường, nhà vệ sinh, tường rào trường THCS Long Xuyên thị xã Kinh Môn</t>
  </si>
  <si>
    <t>2018-2019</t>
  </si>
  <si>
    <t>2020-2021</t>
  </si>
  <si>
    <t>2015-2016</t>
  </si>
  <si>
    <t>2016-2017</t>
  </si>
  <si>
    <t>2019-2020</t>
  </si>
  <si>
    <t>2022-2023</t>
  </si>
  <si>
    <t>2023-2024</t>
  </si>
  <si>
    <t>2021-2022</t>
  </si>
  <si>
    <t>Nguồn XHH</t>
  </si>
  <si>
    <t>2016</t>
  </si>
  <si>
    <t>2024</t>
  </si>
  <si>
    <t>2021</t>
  </si>
  <si>
    <t>2020</t>
  </si>
  <si>
    <t>2019</t>
  </si>
  <si>
    <t>2022</t>
  </si>
  <si>
    <t>2017</t>
  </si>
  <si>
    <t>2024-2024</t>
  </si>
  <si>
    <t xml:space="preserve">              Biểu số 119/CK TC-NSNN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</si>
</sst>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 _₫_-;\-* #,##0\ _₫_-;_-* &quot;-&quot;\ _₫_-;_-@_-"/>
    <numFmt numFmtId="165" formatCode="#,##0.0"/>
    <numFmt numFmtId="167" formatCode="0.0"/>
    <numFmt numFmtId="168" formatCode="_(* #,##0.0_);_(* \(#,##0.0\);_(* &quot;-&quot;?_);_(@_)"/>
    <numFmt numFmtId="169" formatCode="_(* #,##0.0_);_(* \(#,##0.0\);_(* &quot;-&quot;??_);_(@_)"/>
    <numFmt numFmtId="170" formatCode="_-* #,##0.0\ _₫_-;\-* #,##0.0\ _₫_-;_-* &quot;-&quot;?\ _₫_-;_-@_-"/>
    <numFmt numFmtId="171" formatCode="_-* #,##0_-;\-* #,##0_-;_-* &quot;-&quot;??_-;_-@_-"/>
    <numFmt numFmtId="172" formatCode="#,###"/>
    <numFmt numFmtId="174" formatCode="_(* #,##0_);_(* \(#,##0\);_(* &quot;-&quot;??_);_(@_)"/>
  </numFmts>
  <fonts count="21" x14ac:knownFonts="1">
    <font>
      <sz val="14"/>
      <color theme="1"/>
      <name val="Times New Roman"/>
      <family val="2"/>
    </font>
    <font>
      <sz val="11"/>
      <color theme="1"/>
      <name val="Calibri"/>
      <family val="2"/>
      <scheme val="minor"/>
    </font>
    <font>
      <sz val="14"/>
      <color theme="1"/>
      <name val="Times New Roman"/>
      <family val="2"/>
    </font>
    <font>
      <sz val="10"/>
      <name val="Arial"/>
      <family val="2"/>
    </font>
    <font>
      <sz val="12"/>
      <name val="Times New Roman"/>
      <family val="1"/>
    </font>
    <font>
      <sz val="11"/>
      <color theme="1"/>
      <name val="Times New Roman"/>
      <family val="2"/>
    </font>
    <font>
      <sz val="14"/>
      <name val="Times New Roman"/>
      <family val="1"/>
    </font>
    <font>
      <sz val="12"/>
      <name val=".VnTime"/>
      <family val="2"/>
    </font>
    <font>
      <b/>
      <sz val="14"/>
      <name val="Times New Roman"/>
      <family val="1"/>
    </font>
    <font>
      <sz val="11"/>
      <color rgb="FF000000"/>
      <name val="Calibri"/>
      <family val="2"/>
      <scheme val="minor"/>
    </font>
    <font>
      <sz val="14"/>
      <color theme="1"/>
      <name val="Times New Roman"/>
      <family val="1"/>
    </font>
    <font>
      <sz val="11"/>
      <color theme="1"/>
      <name val="Calibri"/>
      <family val="2"/>
    </font>
    <font>
      <b/>
      <sz val="14"/>
      <color theme="1"/>
      <name val="Times New Roman"/>
      <family val="1"/>
    </font>
    <font>
      <i/>
      <sz val="14"/>
      <color theme="1"/>
      <name val="Times New Roman"/>
      <family val="1"/>
    </font>
    <font>
      <b/>
      <sz val="14"/>
      <color rgb="FF000000"/>
      <name val="Times New Roman"/>
      <family val="1"/>
    </font>
    <font>
      <i/>
      <sz val="14"/>
      <name val="Times New Roman"/>
      <family val="1"/>
    </font>
    <font>
      <sz val="12"/>
      <color theme="0"/>
      <name val="Times New Roman"/>
      <family val="1"/>
    </font>
    <font>
      <sz val="14"/>
      <color theme="0"/>
      <name val="Times New Roman"/>
      <family val="1"/>
    </font>
    <font>
      <b/>
      <sz val="14"/>
      <color theme="0"/>
      <name val="Times New Roman"/>
      <family val="1"/>
    </font>
    <font>
      <b/>
      <i/>
      <sz val="14"/>
      <name val="Times New Roman"/>
      <family val="1"/>
    </font>
    <font>
      <b/>
      <i/>
      <sz val="14"/>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2">
    <xf numFmtId="0" fontId="0" fillId="0" borderId="0"/>
    <xf numFmtId="43" fontId="2" fillId="0" borderId="0" applyFont="0" applyFill="0" applyBorder="0" applyAlignment="0" applyProtection="0"/>
    <xf numFmtId="0" fontId="3" fillId="0" borderId="0"/>
    <xf numFmtId="0" fontId="1" fillId="0" borderId="0"/>
    <xf numFmtId="0" fontId="5" fillId="0" borderId="0"/>
    <xf numFmtId="0" fontId="5" fillId="0" borderId="0"/>
    <xf numFmtId="164" fontId="3" fillId="0" borderId="0" applyFont="0" applyFill="0" applyBorder="0" applyAlignment="0" applyProtection="0"/>
    <xf numFmtId="0" fontId="1" fillId="0" borderId="0"/>
    <xf numFmtId="0" fontId="7" fillId="0" borderId="0"/>
    <xf numFmtId="0" fontId="9" fillId="0" borderId="0"/>
    <xf numFmtId="9" fontId="2" fillId="0" borderId="0" applyFont="0" applyFill="0" applyBorder="0" applyAlignment="0" applyProtection="0"/>
    <xf numFmtId="0" fontId="11" fillId="0" borderId="0"/>
  </cellStyleXfs>
  <cellXfs count="123">
    <xf numFmtId="0" fontId="0" fillId="0" borderId="0" xfId="0"/>
    <xf numFmtId="0" fontId="4" fillId="0" borderId="0" xfId="0" applyFont="1"/>
    <xf numFmtId="0" fontId="6" fillId="0" borderId="0" xfId="0" applyFont="1"/>
    <xf numFmtId="0" fontId="6" fillId="0" borderId="1" xfId="0" applyFont="1" applyBorder="1" applyAlignment="1">
      <alignment horizontal="right" vertical="center" wrapText="1"/>
    </xf>
    <xf numFmtId="169" fontId="6" fillId="0" borderId="0" xfId="1" applyNumberFormat="1" applyFont="1" applyFill="1" applyBorder="1"/>
    <xf numFmtId="0" fontId="10" fillId="0" borderId="0" xfId="0" applyFont="1"/>
    <xf numFmtId="0" fontId="8" fillId="0" borderId="0" xfId="0" applyFont="1"/>
    <xf numFmtId="0" fontId="8" fillId="0" borderId="1" xfId="0" applyFont="1" applyBorder="1" applyAlignment="1">
      <alignment horizontal="left" vertical="center" wrapText="1"/>
    </xf>
    <xf numFmtId="9" fontId="8" fillId="0" borderId="1" xfId="10" applyFont="1" applyFill="1" applyBorder="1" applyAlignment="1">
      <alignment horizontal="right" vertical="center" wrapText="1"/>
    </xf>
    <xf numFmtId="168" fontId="6" fillId="0" borderId="0" xfId="0" applyNumberFormat="1" applyFont="1"/>
    <xf numFmtId="170" fontId="6" fillId="0" borderId="0" xfId="0" applyNumberFormat="1" applyFont="1"/>
    <xf numFmtId="171" fontId="8"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171" fontId="6" fillId="0" borderId="1" xfId="0" applyNumberFormat="1" applyFont="1" applyBorder="1" applyAlignment="1">
      <alignment horizontal="right" vertical="center" wrapText="1"/>
    </xf>
    <xf numFmtId="9" fontId="6" fillId="0" borderId="1" xfId="10" applyFont="1" applyFill="1" applyBorder="1" applyAlignment="1">
      <alignment horizontal="right" vertical="center" wrapText="1"/>
    </xf>
    <xf numFmtId="171" fontId="15"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71" fontId="12" fillId="0" borderId="1" xfId="0" applyNumberFormat="1" applyFont="1" applyBorder="1" applyAlignment="1">
      <alignment horizontal="right" vertical="center" wrapText="1"/>
    </xf>
    <xf numFmtId="0" fontId="16" fillId="2" borderId="0" xfId="0" applyFont="1" applyFill="1"/>
    <xf numFmtId="0" fontId="17" fillId="2" borderId="0" xfId="0" applyFont="1" applyFill="1"/>
    <xf numFmtId="0" fontId="15" fillId="0" borderId="0" xfId="0" applyFont="1" applyAlignment="1">
      <alignment horizontal="right" vertical="center"/>
    </xf>
    <xf numFmtId="0" fontId="18" fillId="2" borderId="0" xfId="0" applyFont="1" applyFill="1" applyAlignment="1">
      <alignment horizontal="center"/>
    </xf>
    <xf numFmtId="9" fontId="8" fillId="0" borderId="1" xfId="10" applyFont="1" applyBorder="1" applyAlignment="1">
      <alignment horizontal="right" vertical="center" wrapText="1"/>
    </xf>
    <xf numFmtId="169" fontId="18" fillId="2" borderId="0" xfId="1" applyNumberFormat="1" applyFont="1" applyFill="1"/>
    <xf numFmtId="169" fontId="8" fillId="0" borderId="0" xfId="1" applyNumberFormat="1" applyFont="1" applyFill="1"/>
    <xf numFmtId="169" fontId="18" fillId="2" borderId="0" xfId="1" applyNumberFormat="1" applyFont="1" applyFill="1" applyBorder="1" applyAlignment="1">
      <alignment horizontal="right" vertical="center" wrapText="1"/>
    </xf>
    <xf numFmtId="169" fontId="8" fillId="0" borderId="0" xfId="1" applyNumberFormat="1" applyFont="1" applyFill="1" applyBorder="1" applyAlignment="1">
      <alignment horizontal="right" vertical="center" wrapText="1"/>
    </xf>
    <xf numFmtId="9" fontId="6" fillId="0" borderId="1" xfId="10" applyFont="1" applyBorder="1" applyAlignment="1">
      <alignment horizontal="right" vertical="center" wrapText="1"/>
    </xf>
    <xf numFmtId="169" fontId="17" fillId="2" borderId="0" xfId="1" applyNumberFormat="1" applyFont="1" applyFill="1" applyBorder="1" applyAlignment="1">
      <alignment horizontal="right" vertical="center" wrapText="1"/>
    </xf>
    <xf numFmtId="169" fontId="6" fillId="0" borderId="0" xfId="1" applyNumberFormat="1" applyFont="1" applyFill="1" applyBorder="1" applyAlignment="1">
      <alignment horizontal="right" vertical="center" wrapText="1"/>
    </xf>
    <xf numFmtId="167" fontId="6" fillId="0" borderId="1" xfId="0" applyNumberFormat="1" applyFont="1" applyBorder="1" applyAlignment="1">
      <alignment horizontal="right" vertical="center" wrapText="1"/>
    </xf>
    <xf numFmtId="169" fontId="15" fillId="0" borderId="0" xfId="1" applyNumberFormat="1" applyFont="1" applyFill="1" applyBorder="1" applyAlignment="1">
      <alignment horizontal="right" vertical="center" wrapText="1"/>
    </xf>
    <xf numFmtId="165" fontId="6" fillId="0" borderId="0" xfId="2" applyNumberFormat="1" applyFont="1" applyAlignment="1">
      <alignment horizontal="right"/>
    </xf>
    <xf numFmtId="169" fontId="8" fillId="0" borderId="0" xfId="1" applyNumberFormat="1" applyFont="1" applyFill="1" applyBorder="1"/>
    <xf numFmtId="169" fontId="8" fillId="0" borderId="0" xfId="0" applyNumberFormat="1" applyFont="1"/>
    <xf numFmtId="168" fontId="6" fillId="0" borderId="1" xfId="0" applyNumberFormat="1" applyFont="1" applyBorder="1" applyAlignment="1">
      <alignment horizontal="right" vertical="center" wrapText="1"/>
    </xf>
    <xf numFmtId="168" fontId="15" fillId="0" borderId="1" xfId="0" applyNumberFormat="1" applyFont="1" applyBorder="1" applyAlignment="1">
      <alignment horizontal="right" vertical="center" wrapText="1"/>
    </xf>
    <xf numFmtId="169" fontId="8" fillId="2" borderId="0" xfId="1" applyNumberFormat="1" applyFont="1" applyFill="1" applyBorder="1" applyAlignment="1">
      <alignment horizontal="right" vertical="center" wrapText="1"/>
    </xf>
    <xf numFmtId="169" fontId="6" fillId="2" borderId="0" xfId="1" applyNumberFormat="1" applyFont="1" applyFill="1" applyBorder="1"/>
    <xf numFmtId="169" fontId="6" fillId="0" borderId="0" xfId="0" applyNumberFormat="1" applyFont="1"/>
    <xf numFmtId="169" fontId="17" fillId="2" borderId="0" xfId="1" applyNumberFormat="1" applyFont="1" applyFill="1" applyBorder="1" applyAlignment="1">
      <alignment vertical="center" wrapText="1"/>
    </xf>
    <xf numFmtId="169" fontId="18" fillId="2" borderId="0" xfId="1" applyNumberFormat="1" applyFont="1" applyFill="1" applyBorder="1" applyAlignment="1">
      <alignment horizontal="right" vertical="center"/>
    </xf>
    <xf numFmtId="169" fontId="8" fillId="0" borderId="0" xfId="1" applyNumberFormat="1" applyFont="1" applyFill="1" applyBorder="1" applyAlignment="1">
      <alignment horizontal="right" vertical="center"/>
    </xf>
    <xf numFmtId="169" fontId="17" fillId="2" borderId="0" xfId="1" applyNumberFormat="1" applyFont="1" applyFill="1" applyBorder="1" applyAlignment="1">
      <alignment horizontal="right" vertical="center"/>
    </xf>
    <xf numFmtId="169" fontId="6" fillId="0" borderId="0" xfId="1" applyNumberFormat="1" applyFont="1" applyFill="1" applyBorder="1" applyAlignment="1">
      <alignment horizontal="right" vertical="center"/>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3" fillId="0" borderId="1" xfId="0"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5" fillId="0" borderId="0" xfId="0" applyFont="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Border="1" applyAlignment="1">
      <alignment horizontal="center" vertical="center"/>
    </xf>
    <xf numFmtId="172" fontId="12" fillId="0" borderId="1" xfId="0" applyNumberFormat="1" applyFont="1" applyBorder="1" applyAlignment="1">
      <alignment horizontal="right" vertical="center" wrapText="1"/>
    </xf>
    <xf numFmtId="172" fontId="10" fillId="0" borderId="1" xfId="0" applyNumberFormat="1" applyFont="1" applyBorder="1" applyAlignment="1">
      <alignment horizontal="right" vertical="center" wrapText="1"/>
    </xf>
    <xf numFmtId="172" fontId="13" fillId="0" borderId="1" xfId="0" applyNumberFormat="1" applyFont="1" applyBorder="1" applyAlignment="1">
      <alignment horizontal="right" vertical="center" wrapText="1"/>
    </xf>
    <xf numFmtId="3" fontId="0" fillId="0" borderId="0" xfId="0" applyNumberFormat="1"/>
    <xf numFmtId="0" fontId="6" fillId="0" borderId="0" xfId="0" applyFont="1" applyAlignment="1">
      <alignment horizontal="center"/>
    </xf>
    <xf numFmtId="0" fontId="8" fillId="0" borderId="0" xfId="0" applyFont="1" applyAlignment="1">
      <alignment horizontal="left"/>
    </xf>
    <xf numFmtId="174" fontId="12" fillId="0" borderId="0" xfId="1" applyNumberFormat="1" applyFont="1"/>
    <xf numFmtId="174" fontId="10" fillId="0" borderId="0" xfId="1" applyNumberFormat="1" applyFont="1"/>
    <xf numFmtId="174" fontId="12" fillId="0" borderId="1" xfId="1" applyNumberFormat="1" applyFont="1" applyBorder="1" applyAlignment="1">
      <alignment horizontal="center" vertical="center" wrapText="1"/>
    </xf>
    <xf numFmtId="174" fontId="12" fillId="3" borderId="1" xfId="1" applyNumberFormat="1" applyFont="1" applyFill="1" applyBorder="1" applyAlignment="1">
      <alignment horizontal="center" vertical="center" wrapText="1"/>
    </xf>
    <xf numFmtId="174" fontId="10" fillId="3" borderId="1" xfId="1" applyNumberFormat="1" applyFont="1" applyFill="1" applyBorder="1" applyAlignment="1">
      <alignment horizontal="center" vertical="center" wrapText="1"/>
    </xf>
    <xf numFmtId="174" fontId="12" fillId="5" borderId="1" xfId="1" applyNumberFormat="1" applyFont="1" applyFill="1" applyBorder="1" applyAlignment="1">
      <alignment horizontal="center" vertical="center" wrapText="1"/>
    </xf>
    <xf numFmtId="174" fontId="12" fillId="0" borderId="0" xfId="1" applyNumberFormat="1" applyFont="1" applyAlignment="1">
      <alignment vertical="center" wrapText="1"/>
    </xf>
    <xf numFmtId="174" fontId="13" fillId="0" borderId="0" xfId="1" applyNumberFormat="1" applyFont="1" applyAlignment="1">
      <alignment horizontal="right" vertical="center"/>
    </xf>
    <xf numFmtId="174" fontId="10" fillId="3" borderId="1" xfId="1" applyNumberFormat="1" applyFont="1" applyFill="1" applyBorder="1" applyAlignment="1">
      <alignment horizontal="left" vertical="center" wrapText="1"/>
    </xf>
    <xf numFmtId="174" fontId="10" fillId="3" borderId="1" xfId="1" applyNumberFormat="1" applyFont="1" applyFill="1" applyBorder="1" applyAlignment="1">
      <alignment horizontal="right" vertical="center" wrapText="1"/>
    </xf>
    <xf numFmtId="174" fontId="12" fillId="0" borderId="1" xfId="1" applyNumberFormat="1" applyFont="1" applyBorder="1" applyAlignment="1">
      <alignment horizontal="right" vertical="center" wrapText="1"/>
    </xf>
    <xf numFmtId="174" fontId="10" fillId="3" borderId="1" xfId="1" applyNumberFormat="1" applyFont="1" applyFill="1" applyBorder="1" applyAlignment="1">
      <alignment horizontal="justify" vertical="center" wrapText="1"/>
    </xf>
    <xf numFmtId="174" fontId="10" fillId="0" borderId="1" xfId="1" applyNumberFormat="1" applyFont="1" applyBorder="1" applyAlignment="1">
      <alignment horizontal="right" vertical="center" wrapText="1"/>
    </xf>
    <xf numFmtId="174" fontId="10" fillId="3" borderId="1" xfId="1" applyNumberFormat="1" applyFont="1" applyFill="1" applyBorder="1" applyAlignment="1">
      <alignment horizontal="justify" vertical="center"/>
    </xf>
    <xf numFmtId="174" fontId="10" fillId="2" borderId="1" xfId="1" applyNumberFormat="1" applyFont="1" applyFill="1" applyBorder="1" applyAlignment="1">
      <alignment horizontal="justify" vertical="center" wrapText="1"/>
    </xf>
    <xf numFmtId="174" fontId="10" fillId="0" borderId="0" xfId="1" applyNumberFormat="1" applyFont="1" applyAlignment="1">
      <alignment wrapText="1"/>
    </xf>
    <xf numFmtId="174" fontId="10" fillId="0" borderId="1" xfId="1" applyNumberFormat="1" applyFont="1" applyFill="1" applyBorder="1" applyAlignment="1">
      <alignment vertical="center"/>
    </xf>
    <xf numFmtId="174" fontId="10" fillId="0" borderId="1" xfId="1" applyNumberFormat="1" applyFont="1" applyBorder="1" applyAlignment="1">
      <alignment horizontal="justify" vertical="center" wrapText="1"/>
    </xf>
    <xf numFmtId="174" fontId="10" fillId="2" borderId="1" xfId="1" applyNumberFormat="1" applyFont="1" applyFill="1" applyBorder="1" applyAlignment="1">
      <alignment horizontal="left" vertical="center" wrapText="1"/>
    </xf>
    <xf numFmtId="174" fontId="10" fillId="2" borderId="1" xfId="1" applyNumberFormat="1" applyFont="1" applyFill="1" applyBorder="1" applyAlignment="1">
      <alignment vertical="center" wrapText="1"/>
    </xf>
    <xf numFmtId="174" fontId="12" fillId="3" borderId="1" xfId="1" applyNumberFormat="1" applyFont="1" applyFill="1" applyBorder="1" applyAlignment="1">
      <alignment horizontal="right" vertical="center" wrapText="1"/>
    </xf>
    <xf numFmtId="174" fontId="10" fillId="0" borderId="1" xfId="1" applyNumberFormat="1" applyFont="1" applyBorder="1" applyAlignment="1">
      <alignment wrapText="1"/>
    </xf>
    <xf numFmtId="174" fontId="10" fillId="4" borderId="1" xfId="1" applyNumberFormat="1" applyFont="1" applyFill="1" applyBorder="1" applyAlignment="1">
      <alignment horizontal="left" vertical="center" wrapText="1"/>
    </xf>
    <xf numFmtId="49" fontId="10" fillId="3" borderId="1" xfId="1" applyNumberFormat="1" applyFont="1" applyFill="1" applyBorder="1" applyAlignment="1">
      <alignment horizontal="center" vertical="center" wrapText="1"/>
    </xf>
    <xf numFmtId="49" fontId="12" fillId="0" borderId="0" xfId="1" applyNumberFormat="1" applyFont="1" applyAlignment="1">
      <alignment horizontal="center"/>
    </xf>
    <xf numFmtId="49" fontId="10" fillId="0" borderId="0" xfId="1" applyNumberFormat="1" applyFont="1" applyAlignment="1">
      <alignment horizontal="center"/>
    </xf>
    <xf numFmtId="49" fontId="12" fillId="3"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xf>
    <xf numFmtId="49" fontId="10" fillId="0" borderId="1" xfId="1" applyNumberFormat="1" applyFont="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right"/>
    </xf>
    <xf numFmtId="0" fontId="13" fillId="0" borderId="0" xfId="0" applyFont="1" applyAlignment="1">
      <alignment horizontal="center"/>
    </xf>
    <xf numFmtId="0" fontId="8" fillId="0" borderId="1" xfId="0" applyFont="1" applyBorder="1" applyAlignment="1">
      <alignment horizontal="center" vertical="center" wrapText="1"/>
    </xf>
    <xf numFmtId="0" fontId="8" fillId="0" borderId="0" xfId="0" applyFont="1" applyAlignment="1">
      <alignment horizontal="center"/>
    </xf>
    <xf numFmtId="0" fontId="19" fillId="0" borderId="0" xfId="0"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0" fontId="15" fillId="0" borderId="4" xfId="0" applyFont="1" applyBorder="1" applyAlignment="1">
      <alignment horizontal="center"/>
    </xf>
    <xf numFmtId="0" fontId="6" fillId="0" borderId="1" xfId="0" applyFont="1" applyBorder="1" applyAlignment="1">
      <alignment horizontal="center" vertical="center" wrapText="1"/>
    </xf>
    <xf numFmtId="0" fontId="8" fillId="0" borderId="5" xfId="0" applyFont="1" applyBorder="1" applyAlignment="1">
      <alignment horizontal="center"/>
    </xf>
    <xf numFmtId="0" fontId="8" fillId="0" borderId="0" xfId="0" applyFont="1" applyAlignment="1">
      <alignment horizontal="left"/>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4" fontId="20" fillId="0" borderId="0" xfId="1" applyNumberFormat="1" applyFont="1" applyAlignment="1">
      <alignment horizontal="right" vertical="center"/>
    </xf>
    <xf numFmtId="174" fontId="12" fillId="0" borderId="0" xfId="1" applyNumberFormat="1" applyFont="1" applyAlignment="1">
      <alignment horizontal="center" vertical="center" wrapText="1"/>
    </xf>
    <xf numFmtId="174" fontId="13" fillId="0" borderId="0" xfId="1" applyNumberFormat="1" applyFont="1" applyAlignment="1">
      <alignment horizontal="center" vertical="center" wrapText="1"/>
    </xf>
    <xf numFmtId="174" fontId="12" fillId="3" borderId="1" xfId="1" applyNumberFormat="1" applyFont="1" applyFill="1" applyBorder="1" applyAlignment="1">
      <alignment horizontal="center" vertical="center" wrapText="1"/>
    </xf>
    <xf numFmtId="49" fontId="12" fillId="3" borderId="1" xfId="1" applyNumberFormat="1" applyFont="1" applyFill="1" applyBorder="1" applyAlignment="1">
      <alignment horizontal="center" vertical="center" wrapText="1"/>
    </xf>
    <xf numFmtId="174" fontId="12" fillId="0" borderId="6" xfId="1" applyNumberFormat="1" applyFont="1" applyBorder="1" applyAlignment="1">
      <alignment horizontal="center" vertical="center" wrapText="1"/>
    </xf>
    <xf numFmtId="174" fontId="12" fillId="0" borderId="7" xfId="1" applyNumberFormat="1" applyFont="1" applyBorder="1" applyAlignment="1">
      <alignment horizontal="center" vertical="center" wrapText="1"/>
    </xf>
    <xf numFmtId="174" fontId="12" fillId="0" borderId="8" xfId="1" applyNumberFormat="1" applyFont="1" applyBorder="1" applyAlignment="1">
      <alignment horizontal="center" vertical="center" wrapText="1"/>
    </xf>
    <xf numFmtId="174" fontId="12" fillId="0" borderId="2" xfId="1" applyNumberFormat="1" applyFont="1" applyBorder="1" applyAlignment="1">
      <alignment horizontal="center" vertical="center" wrapText="1"/>
    </xf>
    <xf numFmtId="174" fontId="12" fillId="0" borderId="3" xfId="1" applyNumberFormat="1" applyFont="1" applyBorder="1" applyAlignment="1">
      <alignment horizontal="center" vertical="center" wrapText="1"/>
    </xf>
    <xf numFmtId="174" fontId="12" fillId="3" borderId="2" xfId="1" applyNumberFormat="1" applyFont="1" applyFill="1" applyBorder="1" applyAlignment="1">
      <alignment horizontal="center" vertical="center" wrapText="1"/>
    </xf>
    <xf numFmtId="174" fontId="12" fillId="3" borderId="3" xfId="1" applyNumberFormat="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8" fillId="0" borderId="0" xfId="0" applyFont="1" applyBorder="1" applyAlignment="1">
      <alignment horizontal="center"/>
    </xf>
    <xf numFmtId="0" fontId="19" fillId="0" borderId="9" xfId="0" applyFont="1" applyBorder="1" applyAlignment="1">
      <alignment horizontal="left" vertical="center" wrapText="1"/>
    </xf>
  </cellXfs>
  <cellStyles count="12">
    <cellStyle name="Comma" xfId="1" builtinId="3"/>
    <cellStyle name="Comma 2 10" xfId="6" xr:uid="{00000000-0005-0000-0000-000001000000}"/>
    <cellStyle name="Normal" xfId="0" builtinId="0"/>
    <cellStyle name="Normal 19" xfId="7" xr:uid="{00000000-0005-0000-0000-000003000000}"/>
    <cellStyle name="Normal 2" xfId="8" xr:uid="{00000000-0005-0000-0000-000004000000}"/>
    <cellStyle name="Normal 2 2" xfId="2" xr:uid="{00000000-0005-0000-0000-000005000000}"/>
    <cellStyle name="Normal 2 3" xfId="4" xr:uid="{00000000-0005-0000-0000-000006000000}"/>
    <cellStyle name="Normal 3" xfId="3" xr:uid="{00000000-0005-0000-0000-000007000000}"/>
    <cellStyle name="Normal 4" xfId="9" xr:uid="{00000000-0005-0000-0000-000008000000}"/>
    <cellStyle name="Normal 5" xfId="5" xr:uid="{00000000-0005-0000-0000-000009000000}"/>
    <cellStyle name="Normal 6" xfId="11" xr:uid="{00000000-0005-0000-0000-00000A000000}"/>
    <cellStyle name="Percent"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workbookViewId="0">
      <selection activeCell="C1" sqref="C1:D1"/>
    </sheetView>
  </sheetViews>
  <sheetFormatPr defaultRowHeight="18" x14ac:dyDescent="0.35"/>
  <cols>
    <col min="1" max="1" width="35.54296875" customWidth="1"/>
    <col min="2" max="2" width="20.36328125" customWidth="1"/>
    <col min="3" max="3" width="30.36328125" customWidth="1"/>
    <col min="4" max="4" width="17.81640625" customWidth="1"/>
  </cols>
  <sheetData>
    <row r="1" spans="1:4" x14ac:dyDescent="0.35">
      <c r="A1" s="49" t="s">
        <v>197</v>
      </c>
      <c r="C1" s="94" t="s">
        <v>199</v>
      </c>
      <c r="D1" s="94"/>
    </row>
    <row r="3" spans="1:4" x14ac:dyDescent="0.35">
      <c r="A3" s="93" t="s">
        <v>198</v>
      </c>
      <c r="B3" s="93"/>
      <c r="C3" s="93"/>
      <c r="D3" s="93"/>
    </row>
    <row r="4" spans="1:4" x14ac:dyDescent="0.35">
      <c r="A4" s="95" t="s">
        <v>200</v>
      </c>
      <c r="B4" s="95"/>
      <c r="C4" s="95"/>
      <c r="D4" s="95"/>
    </row>
    <row r="6" spans="1:4" s="5" customFormat="1" x14ac:dyDescent="0.35">
      <c r="A6" s="56" t="s">
        <v>172</v>
      </c>
      <c r="B6" s="56" t="s">
        <v>97</v>
      </c>
      <c r="C6" s="56" t="s">
        <v>173</v>
      </c>
      <c r="D6" s="56" t="s">
        <v>97</v>
      </c>
    </row>
    <row r="7" spans="1:4" s="5" customFormat="1" x14ac:dyDescent="0.35">
      <c r="A7" s="57">
        <v>1</v>
      </c>
      <c r="B7" s="57">
        <v>2</v>
      </c>
      <c r="C7" s="57">
        <v>5</v>
      </c>
      <c r="D7" s="57">
        <v>6</v>
      </c>
    </row>
    <row r="8" spans="1:4" s="5" customFormat="1" ht="34.799999999999997" x14ac:dyDescent="0.35">
      <c r="A8" s="50" t="s">
        <v>174</v>
      </c>
      <c r="B8" s="58">
        <f>B9+B10+B11+B12+B13+B14+B15</f>
        <v>293775831786</v>
      </c>
      <c r="C8" s="45" t="s">
        <v>175</v>
      </c>
      <c r="D8" s="58">
        <f>D9+D10+D11+D12+D13+D14+D15+D19</f>
        <v>292549540732</v>
      </c>
    </row>
    <row r="9" spans="1:4" s="5" customFormat="1" ht="37.5" customHeight="1" x14ac:dyDescent="0.35">
      <c r="A9" s="47" t="s">
        <v>176</v>
      </c>
      <c r="B9" s="61">
        <v>12114863230</v>
      </c>
      <c r="C9" s="47" t="s">
        <v>177</v>
      </c>
      <c r="D9" s="59">
        <v>27724901319</v>
      </c>
    </row>
    <row r="10" spans="1:4" s="5" customFormat="1" x14ac:dyDescent="0.35">
      <c r="A10" s="47" t="s">
        <v>178</v>
      </c>
      <c r="B10" s="61">
        <v>5619668356</v>
      </c>
      <c r="C10" s="47" t="s">
        <v>179</v>
      </c>
      <c r="D10" s="59"/>
    </row>
    <row r="11" spans="1:4" s="5" customFormat="1" x14ac:dyDescent="0.35">
      <c r="A11" s="47" t="s">
        <v>180</v>
      </c>
      <c r="B11" s="59">
        <v>0</v>
      </c>
      <c r="C11" s="47" t="s">
        <v>181</v>
      </c>
      <c r="D11" s="59">
        <v>254248456228</v>
      </c>
    </row>
    <row r="12" spans="1:4" s="5" customFormat="1" ht="36" x14ac:dyDescent="0.35">
      <c r="A12" s="47" t="s">
        <v>182</v>
      </c>
      <c r="B12" s="59">
        <v>4000</v>
      </c>
      <c r="C12" s="47" t="s">
        <v>183</v>
      </c>
      <c r="D12" s="59"/>
    </row>
    <row r="13" spans="1:4" s="5" customFormat="1" ht="36" x14ac:dyDescent="0.35">
      <c r="A13" s="47" t="s">
        <v>184</v>
      </c>
      <c r="B13" s="59">
        <v>18397100771</v>
      </c>
      <c r="C13" s="47" t="s">
        <v>185</v>
      </c>
      <c r="D13" s="59"/>
    </row>
    <row r="14" spans="1:4" s="5" customFormat="1" ht="36" x14ac:dyDescent="0.35">
      <c r="A14" s="47" t="s">
        <v>201</v>
      </c>
      <c r="B14" s="59">
        <v>340191429</v>
      </c>
      <c r="C14" s="47" t="s">
        <v>186</v>
      </c>
      <c r="D14" s="59">
        <v>9469742685</v>
      </c>
    </row>
    <row r="15" spans="1:4" s="5" customFormat="1" x14ac:dyDescent="0.35">
      <c r="A15" s="47" t="s">
        <v>187</v>
      </c>
      <c r="B15" s="59">
        <f>B16+B17</f>
        <v>257304004000</v>
      </c>
      <c r="C15" s="47" t="s">
        <v>188</v>
      </c>
      <c r="D15" s="59">
        <v>1106440500</v>
      </c>
    </row>
    <row r="16" spans="1:4" s="5" customFormat="1" x14ac:dyDescent="0.35">
      <c r="A16" s="48" t="s">
        <v>189</v>
      </c>
      <c r="B16" s="60">
        <v>206808000000</v>
      </c>
      <c r="C16" s="47" t="s">
        <v>190</v>
      </c>
      <c r="D16" s="59"/>
    </row>
    <row r="17" spans="1:4" s="5" customFormat="1" x14ac:dyDescent="0.35">
      <c r="A17" s="48" t="s">
        <v>191</v>
      </c>
      <c r="B17" s="59">
        <v>50496004000</v>
      </c>
      <c r="C17" s="47" t="s">
        <v>192</v>
      </c>
      <c r="D17" s="59"/>
    </row>
    <row r="18" spans="1:4" s="5" customFormat="1" x14ac:dyDescent="0.35">
      <c r="A18" s="47" t="s">
        <v>193</v>
      </c>
      <c r="B18" s="59"/>
      <c r="C18" s="47" t="s">
        <v>194</v>
      </c>
      <c r="D18" s="59"/>
    </row>
    <row r="19" spans="1:4" s="5" customFormat="1" x14ac:dyDescent="0.35">
      <c r="A19" s="46" t="s">
        <v>130</v>
      </c>
      <c r="B19" s="46" t="s">
        <v>130</v>
      </c>
      <c r="C19" s="47" t="s">
        <v>195</v>
      </c>
      <c r="D19" s="59"/>
    </row>
    <row r="20" spans="1:4" s="5" customFormat="1" x14ac:dyDescent="0.35">
      <c r="A20" s="45" t="s">
        <v>196</v>
      </c>
      <c r="B20" s="58">
        <f>B8-D8</f>
        <v>1226291054</v>
      </c>
      <c r="C20" s="46" t="s">
        <v>130</v>
      </c>
      <c r="D20" s="46" t="s">
        <v>130</v>
      </c>
    </row>
    <row r="21" spans="1:4" s="5" customFormat="1" x14ac:dyDescent="0.35"/>
    <row r="22" spans="1:4" s="5" customFormat="1" x14ac:dyDescent="0.35"/>
  </sheetData>
  <mergeCells count="3">
    <mergeCell ref="A3:D3"/>
    <mergeCell ref="C1:D1"/>
    <mergeCell ref="A4:D4"/>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6"/>
  <sheetViews>
    <sheetView workbookViewId="0">
      <pane ySplit="8" topLeftCell="A9" activePane="bottomLeft" state="frozen"/>
      <selection pane="bottomLeft" activeCell="F1" sqref="F1:H1"/>
    </sheetView>
  </sheetViews>
  <sheetFormatPr defaultColWidth="8.90625" defaultRowHeight="15.6" x14ac:dyDescent="0.3"/>
  <cols>
    <col min="1" max="1" width="5.1796875" style="1" customWidth="1"/>
    <col min="2" max="2" width="30.90625" style="1" customWidth="1"/>
    <col min="3" max="3" width="17" style="1" customWidth="1"/>
    <col min="4" max="6" width="17.453125" style="1" customWidth="1"/>
    <col min="7" max="7" width="10.08984375" style="1" customWidth="1"/>
    <col min="8" max="8" width="10.90625" style="1" customWidth="1"/>
    <col min="9" max="9" width="8.90625" style="1"/>
    <col min="10" max="10" width="9.08984375" style="1" bestFit="1" customWidth="1"/>
    <col min="11" max="16384" width="8.90625" style="1"/>
  </cols>
  <sheetData>
    <row r="1" spans="1:11" s="2" customFormat="1" ht="18.75" customHeight="1" x14ac:dyDescent="0.35">
      <c r="A1" s="97" t="str">
        <f>'116'!A1</f>
        <v>UBND PHƯỜNG KINH MÔN</v>
      </c>
      <c r="B1" s="97"/>
      <c r="F1" s="98" t="s">
        <v>202</v>
      </c>
      <c r="G1" s="98"/>
      <c r="H1" s="98"/>
    </row>
    <row r="2" spans="1:11" s="2" customFormat="1" ht="18.75" customHeight="1" x14ac:dyDescent="0.35">
      <c r="A2" s="62"/>
      <c r="B2" s="62"/>
      <c r="F2" s="51"/>
      <c r="G2" s="51"/>
      <c r="H2" s="51"/>
    </row>
    <row r="3" spans="1:11" s="2" customFormat="1" ht="18" x14ac:dyDescent="0.35">
      <c r="A3" s="99" t="s">
        <v>203</v>
      </c>
      <c r="B3" s="99"/>
      <c r="C3" s="99"/>
      <c r="D3" s="99"/>
      <c r="E3" s="99"/>
      <c r="F3" s="99"/>
      <c r="G3" s="99"/>
      <c r="H3" s="99"/>
    </row>
    <row r="4" spans="1:11" s="2" customFormat="1" ht="18" x14ac:dyDescent="0.35">
      <c r="A4" s="100" t="str">
        <f>'116'!A4:D4</f>
        <v>(Quyết toán đã được HDND phường phê chuẩn)</v>
      </c>
      <c r="B4" s="100"/>
      <c r="C4" s="100"/>
      <c r="D4" s="100"/>
      <c r="E4" s="100"/>
      <c r="F4" s="100"/>
      <c r="G4" s="100"/>
      <c r="H4" s="100"/>
    </row>
    <row r="5" spans="1:11" s="2" customFormat="1" ht="28.5" customHeight="1" x14ac:dyDescent="0.35">
      <c r="G5" s="101" t="s">
        <v>127</v>
      </c>
      <c r="H5" s="101"/>
    </row>
    <row r="6" spans="1:11" s="2" customFormat="1" ht="20.25" customHeight="1" x14ac:dyDescent="0.35">
      <c r="A6" s="96" t="s">
        <v>0</v>
      </c>
      <c r="B6" s="96" t="s">
        <v>25</v>
      </c>
      <c r="C6" s="96" t="s">
        <v>2</v>
      </c>
      <c r="D6" s="96"/>
      <c r="E6" s="96" t="s">
        <v>3</v>
      </c>
      <c r="F6" s="96"/>
      <c r="G6" s="96" t="s">
        <v>26</v>
      </c>
      <c r="H6" s="96"/>
    </row>
    <row r="7" spans="1:11" s="2" customFormat="1" ht="37.5" customHeight="1" x14ac:dyDescent="0.35">
      <c r="A7" s="96"/>
      <c r="B7" s="96"/>
      <c r="C7" s="53" t="s">
        <v>28</v>
      </c>
      <c r="D7" s="53" t="s">
        <v>29</v>
      </c>
      <c r="E7" s="53" t="s">
        <v>28</v>
      </c>
      <c r="F7" s="53" t="s">
        <v>29</v>
      </c>
      <c r="G7" s="53" t="s">
        <v>28</v>
      </c>
      <c r="H7" s="53" t="s">
        <v>29</v>
      </c>
    </row>
    <row r="8" spans="1:11" s="2" customFormat="1" ht="18.75" customHeight="1" x14ac:dyDescent="0.35">
      <c r="A8" s="53" t="s">
        <v>6</v>
      </c>
      <c r="B8" s="53" t="s">
        <v>7</v>
      </c>
      <c r="C8" s="53">
        <v>1</v>
      </c>
      <c r="D8" s="53">
        <v>2</v>
      </c>
      <c r="E8" s="53">
        <v>3</v>
      </c>
      <c r="F8" s="53">
        <v>4</v>
      </c>
      <c r="G8" s="53" t="s">
        <v>125</v>
      </c>
      <c r="H8" s="53" t="s">
        <v>126</v>
      </c>
    </row>
    <row r="9" spans="1:11" s="2" customFormat="1" ht="33" customHeight="1" x14ac:dyDescent="0.35">
      <c r="A9" s="53"/>
      <c r="B9" s="7" t="s">
        <v>30</v>
      </c>
      <c r="C9" s="11">
        <f>C10+C59+C63+C64</f>
        <v>214775000000</v>
      </c>
      <c r="D9" s="11">
        <f t="shared" ref="D9:F9" si="0">D10+D59+D63+D64</f>
        <v>203930000000</v>
      </c>
      <c r="E9" s="11">
        <f t="shared" si="0"/>
        <v>361990806051</v>
      </c>
      <c r="F9" s="11">
        <f t="shared" si="0"/>
        <v>293775831786</v>
      </c>
      <c r="G9" s="8">
        <f>E9/C9</f>
        <v>1.6854420023326737</v>
      </c>
      <c r="H9" s="8">
        <f>F9/D9</f>
        <v>1.4405719206884715</v>
      </c>
      <c r="I9" s="9"/>
      <c r="J9" s="10"/>
      <c r="K9" s="10"/>
    </row>
    <row r="10" spans="1:11" s="2" customFormat="1" ht="21.9" customHeight="1" x14ac:dyDescent="0.35">
      <c r="A10" s="53" t="s">
        <v>6</v>
      </c>
      <c r="B10" s="7" t="s">
        <v>31</v>
      </c>
      <c r="C10" s="11">
        <f t="shared" ref="C10:F10" si="1">C11+C49+C50+C57+C58</f>
        <v>15065000000</v>
      </c>
      <c r="D10" s="11">
        <f t="shared" si="1"/>
        <v>4220000000</v>
      </c>
      <c r="E10" s="11">
        <f t="shared" si="1"/>
        <v>86242865280</v>
      </c>
      <c r="F10" s="11">
        <f t="shared" si="1"/>
        <v>18074723015</v>
      </c>
      <c r="G10" s="8">
        <f t="shared" ref="G10:H60" si="2">E10/C10</f>
        <v>5.7247172439429139</v>
      </c>
      <c r="H10" s="8">
        <f t="shared" si="2"/>
        <v>4.2831097191943126</v>
      </c>
    </row>
    <row r="11" spans="1:11" s="2" customFormat="1" ht="21.9" customHeight="1" x14ac:dyDescent="0.35">
      <c r="A11" s="53" t="s">
        <v>10</v>
      </c>
      <c r="B11" s="7" t="s">
        <v>32</v>
      </c>
      <c r="C11" s="11">
        <f>C12+C15+C18+C22+C26+C27+C30+C31+C36+C37+C38+C39+C40+C41+C43+C44+C45+C46+C47+C48</f>
        <v>15065000000</v>
      </c>
      <c r="D11" s="11">
        <f t="shared" ref="D11:F11" si="3">D12+D15+D18+D22+D26+D27+D30+D31+D36+D37+D38+D39+D40+D41+D43+D44+D45+D46+D47+D48</f>
        <v>4220000000</v>
      </c>
      <c r="E11" s="11">
        <f t="shared" si="3"/>
        <v>85902673851</v>
      </c>
      <c r="F11" s="11">
        <f t="shared" si="3"/>
        <v>17734531586</v>
      </c>
      <c r="G11" s="8">
        <f t="shared" si="2"/>
        <v>5.702135668835048</v>
      </c>
      <c r="H11" s="8">
        <f t="shared" si="2"/>
        <v>4.2024956364928912</v>
      </c>
    </row>
    <row r="12" spans="1:11" s="2" customFormat="1" ht="42.75" customHeight="1" x14ac:dyDescent="0.35">
      <c r="A12" s="102">
        <v>1</v>
      </c>
      <c r="B12" s="12" t="s">
        <v>33</v>
      </c>
      <c r="C12" s="13">
        <f>C13+C14</f>
        <v>0</v>
      </c>
      <c r="D12" s="13">
        <f t="shared" ref="D12:F12" si="4">D13+D14</f>
        <v>0</v>
      </c>
      <c r="E12" s="13">
        <f t="shared" si="4"/>
        <v>0</v>
      </c>
      <c r="F12" s="13">
        <f t="shared" si="4"/>
        <v>0</v>
      </c>
      <c r="G12" s="14"/>
      <c r="H12" s="14"/>
    </row>
    <row r="13" spans="1:11" s="2" customFormat="1" ht="21.9" customHeight="1" x14ac:dyDescent="0.35">
      <c r="A13" s="102"/>
      <c r="B13" s="12" t="s">
        <v>109</v>
      </c>
      <c r="C13" s="13"/>
      <c r="D13" s="13"/>
      <c r="E13" s="15"/>
      <c r="F13" s="13"/>
      <c r="G13" s="14"/>
      <c r="H13" s="14"/>
    </row>
    <row r="14" spans="1:11" s="2" customFormat="1" ht="21.9" customHeight="1" x14ac:dyDescent="0.35">
      <c r="A14" s="102"/>
      <c r="B14" s="12" t="s">
        <v>110</v>
      </c>
      <c r="C14" s="13"/>
      <c r="D14" s="13"/>
      <c r="E14" s="15"/>
      <c r="F14" s="13"/>
      <c r="G14" s="14"/>
      <c r="H14" s="14"/>
    </row>
    <row r="15" spans="1:11" s="2" customFormat="1" ht="45.75" customHeight="1" x14ac:dyDescent="0.35">
      <c r="A15" s="102">
        <v>2</v>
      </c>
      <c r="B15" s="12" t="s">
        <v>35</v>
      </c>
      <c r="C15" s="13">
        <f>C16+C17</f>
        <v>0</v>
      </c>
      <c r="D15" s="13">
        <f t="shared" ref="D15:F15" si="5">D16+D17</f>
        <v>0</v>
      </c>
      <c r="E15" s="13">
        <f t="shared" si="5"/>
        <v>742822330</v>
      </c>
      <c r="F15" s="13">
        <f t="shared" si="5"/>
        <v>0</v>
      </c>
      <c r="G15" s="14"/>
      <c r="H15" s="14"/>
    </row>
    <row r="16" spans="1:11" s="2" customFormat="1" ht="21.9" customHeight="1" x14ac:dyDescent="0.35">
      <c r="A16" s="102"/>
      <c r="B16" s="12" t="s">
        <v>109</v>
      </c>
      <c r="C16" s="13"/>
      <c r="D16" s="15"/>
      <c r="E16" s="15">
        <v>617984073</v>
      </c>
      <c r="F16" s="13"/>
      <c r="G16" s="14"/>
      <c r="H16" s="14"/>
    </row>
    <row r="17" spans="1:8" s="2" customFormat="1" ht="21.9" customHeight="1" x14ac:dyDescent="0.35">
      <c r="A17" s="102"/>
      <c r="B17" s="12" t="s">
        <v>110</v>
      </c>
      <c r="C17" s="13"/>
      <c r="D17" s="13">
        <v>0</v>
      </c>
      <c r="E17" s="15">
        <v>124838257</v>
      </c>
      <c r="F17" s="13"/>
      <c r="G17" s="14"/>
      <c r="H17" s="14"/>
    </row>
    <row r="18" spans="1:8" s="2" customFormat="1" ht="45" customHeight="1" x14ac:dyDescent="0.35">
      <c r="A18" s="102">
        <v>3</v>
      </c>
      <c r="B18" s="12" t="s">
        <v>36</v>
      </c>
      <c r="C18" s="13">
        <f>C19+C20+C21</f>
        <v>0</v>
      </c>
      <c r="D18" s="13">
        <f t="shared" ref="D18:F18" si="6">D19+D20+D21</f>
        <v>0</v>
      </c>
      <c r="E18" s="13">
        <f t="shared" si="6"/>
        <v>54120495</v>
      </c>
      <c r="F18" s="13">
        <f t="shared" si="6"/>
        <v>0</v>
      </c>
      <c r="G18" s="14"/>
      <c r="H18" s="14"/>
    </row>
    <row r="19" spans="1:8" s="2" customFormat="1" ht="21.9" customHeight="1" x14ac:dyDescent="0.35">
      <c r="A19" s="102"/>
      <c r="B19" s="12" t="s">
        <v>109</v>
      </c>
      <c r="C19" s="13"/>
      <c r="D19" s="13"/>
      <c r="E19" s="15">
        <v>34812297</v>
      </c>
      <c r="F19" s="13"/>
      <c r="G19" s="14"/>
      <c r="H19" s="14"/>
    </row>
    <row r="20" spans="1:8" s="2" customFormat="1" ht="21.9" customHeight="1" x14ac:dyDescent="0.35">
      <c r="A20" s="102"/>
      <c r="B20" s="12" t="s">
        <v>111</v>
      </c>
      <c r="C20" s="13"/>
      <c r="D20" s="13"/>
      <c r="E20" s="15">
        <v>19308198</v>
      </c>
      <c r="F20" s="13"/>
      <c r="G20" s="14"/>
      <c r="H20" s="14"/>
    </row>
    <row r="21" spans="1:8" s="2" customFormat="1" ht="21.9" customHeight="1" x14ac:dyDescent="0.35">
      <c r="A21" s="102"/>
      <c r="B21" s="12" t="s">
        <v>112</v>
      </c>
      <c r="C21" s="13"/>
      <c r="D21" s="13"/>
      <c r="E21" s="15"/>
      <c r="F21" s="13"/>
      <c r="G21" s="14"/>
      <c r="H21" s="14"/>
    </row>
    <row r="22" spans="1:8" s="2" customFormat="1" ht="33" customHeight="1" x14ac:dyDescent="0.35">
      <c r="A22" s="102">
        <v>4</v>
      </c>
      <c r="B22" s="12" t="s">
        <v>37</v>
      </c>
      <c r="C22" s="13">
        <f>SUM(C23:C25)</f>
        <v>2747000000</v>
      </c>
      <c r="D22" s="13">
        <f t="shared" ref="D22:F22" si="7">SUM(D23:D25)</f>
        <v>824000000</v>
      </c>
      <c r="E22" s="13">
        <f t="shared" si="7"/>
        <v>22769556915</v>
      </c>
      <c r="F22" s="13">
        <f t="shared" si="7"/>
        <v>1220958941</v>
      </c>
      <c r="G22" s="14">
        <f t="shared" si="2"/>
        <v>8.2888812941390615</v>
      </c>
      <c r="H22" s="14">
        <f t="shared" si="2"/>
        <v>1.4817462876213592</v>
      </c>
    </row>
    <row r="23" spans="1:8" s="2" customFormat="1" ht="21.9" customHeight="1" x14ac:dyDescent="0.35">
      <c r="A23" s="102"/>
      <c r="B23" s="16" t="s">
        <v>113</v>
      </c>
      <c r="C23" s="13">
        <v>2747000000</v>
      </c>
      <c r="D23" s="13">
        <v>824000000</v>
      </c>
      <c r="E23" s="15">
        <v>19622867706</v>
      </c>
      <c r="F23" s="15">
        <v>1220958941</v>
      </c>
      <c r="G23" s="14">
        <f t="shared" si="2"/>
        <v>7.1433810360393153</v>
      </c>
      <c r="H23" s="14">
        <f t="shared" si="2"/>
        <v>1.4817462876213592</v>
      </c>
    </row>
    <row r="24" spans="1:8" s="2" customFormat="1" ht="21.9" customHeight="1" x14ac:dyDescent="0.35">
      <c r="A24" s="102"/>
      <c r="B24" s="16" t="s">
        <v>114</v>
      </c>
      <c r="C24" s="13"/>
      <c r="D24" s="13"/>
      <c r="E24" s="15">
        <v>3146136905</v>
      </c>
      <c r="F24" s="15"/>
      <c r="G24" s="14"/>
      <c r="H24" s="14"/>
    </row>
    <row r="25" spans="1:8" s="2" customFormat="1" ht="21.9" customHeight="1" x14ac:dyDescent="0.35">
      <c r="A25" s="102"/>
      <c r="B25" s="16" t="s">
        <v>115</v>
      </c>
      <c r="C25" s="13"/>
      <c r="D25" s="13"/>
      <c r="E25" s="15">
        <v>552304</v>
      </c>
      <c r="F25" s="15"/>
      <c r="G25" s="14"/>
      <c r="H25" s="14"/>
    </row>
    <row r="26" spans="1:8" s="2" customFormat="1" ht="21.9" customHeight="1" x14ac:dyDescent="0.35">
      <c r="A26" s="52">
        <v>5</v>
      </c>
      <c r="B26" s="12" t="s">
        <v>38</v>
      </c>
      <c r="C26" s="13">
        <v>1496000000</v>
      </c>
      <c r="D26" s="13">
        <v>449000000</v>
      </c>
      <c r="E26" s="15">
        <v>15470114799</v>
      </c>
      <c r="F26" s="15">
        <v>4398709415</v>
      </c>
      <c r="G26" s="14">
        <f t="shared" si="2"/>
        <v>10.340985828208556</v>
      </c>
      <c r="H26" s="14">
        <f t="shared" si="2"/>
        <v>9.7966802115812914</v>
      </c>
    </row>
    <row r="27" spans="1:8" s="2" customFormat="1" ht="21.9" customHeight="1" x14ac:dyDescent="0.35">
      <c r="A27" s="52">
        <v>6</v>
      </c>
      <c r="B27" s="12" t="s">
        <v>39</v>
      </c>
      <c r="C27" s="13">
        <v>0</v>
      </c>
      <c r="D27" s="13">
        <v>0</v>
      </c>
      <c r="E27" s="13">
        <v>0</v>
      </c>
      <c r="F27" s="13">
        <v>0</v>
      </c>
      <c r="G27" s="13"/>
      <c r="H27" s="13"/>
    </row>
    <row r="28" spans="1:8" s="2" customFormat="1" ht="32.25" customHeight="1" x14ac:dyDescent="0.35">
      <c r="A28" s="52" t="s">
        <v>11</v>
      </c>
      <c r="B28" s="16" t="s">
        <v>40</v>
      </c>
      <c r="C28" s="13"/>
      <c r="D28" s="13"/>
      <c r="E28" s="13"/>
      <c r="F28" s="13"/>
      <c r="G28" s="13"/>
      <c r="H28" s="13"/>
    </row>
    <row r="29" spans="1:8" s="2" customFormat="1" ht="32.25" customHeight="1" x14ac:dyDescent="0.35">
      <c r="A29" s="52" t="s">
        <v>11</v>
      </c>
      <c r="B29" s="16" t="s">
        <v>41</v>
      </c>
      <c r="C29" s="13"/>
      <c r="D29" s="13"/>
      <c r="E29" s="13"/>
      <c r="F29" s="13"/>
      <c r="G29" s="13"/>
      <c r="H29" s="13"/>
    </row>
    <row r="30" spans="1:8" s="2" customFormat="1" ht="21.9" customHeight="1" x14ac:dyDescent="0.35">
      <c r="A30" s="52">
        <v>7</v>
      </c>
      <c r="B30" s="12" t="s">
        <v>42</v>
      </c>
      <c r="C30" s="13"/>
      <c r="D30" s="13"/>
      <c r="E30" s="13">
        <v>11891734290</v>
      </c>
      <c r="F30" s="13"/>
      <c r="G30" s="14"/>
      <c r="H30" s="14"/>
    </row>
    <row r="31" spans="1:8" s="2" customFormat="1" ht="21.9" customHeight="1" x14ac:dyDescent="0.35">
      <c r="A31" s="52">
        <v>8</v>
      </c>
      <c r="B31" s="12" t="s">
        <v>43</v>
      </c>
      <c r="C31" s="13">
        <f>SUM(C32:C35)</f>
        <v>53000000</v>
      </c>
      <c r="D31" s="13">
        <f t="shared" ref="D31" si="8">SUM(D32:D35)</f>
        <v>53000000</v>
      </c>
      <c r="E31" s="13">
        <v>444204000</v>
      </c>
      <c r="F31" s="13">
        <v>81232000</v>
      </c>
      <c r="G31" s="14">
        <f t="shared" si="2"/>
        <v>8.3812075471698115</v>
      </c>
      <c r="H31" s="14">
        <f t="shared" si="2"/>
        <v>1.5326792452830189</v>
      </c>
    </row>
    <row r="32" spans="1:8" s="2" customFormat="1" ht="21.9" customHeight="1" x14ac:dyDescent="0.35">
      <c r="A32" s="52" t="s">
        <v>11</v>
      </c>
      <c r="B32" s="16" t="s">
        <v>44</v>
      </c>
      <c r="C32" s="13"/>
      <c r="D32" s="13"/>
      <c r="E32" s="13">
        <v>169422000</v>
      </c>
      <c r="F32" s="13">
        <v>0</v>
      </c>
      <c r="G32" s="14"/>
      <c r="H32" s="14"/>
    </row>
    <row r="33" spans="1:8" s="2" customFormat="1" ht="21.9" customHeight="1" x14ac:dyDescent="0.35">
      <c r="A33" s="52" t="s">
        <v>11</v>
      </c>
      <c r="B33" s="16" t="s">
        <v>45</v>
      </c>
      <c r="C33" s="13"/>
      <c r="D33" s="13"/>
      <c r="E33" s="13"/>
      <c r="F33" s="13">
        <v>0</v>
      </c>
      <c r="G33" s="14"/>
      <c r="H33" s="14"/>
    </row>
    <row r="34" spans="1:8" s="2" customFormat="1" ht="21.9" customHeight="1" x14ac:dyDescent="0.35">
      <c r="A34" s="52" t="s">
        <v>11</v>
      </c>
      <c r="B34" s="16" t="s">
        <v>46</v>
      </c>
      <c r="C34" s="13"/>
      <c r="D34" s="13"/>
      <c r="E34" s="13">
        <v>116350000</v>
      </c>
      <c r="F34" s="13">
        <v>0</v>
      </c>
      <c r="G34" s="14"/>
      <c r="H34" s="14"/>
    </row>
    <row r="35" spans="1:8" s="2" customFormat="1" ht="21.9" customHeight="1" x14ac:dyDescent="0.35">
      <c r="A35" s="52" t="s">
        <v>11</v>
      </c>
      <c r="B35" s="16" t="s">
        <v>47</v>
      </c>
      <c r="C35" s="13">
        <v>53000000</v>
      </c>
      <c r="D35" s="13">
        <v>53000000</v>
      </c>
      <c r="E35" s="13">
        <v>158432000</v>
      </c>
      <c r="F35" s="13">
        <v>81232000</v>
      </c>
      <c r="G35" s="14">
        <f t="shared" si="2"/>
        <v>2.9892830188679245</v>
      </c>
      <c r="H35" s="14">
        <f t="shared" si="2"/>
        <v>1.5326792452830189</v>
      </c>
    </row>
    <row r="36" spans="1:8" s="2" customFormat="1" ht="21.9" customHeight="1" x14ac:dyDescent="0.35">
      <c r="A36" s="52">
        <v>9</v>
      </c>
      <c r="B36" s="12" t="s">
        <v>48</v>
      </c>
      <c r="C36" s="13"/>
      <c r="D36" s="13"/>
      <c r="E36" s="13"/>
      <c r="F36" s="13">
        <v>0</v>
      </c>
      <c r="G36" s="14"/>
      <c r="H36" s="14"/>
    </row>
    <row r="37" spans="1:8" s="2" customFormat="1" ht="21.9" customHeight="1" x14ac:dyDescent="0.35">
      <c r="A37" s="52">
        <v>10</v>
      </c>
      <c r="B37" s="12" t="s">
        <v>49</v>
      </c>
      <c r="C37" s="13"/>
      <c r="D37" s="13"/>
      <c r="E37" s="13">
        <v>1703031151</v>
      </c>
      <c r="F37" s="13"/>
      <c r="G37" s="14"/>
      <c r="H37" s="14"/>
    </row>
    <row r="38" spans="1:8" s="2" customFormat="1" ht="21.9" customHeight="1" x14ac:dyDescent="0.35">
      <c r="A38" s="52">
        <v>11</v>
      </c>
      <c r="B38" s="12" t="s">
        <v>50</v>
      </c>
      <c r="C38" s="13"/>
      <c r="D38" s="13"/>
      <c r="E38" s="13">
        <v>2478056832</v>
      </c>
      <c r="F38" s="13"/>
      <c r="G38" s="14"/>
      <c r="H38" s="14"/>
    </row>
    <row r="39" spans="1:8" s="2" customFormat="1" ht="21.9" customHeight="1" x14ac:dyDescent="0.35">
      <c r="A39" s="52">
        <v>12</v>
      </c>
      <c r="B39" s="12" t="s">
        <v>51</v>
      </c>
      <c r="C39" s="13">
        <v>10500000000</v>
      </c>
      <c r="D39" s="13">
        <v>2625000000</v>
      </c>
      <c r="E39" s="13">
        <v>29524103000</v>
      </c>
      <c r="F39" s="13">
        <v>11586038100</v>
      </c>
      <c r="G39" s="14">
        <f t="shared" si="2"/>
        <v>2.8118193333333332</v>
      </c>
      <c r="H39" s="14">
        <f t="shared" si="2"/>
        <v>4.4137288000000003</v>
      </c>
    </row>
    <row r="40" spans="1:8" s="2" customFormat="1" ht="41.25" customHeight="1" x14ac:dyDescent="0.35">
      <c r="A40" s="52">
        <v>13</v>
      </c>
      <c r="B40" s="12" t="s">
        <v>52</v>
      </c>
      <c r="C40" s="13"/>
      <c r="D40" s="13"/>
      <c r="E40" s="13"/>
      <c r="F40" s="13">
        <v>0</v>
      </c>
      <c r="G40" s="14"/>
      <c r="H40" s="14"/>
    </row>
    <row r="41" spans="1:8" s="2" customFormat="1" ht="21.9" customHeight="1" x14ac:dyDescent="0.35">
      <c r="A41" s="102">
        <v>14</v>
      </c>
      <c r="B41" s="12" t="s">
        <v>53</v>
      </c>
      <c r="C41" s="13"/>
      <c r="D41" s="13"/>
      <c r="E41" s="13"/>
      <c r="F41" s="13">
        <f t="shared" ref="F41" si="9">G41+H41</f>
        <v>0</v>
      </c>
      <c r="G41" s="14"/>
      <c r="H41" s="14"/>
    </row>
    <row r="42" spans="1:8" s="2" customFormat="1" ht="21.9" customHeight="1" x14ac:dyDescent="0.35">
      <c r="A42" s="102"/>
      <c r="B42" s="12" t="s">
        <v>34</v>
      </c>
      <c r="C42" s="13"/>
      <c r="D42" s="13"/>
      <c r="E42" s="13"/>
      <c r="F42" s="13"/>
      <c r="G42" s="14"/>
      <c r="H42" s="14"/>
    </row>
    <row r="43" spans="1:8" s="2" customFormat="1" ht="40.5" customHeight="1" x14ac:dyDescent="0.35">
      <c r="A43" s="52">
        <v>15</v>
      </c>
      <c r="B43" s="12" t="s">
        <v>54</v>
      </c>
      <c r="C43" s="13"/>
      <c r="D43" s="13"/>
      <c r="E43" s="13"/>
      <c r="F43" s="13">
        <v>0</v>
      </c>
      <c r="G43" s="14"/>
      <c r="H43" s="14"/>
    </row>
    <row r="44" spans="1:8" s="2" customFormat="1" ht="21.9" customHeight="1" x14ac:dyDescent="0.35">
      <c r="A44" s="52">
        <v>16</v>
      </c>
      <c r="B44" s="12" t="s">
        <v>55</v>
      </c>
      <c r="C44" s="13">
        <v>79000000</v>
      </c>
      <c r="D44" s="13">
        <v>79000000</v>
      </c>
      <c r="E44" s="13">
        <v>483140039</v>
      </c>
      <c r="F44" s="13">
        <v>105803130</v>
      </c>
      <c r="G44" s="14">
        <f t="shared" si="2"/>
        <v>6.1156966962025319</v>
      </c>
      <c r="H44" s="14">
        <f t="shared" si="2"/>
        <v>1.3392801265822785</v>
      </c>
    </row>
    <row r="45" spans="1:8" s="2" customFormat="1" ht="33" customHeight="1" x14ac:dyDescent="0.35">
      <c r="A45" s="52">
        <v>17</v>
      </c>
      <c r="B45" s="12" t="s">
        <v>56</v>
      </c>
      <c r="C45" s="13">
        <v>190000000</v>
      </c>
      <c r="D45" s="13">
        <v>190000000</v>
      </c>
      <c r="E45" s="13">
        <v>341790000</v>
      </c>
      <c r="F45" s="13">
        <v>341790000</v>
      </c>
      <c r="G45" s="14">
        <f t="shared" si="2"/>
        <v>1.7988947368421053</v>
      </c>
      <c r="H45" s="14">
        <f t="shared" si="2"/>
        <v>1.7988947368421053</v>
      </c>
    </row>
    <row r="46" spans="1:8" s="2" customFormat="1" ht="29.25" customHeight="1" x14ac:dyDescent="0.35">
      <c r="A46" s="52">
        <v>18</v>
      </c>
      <c r="B46" s="12" t="s">
        <v>57</v>
      </c>
      <c r="C46" s="13"/>
      <c r="D46" s="13"/>
      <c r="E46" s="13"/>
      <c r="F46" s="13"/>
      <c r="G46" s="13"/>
      <c r="H46" s="13"/>
    </row>
    <row r="47" spans="1:8" s="2" customFormat="1" ht="81" customHeight="1" x14ac:dyDescent="0.35">
      <c r="A47" s="52">
        <v>19</v>
      </c>
      <c r="B47" s="12" t="s">
        <v>58</v>
      </c>
      <c r="C47" s="13"/>
      <c r="D47" s="13"/>
      <c r="E47" s="13"/>
      <c r="F47" s="13"/>
      <c r="G47" s="13"/>
      <c r="H47" s="13"/>
    </row>
    <row r="48" spans="1:8" s="2" customFormat="1" ht="35.25" customHeight="1" x14ac:dyDescent="0.35">
      <c r="A48" s="52">
        <v>20</v>
      </c>
      <c r="B48" s="12" t="s">
        <v>59</v>
      </c>
      <c r="C48" s="13"/>
      <c r="D48" s="13"/>
      <c r="E48" s="13"/>
      <c r="F48" s="13"/>
      <c r="G48" s="13"/>
      <c r="H48" s="13"/>
    </row>
    <row r="49" spans="1:8" s="2" customFormat="1" ht="21.9" customHeight="1" x14ac:dyDescent="0.35">
      <c r="A49" s="53" t="s">
        <v>12</v>
      </c>
      <c r="B49" s="7" t="s">
        <v>60</v>
      </c>
      <c r="C49" s="13"/>
      <c r="D49" s="13"/>
      <c r="E49" s="13">
        <v>0</v>
      </c>
      <c r="F49" s="13"/>
      <c r="G49" s="13"/>
      <c r="H49" s="13"/>
    </row>
    <row r="50" spans="1:8" s="2" customFormat="1" ht="29.25" customHeight="1" x14ac:dyDescent="0.35">
      <c r="A50" s="53" t="s">
        <v>13</v>
      </c>
      <c r="B50" s="7" t="s">
        <v>61</v>
      </c>
      <c r="C50" s="13"/>
      <c r="D50" s="13"/>
      <c r="E50" s="13">
        <f>SUM(E51:E56)</f>
        <v>0</v>
      </c>
      <c r="F50" s="13"/>
      <c r="G50" s="13"/>
      <c r="H50" s="13"/>
    </row>
    <row r="51" spans="1:8" s="2" customFormat="1" ht="21.9" customHeight="1" x14ac:dyDescent="0.35">
      <c r="A51" s="52">
        <v>1</v>
      </c>
      <c r="B51" s="12" t="s">
        <v>62</v>
      </c>
      <c r="C51" s="13"/>
      <c r="D51" s="13"/>
      <c r="E51" s="13">
        <v>0</v>
      </c>
      <c r="F51" s="13"/>
      <c r="G51" s="13"/>
      <c r="H51" s="13"/>
    </row>
    <row r="52" spans="1:8" s="2" customFormat="1" ht="21.9" customHeight="1" x14ac:dyDescent="0.35">
      <c r="A52" s="52">
        <v>2</v>
      </c>
      <c r="B52" s="12" t="s">
        <v>63</v>
      </c>
      <c r="C52" s="13"/>
      <c r="D52" s="13"/>
      <c r="E52" s="13">
        <v>0</v>
      </c>
      <c r="F52" s="13"/>
      <c r="G52" s="13"/>
      <c r="H52" s="13"/>
    </row>
    <row r="53" spans="1:8" s="2" customFormat="1" ht="37.5" customHeight="1" x14ac:dyDescent="0.35">
      <c r="A53" s="52">
        <v>3</v>
      </c>
      <c r="B53" s="12" t="s">
        <v>64</v>
      </c>
      <c r="C53" s="13"/>
      <c r="D53" s="13"/>
      <c r="E53" s="13">
        <v>0</v>
      </c>
      <c r="F53" s="13"/>
      <c r="G53" s="13"/>
      <c r="H53" s="13"/>
    </row>
    <row r="54" spans="1:8" s="2" customFormat="1" ht="33" customHeight="1" x14ac:dyDescent="0.35">
      <c r="A54" s="52">
        <v>4</v>
      </c>
      <c r="B54" s="12" t="s">
        <v>65</v>
      </c>
      <c r="C54" s="13"/>
      <c r="D54" s="13"/>
      <c r="E54" s="13">
        <v>0</v>
      </c>
      <c r="F54" s="13"/>
      <c r="G54" s="8"/>
      <c r="H54" s="8"/>
    </row>
    <row r="55" spans="1:8" s="2" customFormat="1" ht="33.75" customHeight="1" x14ac:dyDescent="0.35">
      <c r="A55" s="52">
        <v>5</v>
      </c>
      <c r="B55" s="12" t="s">
        <v>66</v>
      </c>
      <c r="C55" s="13"/>
      <c r="D55" s="13"/>
      <c r="E55" s="13">
        <v>0</v>
      </c>
      <c r="F55" s="13"/>
      <c r="G55" s="8"/>
      <c r="H55" s="8"/>
    </row>
    <row r="56" spans="1:8" s="2" customFormat="1" ht="21.9" customHeight="1" x14ac:dyDescent="0.35">
      <c r="A56" s="52">
        <v>6</v>
      </c>
      <c r="B56" s="12" t="s">
        <v>67</v>
      </c>
      <c r="C56" s="13"/>
      <c r="D56" s="13"/>
      <c r="E56" s="13"/>
      <c r="F56" s="13"/>
      <c r="G56" s="8"/>
      <c r="H56" s="8"/>
    </row>
    <row r="57" spans="1:8" s="2" customFormat="1" ht="21.9" customHeight="1" x14ac:dyDescent="0.35">
      <c r="A57" s="53" t="s">
        <v>14</v>
      </c>
      <c r="B57" s="7" t="s">
        <v>68</v>
      </c>
      <c r="C57" s="13"/>
      <c r="D57" s="13"/>
      <c r="E57" s="13">
        <v>0</v>
      </c>
      <c r="F57" s="13">
        <v>0</v>
      </c>
      <c r="G57" s="8"/>
      <c r="H57" s="8"/>
    </row>
    <row r="58" spans="1:8" s="2" customFormat="1" ht="34.5" customHeight="1" x14ac:dyDescent="0.35">
      <c r="A58" s="53" t="s">
        <v>15</v>
      </c>
      <c r="B58" s="7" t="s">
        <v>116</v>
      </c>
      <c r="C58" s="13"/>
      <c r="D58" s="13"/>
      <c r="E58" s="11">
        <v>340191429</v>
      </c>
      <c r="F58" s="11">
        <v>340191429</v>
      </c>
      <c r="G58" s="8"/>
      <c r="H58" s="8"/>
    </row>
    <row r="59" spans="1:8" s="2" customFormat="1" ht="21.9" customHeight="1" x14ac:dyDescent="0.35">
      <c r="A59" s="53" t="s">
        <v>7</v>
      </c>
      <c r="B59" s="7" t="s">
        <v>69</v>
      </c>
      <c r="C59" s="11">
        <f>C60</f>
        <v>199710000000</v>
      </c>
      <c r="D59" s="11">
        <f>D60+D61</f>
        <v>199710000000</v>
      </c>
      <c r="E59" s="11">
        <f>SUM(E60:E62)</f>
        <v>257350836000</v>
      </c>
      <c r="F59" s="11">
        <f>SUM(F60:F62)</f>
        <v>257304004000</v>
      </c>
      <c r="G59" s="8">
        <f t="shared" si="2"/>
        <v>1.2886226828901908</v>
      </c>
      <c r="H59" s="8">
        <f t="shared" si="2"/>
        <v>1.2883881828651544</v>
      </c>
    </row>
    <row r="60" spans="1:8" s="2" customFormat="1" ht="21.9" customHeight="1" x14ac:dyDescent="0.35">
      <c r="A60" s="53" t="s">
        <v>10</v>
      </c>
      <c r="B60" s="7" t="s">
        <v>70</v>
      </c>
      <c r="C60" s="17">
        <v>199710000000</v>
      </c>
      <c r="D60" s="17">
        <v>199710000000</v>
      </c>
      <c r="E60" s="11">
        <v>206808000000</v>
      </c>
      <c r="F60" s="11">
        <v>206808000000</v>
      </c>
      <c r="G60" s="8">
        <f t="shared" si="2"/>
        <v>1.0355415352260777</v>
      </c>
      <c r="H60" s="8">
        <f t="shared" si="2"/>
        <v>1.0355415352260777</v>
      </c>
    </row>
    <row r="61" spans="1:8" s="2" customFormat="1" ht="21.9" customHeight="1" x14ac:dyDescent="0.35">
      <c r="A61" s="53" t="s">
        <v>12</v>
      </c>
      <c r="B61" s="7" t="s">
        <v>71</v>
      </c>
      <c r="C61" s="11"/>
      <c r="D61" s="17"/>
      <c r="E61" s="11">
        <v>50496004000</v>
      </c>
      <c r="F61" s="11">
        <v>50496004000</v>
      </c>
      <c r="G61" s="8"/>
      <c r="H61" s="8"/>
    </row>
    <row r="62" spans="1:8" s="2" customFormat="1" ht="31.2" customHeight="1" x14ac:dyDescent="0.35">
      <c r="A62" s="53" t="s">
        <v>13</v>
      </c>
      <c r="B62" s="7" t="s">
        <v>119</v>
      </c>
      <c r="C62" s="13"/>
      <c r="D62" s="13"/>
      <c r="E62" s="11">
        <v>46832000</v>
      </c>
      <c r="F62" s="11"/>
      <c r="G62" s="8"/>
      <c r="H62" s="8"/>
    </row>
    <row r="63" spans="1:8" s="2" customFormat="1" ht="21.9" customHeight="1" x14ac:dyDescent="0.35">
      <c r="A63" s="53" t="s">
        <v>22</v>
      </c>
      <c r="B63" s="7" t="s">
        <v>72</v>
      </c>
      <c r="C63" s="13"/>
      <c r="D63" s="13"/>
      <c r="E63" s="11">
        <v>4000</v>
      </c>
      <c r="F63" s="11">
        <v>4000</v>
      </c>
      <c r="G63" s="8"/>
      <c r="H63" s="8"/>
    </row>
    <row r="64" spans="1:8" s="2" customFormat="1" ht="41.25" customHeight="1" x14ac:dyDescent="0.35">
      <c r="A64" s="53" t="s">
        <v>24</v>
      </c>
      <c r="B64" s="7" t="s">
        <v>73</v>
      </c>
      <c r="C64" s="13"/>
      <c r="D64" s="13"/>
      <c r="E64" s="11">
        <v>18397100771</v>
      </c>
      <c r="F64" s="11">
        <v>18397100771</v>
      </c>
      <c r="G64" s="8"/>
      <c r="H64" s="8"/>
    </row>
    <row r="65" s="2" customFormat="1" ht="18" x14ac:dyDescent="0.35"/>
    <row r="66" s="2" customFormat="1" ht="18" x14ac:dyDescent="0.35"/>
  </sheetData>
  <mergeCells count="15">
    <mergeCell ref="A12:A14"/>
    <mergeCell ref="A15:A17"/>
    <mergeCell ref="A18:A21"/>
    <mergeCell ref="A22:A25"/>
    <mergeCell ref="A41:A42"/>
    <mergeCell ref="A1:B1"/>
    <mergeCell ref="F1:H1"/>
    <mergeCell ref="A3:H3"/>
    <mergeCell ref="A4:H4"/>
    <mergeCell ref="G5:H5"/>
    <mergeCell ref="A6:A7"/>
    <mergeCell ref="B6:B7"/>
    <mergeCell ref="C6:D6"/>
    <mergeCell ref="E6:F6"/>
    <mergeCell ref="G6:H6"/>
  </mergeCells>
  <pageMargins left="0.2" right="0.16" top="0.63" bottom="0.25" header="0.46"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1"/>
  <sheetViews>
    <sheetView tabSelected="1" workbookViewId="0">
      <selection activeCell="D54" sqref="D54"/>
    </sheetView>
  </sheetViews>
  <sheetFormatPr defaultColWidth="8.90625" defaultRowHeight="15.6" x14ac:dyDescent="0.3"/>
  <cols>
    <col min="1" max="1" width="4.36328125" style="1" customWidth="1"/>
    <col min="2" max="2" width="47.36328125" style="1" customWidth="1"/>
    <col min="3" max="3" width="17.36328125" style="1" bestFit="1" customWidth="1"/>
    <col min="4" max="4" width="17.453125" style="1" customWidth="1"/>
    <col min="5" max="5" width="16.36328125" style="1" customWidth="1"/>
    <col min="6" max="6" width="8.1796875" style="1" customWidth="1"/>
    <col min="7" max="7" width="15.90625" style="18" bestFit="1" customWidth="1"/>
    <col min="8" max="8" width="9.90625" style="1" bestFit="1" customWidth="1"/>
    <col min="9" max="9" width="10.36328125" style="1" bestFit="1" customWidth="1"/>
    <col min="10" max="10" width="9.90625" style="1" bestFit="1" customWidth="1"/>
    <col min="11" max="11" width="14" style="1" customWidth="1"/>
    <col min="12" max="12" width="11.90625" style="1" bestFit="1" customWidth="1"/>
    <col min="13" max="16384" width="8.90625" style="1"/>
  </cols>
  <sheetData>
    <row r="1" spans="1:12" s="2" customFormat="1" ht="18.75" customHeight="1" x14ac:dyDescent="0.35">
      <c r="A1" s="104" t="str">
        <f>'117'!A1:B1</f>
        <v>UBND PHƯỜNG KINH MÔN</v>
      </c>
      <c r="B1" s="104"/>
      <c r="C1" s="98" t="s">
        <v>205</v>
      </c>
      <c r="D1" s="98"/>
      <c r="E1" s="98"/>
      <c r="F1" s="98"/>
      <c r="G1" s="19"/>
    </row>
    <row r="2" spans="1:12" s="2" customFormat="1" ht="18.75" customHeight="1" x14ac:dyDescent="0.35">
      <c r="A2" s="63"/>
      <c r="B2" s="63"/>
      <c r="C2" s="51"/>
      <c r="D2" s="51"/>
      <c r="E2" s="51"/>
      <c r="F2" s="51"/>
      <c r="G2" s="19"/>
    </row>
    <row r="3" spans="1:12" s="2" customFormat="1" ht="18" x14ac:dyDescent="0.35">
      <c r="A3" s="99" t="s">
        <v>120</v>
      </c>
      <c r="B3" s="99"/>
      <c r="C3" s="99"/>
      <c r="D3" s="99"/>
      <c r="E3" s="99"/>
      <c r="F3" s="99"/>
      <c r="G3" s="19"/>
    </row>
    <row r="4" spans="1:12" s="2" customFormat="1" ht="18" x14ac:dyDescent="0.35">
      <c r="A4" s="100" t="str">
        <f>'117'!A4:H4</f>
        <v>(Quyết toán đã được HDND phường phê chuẩn)</v>
      </c>
      <c r="B4" s="100"/>
      <c r="C4" s="100"/>
      <c r="D4" s="100"/>
      <c r="E4" s="100"/>
      <c r="F4" s="100"/>
      <c r="G4" s="19"/>
    </row>
    <row r="5" spans="1:12" s="2" customFormat="1" ht="18" x14ac:dyDescent="0.35">
      <c r="F5" s="20" t="s">
        <v>123</v>
      </c>
      <c r="G5" s="19"/>
    </row>
    <row r="6" spans="1:12" s="2" customFormat="1" ht="34.799999999999997" x14ac:dyDescent="0.35">
      <c r="A6" s="53" t="s">
        <v>0</v>
      </c>
      <c r="B6" s="53" t="s">
        <v>1</v>
      </c>
      <c r="C6" s="53" t="s">
        <v>2</v>
      </c>
      <c r="D6" s="53" t="s">
        <v>3</v>
      </c>
      <c r="E6" s="119" t="s">
        <v>129</v>
      </c>
      <c r="F6" s="120"/>
      <c r="G6" s="103"/>
      <c r="H6" s="121"/>
      <c r="I6" s="97"/>
      <c r="J6" s="97"/>
    </row>
    <row r="7" spans="1:12" s="2" customFormat="1" ht="31.5" customHeight="1" x14ac:dyDescent="0.35">
      <c r="A7" s="105" t="s">
        <v>6</v>
      </c>
      <c r="B7" s="105" t="s">
        <v>7</v>
      </c>
      <c r="C7" s="105">
        <v>1</v>
      </c>
      <c r="D7" s="105">
        <v>2</v>
      </c>
      <c r="E7" s="55" t="s">
        <v>4</v>
      </c>
      <c r="F7" s="55" t="s">
        <v>5</v>
      </c>
      <c r="G7" s="21"/>
      <c r="H7" s="54"/>
      <c r="I7" s="54"/>
      <c r="J7" s="54"/>
    </row>
    <row r="8" spans="1:12" s="2" customFormat="1" ht="20.25" customHeight="1" x14ac:dyDescent="0.35">
      <c r="A8" s="106"/>
      <c r="B8" s="106"/>
      <c r="C8" s="106"/>
      <c r="D8" s="106"/>
      <c r="E8" s="55" t="s">
        <v>8</v>
      </c>
      <c r="F8" s="55" t="s">
        <v>9</v>
      </c>
      <c r="G8" s="21"/>
      <c r="H8" s="54"/>
      <c r="I8" s="54"/>
      <c r="J8" s="54"/>
    </row>
    <row r="9" spans="1:12" s="2" customFormat="1" ht="18" x14ac:dyDescent="0.35">
      <c r="A9" s="53"/>
      <c r="B9" s="7" t="s">
        <v>74</v>
      </c>
      <c r="C9" s="11">
        <f>C10+C46+C53+C54+C55+C56</f>
        <v>203930000000</v>
      </c>
      <c r="D9" s="11">
        <f t="shared" ref="D9:E9" si="0">D10+D46+D53+D54+D55+D56</f>
        <v>292549540732</v>
      </c>
      <c r="E9" s="11">
        <f t="shared" si="0"/>
        <v>88619540732</v>
      </c>
      <c r="F9" s="22">
        <f>D9/C9</f>
        <v>1.4345586266463983</v>
      </c>
      <c r="G9" s="23" t="e">
        <f>D9-#REF!</f>
        <v>#REF!</v>
      </c>
      <c r="H9" s="24"/>
      <c r="I9" s="24"/>
      <c r="J9" s="24"/>
      <c r="K9" s="9"/>
      <c r="L9" s="9"/>
    </row>
    <row r="10" spans="1:12" s="2" customFormat="1" ht="18" x14ac:dyDescent="0.35">
      <c r="A10" s="53" t="s">
        <v>6</v>
      </c>
      <c r="B10" s="7" t="s">
        <v>75</v>
      </c>
      <c r="C10" s="11">
        <f>C11+C27+C42+C43+C44+C45</f>
        <v>203930000000</v>
      </c>
      <c r="D10" s="11">
        <f>D11+D27+D42+D43+D44+D45</f>
        <v>281973357547</v>
      </c>
      <c r="E10" s="11">
        <f t="shared" ref="E10:E55" si="1">D10-C10</f>
        <v>78043357547</v>
      </c>
      <c r="F10" s="22">
        <f t="shared" ref="F10:F11" si="2">D10/C10</f>
        <v>1.3826967956995047</v>
      </c>
      <c r="G10" s="23"/>
      <c r="H10" s="24"/>
      <c r="I10" s="24"/>
      <c r="J10" s="24"/>
      <c r="K10" s="9"/>
    </row>
    <row r="11" spans="1:12" s="2" customFormat="1" ht="18" x14ac:dyDescent="0.35">
      <c r="A11" s="53" t="s">
        <v>10</v>
      </c>
      <c r="B11" s="7" t="s">
        <v>16</v>
      </c>
      <c r="C11" s="11">
        <f>C12+C25+C26</f>
        <v>2625000000</v>
      </c>
      <c r="D11" s="11">
        <f>D12+D25+D26</f>
        <v>27724901319</v>
      </c>
      <c r="E11" s="11">
        <f t="shared" si="1"/>
        <v>25099901319</v>
      </c>
      <c r="F11" s="22">
        <f t="shared" si="2"/>
        <v>10.561867169142857</v>
      </c>
      <c r="G11" s="25"/>
      <c r="H11" s="26"/>
      <c r="I11" s="26"/>
      <c r="J11" s="26"/>
      <c r="K11" s="9"/>
    </row>
    <row r="12" spans="1:12" s="2" customFormat="1" ht="18" x14ac:dyDescent="0.35">
      <c r="A12" s="52">
        <v>1</v>
      </c>
      <c r="B12" s="12" t="s">
        <v>76</v>
      </c>
      <c r="C12" s="13">
        <v>2625000000</v>
      </c>
      <c r="D12" s="13">
        <f>D13</f>
        <v>27724901319</v>
      </c>
      <c r="E12" s="11">
        <f t="shared" si="1"/>
        <v>25099901319</v>
      </c>
      <c r="F12" s="27">
        <f>D12/C12</f>
        <v>10.561867169142857</v>
      </c>
      <c r="G12" s="28"/>
      <c r="H12" s="4"/>
      <c r="I12" s="29"/>
      <c r="J12" s="4"/>
    </row>
    <row r="13" spans="1:12" s="2" customFormat="1" ht="18" x14ac:dyDescent="0.35">
      <c r="A13" s="52"/>
      <c r="B13" s="16" t="s">
        <v>77</v>
      </c>
      <c r="C13" s="13">
        <f t="shared" ref="C13:C56" si="3">G13+H13</f>
        <v>0</v>
      </c>
      <c r="D13" s="13">
        <f>D14+D15+D16+D17+D18+D19+D20+D21</f>
        <v>27724901319</v>
      </c>
      <c r="E13" s="13">
        <f t="shared" si="1"/>
        <v>27724901319</v>
      </c>
      <c r="F13" s="30"/>
      <c r="G13" s="28"/>
      <c r="H13" s="4"/>
      <c r="I13" s="29"/>
      <c r="J13" s="4"/>
    </row>
    <row r="14" spans="1:12" s="2" customFormat="1" ht="18" x14ac:dyDescent="0.35">
      <c r="A14" s="52" t="s">
        <v>11</v>
      </c>
      <c r="B14" s="16" t="s">
        <v>88</v>
      </c>
      <c r="C14" s="13"/>
      <c r="D14" s="13"/>
      <c r="E14" s="13">
        <f t="shared" si="1"/>
        <v>0</v>
      </c>
      <c r="F14" s="30"/>
      <c r="G14" s="28"/>
      <c r="H14" s="4"/>
      <c r="I14" s="29"/>
      <c r="J14" s="4"/>
    </row>
    <row r="15" spans="1:12" s="2" customFormat="1" ht="18" x14ac:dyDescent="0.35">
      <c r="A15" s="52" t="s">
        <v>11</v>
      </c>
      <c r="B15" s="16" t="s">
        <v>121</v>
      </c>
      <c r="C15" s="13"/>
      <c r="D15" s="13">
        <v>2130901480</v>
      </c>
      <c r="E15" s="13">
        <f t="shared" si="1"/>
        <v>2130901480</v>
      </c>
      <c r="F15" s="30"/>
      <c r="G15" s="28"/>
      <c r="H15" s="4"/>
      <c r="I15" s="29"/>
      <c r="J15" s="4"/>
    </row>
    <row r="16" spans="1:12" s="2" customFormat="1" ht="18" x14ac:dyDescent="0.35">
      <c r="A16" s="52" t="s">
        <v>11</v>
      </c>
      <c r="B16" s="16" t="s">
        <v>78</v>
      </c>
      <c r="C16" s="13"/>
      <c r="D16" s="13">
        <v>7620714340</v>
      </c>
      <c r="E16" s="13">
        <f t="shared" si="1"/>
        <v>7620714340</v>
      </c>
      <c r="F16" s="30"/>
      <c r="G16" s="28"/>
      <c r="H16" s="4"/>
      <c r="I16" s="29"/>
      <c r="J16" s="4"/>
    </row>
    <row r="17" spans="1:12" s="2" customFormat="1" ht="18" x14ac:dyDescent="0.35">
      <c r="A17" s="52" t="s">
        <v>11</v>
      </c>
      <c r="B17" s="16" t="s">
        <v>89</v>
      </c>
      <c r="C17" s="13"/>
      <c r="D17" s="15">
        <v>3212266000</v>
      </c>
      <c r="E17" s="13">
        <f t="shared" si="1"/>
        <v>3212266000</v>
      </c>
      <c r="F17" s="30"/>
      <c r="G17" s="28"/>
      <c r="H17" s="4"/>
      <c r="I17" s="31"/>
      <c r="J17" s="4"/>
      <c r="L17" s="10"/>
    </row>
    <row r="18" spans="1:12" s="2" customFormat="1" ht="18" x14ac:dyDescent="0.35">
      <c r="A18" s="52" t="s">
        <v>11</v>
      </c>
      <c r="B18" s="16" t="s">
        <v>128</v>
      </c>
      <c r="C18" s="13"/>
      <c r="D18" s="15">
        <v>610221000</v>
      </c>
      <c r="E18" s="13">
        <f t="shared" si="1"/>
        <v>610221000</v>
      </c>
      <c r="F18" s="30"/>
      <c r="G18" s="28"/>
      <c r="H18" s="4"/>
      <c r="I18" s="31"/>
      <c r="J18" s="4"/>
      <c r="L18" s="10"/>
    </row>
    <row r="19" spans="1:12" s="2" customFormat="1" ht="18" x14ac:dyDescent="0.35">
      <c r="A19" s="52" t="s">
        <v>11</v>
      </c>
      <c r="B19" s="16" t="s">
        <v>94</v>
      </c>
      <c r="C19" s="13"/>
      <c r="D19" s="13">
        <v>6555744764</v>
      </c>
      <c r="E19" s="13">
        <f t="shared" si="1"/>
        <v>6555744764</v>
      </c>
      <c r="F19" s="30"/>
      <c r="G19" s="28"/>
      <c r="H19" s="4"/>
      <c r="I19" s="29"/>
      <c r="J19" s="4"/>
    </row>
    <row r="20" spans="1:12" s="2" customFormat="1" ht="36" x14ac:dyDescent="0.35">
      <c r="A20" s="52" t="s">
        <v>11</v>
      </c>
      <c r="B20" s="16" t="s">
        <v>122</v>
      </c>
      <c r="C20" s="13"/>
      <c r="D20" s="13">
        <v>2620249000</v>
      </c>
      <c r="E20" s="13">
        <f t="shared" si="1"/>
        <v>2620249000</v>
      </c>
      <c r="F20" s="30"/>
      <c r="G20" s="28"/>
      <c r="H20" s="4"/>
      <c r="I20" s="29"/>
      <c r="J20" s="4"/>
    </row>
    <row r="21" spans="1:12" s="2" customFormat="1" ht="18" x14ac:dyDescent="0.35">
      <c r="A21" s="52" t="s">
        <v>11</v>
      </c>
      <c r="B21" s="16" t="s">
        <v>95</v>
      </c>
      <c r="C21" s="13"/>
      <c r="D21" s="13">
        <v>4974804735</v>
      </c>
      <c r="E21" s="13">
        <f t="shared" si="1"/>
        <v>4974804735</v>
      </c>
      <c r="F21" s="30"/>
      <c r="G21" s="28"/>
      <c r="H21" s="4"/>
      <c r="I21" s="29"/>
      <c r="J21" s="4"/>
    </row>
    <row r="22" spans="1:12" s="2" customFormat="1" ht="18" x14ac:dyDescent="0.35">
      <c r="A22" s="52"/>
      <c r="B22" s="16" t="s">
        <v>79</v>
      </c>
      <c r="C22" s="13"/>
      <c r="D22" s="13"/>
      <c r="E22" s="13">
        <f t="shared" si="1"/>
        <v>0</v>
      </c>
      <c r="F22" s="30"/>
      <c r="G22" s="28"/>
      <c r="H22" s="4"/>
      <c r="I22" s="29"/>
      <c r="J22" s="4"/>
    </row>
    <row r="23" spans="1:12" s="2" customFormat="1" ht="18" x14ac:dyDescent="0.35">
      <c r="A23" s="52" t="s">
        <v>11</v>
      </c>
      <c r="B23" s="16" t="s">
        <v>80</v>
      </c>
      <c r="C23" s="13"/>
      <c r="D23" s="13"/>
      <c r="E23" s="13">
        <f t="shared" si="1"/>
        <v>0</v>
      </c>
      <c r="F23" s="30"/>
      <c r="G23" s="28"/>
      <c r="H23" s="4"/>
      <c r="I23" s="29"/>
      <c r="J23" s="32"/>
    </row>
    <row r="24" spans="1:12" s="2" customFormat="1" ht="18" x14ac:dyDescent="0.35">
      <c r="A24" s="52" t="s">
        <v>11</v>
      </c>
      <c r="B24" s="16" t="s">
        <v>81</v>
      </c>
      <c r="C24" s="13"/>
      <c r="D24" s="13"/>
      <c r="E24" s="13">
        <f t="shared" si="1"/>
        <v>0</v>
      </c>
      <c r="F24" s="30"/>
      <c r="G24" s="28"/>
      <c r="H24" s="4"/>
      <c r="I24" s="29"/>
      <c r="J24" s="4"/>
    </row>
    <row r="25" spans="1:12" s="2" customFormat="1" ht="72" x14ac:dyDescent="0.35">
      <c r="A25" s="52">
        <v>2</v>
      </c>
      <c r="B25" s="12" t="s">
        <v>82</v>
      </c>
      <c r="C25" s="13"/>
      <c r="D25" s="13"/>
      <c r="E25" s="13">
        <f t="shared" si="1"/>
        <v>0</v>
      </c>
      <c r="F25" s="30"/>
      <c r="G25" s="28"/>
      <c r="H25" s="4"/>
      <c r="I25" s="29"/>
      <c r="J25" s="4"/>
    </row>
    <row r="26" spans="1:12" s="2" customFormat="1" ht="18" x14ac:dyDescent="0.35">
      <c r="A26" s="52">
        <v>3</v>
      </c>
      <c r="B26" s="12" t="s">
        <v>83</v>
      </c>
      <c r="C26" s="13"/>
      <c r="D26" s="13"/>
      <c r="E26" s="13">
        <f t="shared" si="1"/>
        <v>0</v>
      </c>
      <c r="F26" s="30"/>
      <c r="G26" s="28"/>
      <c r="H26" s="4"/>
      <c r="I26" s="29"/>
      <c r="J26" s="32"/>
      <c r="L26" s="10"/>
    </row>
    <row r="27" spans="1:12" s="6" customFormat="1" ht="17.399999999999999" x14ac:dyDescent="0.3">
      <c r="A27" s="53" t="s">
        <v>12</v>
      </c>
      <c r="B27" s="7" t="s">
        <v>17</v>
      </c>
      <c r="C27" s="11">
        <f>SUM(C29:C41)</f>
        <v>191524000000</v>
      </c>
      <c r="D27" s="11">
        <f>SUM(D29:D41)</f>
        <v>254248456228</v>
      </c>
      <c r="E27" s="11">
        <f t="shared" si="1"/>
        <v>62724456228</v>
      </c>
      <c r="F27" s="22">
        <f>D27/C27</f>
        <v>1.3275018077525531</v>
      </c>
      <c r="G27" s="25"/>
      <c r="H27" s="33"/>
      <c r="I27" s="26"/>
      <c r="J27" s="33"/>
      <c r="L27" s="34"/>
    </row>
    <row r="28" spans="1:12" s="2" customFormat="1" ht="18" x14ac:dyDescent="0.35">
      <c r="A28" s="52"/>
      <c r="B28" s="12" t="s">
        <v>84</v>
      </c>
      <c r="C28" s="13">
        <f t="shared" si="3"/>
        <v>0</v>
      </c>
      <c r="D28" s="13">
        <f>I28+J28</f>
        <v>0</v>
      </c>
      <c r="E28" s="13">
        <f t="shared" si="1"/>
        <v>0</v>
      </c>
      <c r="F28" s="35"/>
      <c r="G28" s="28"/>
      <c r="H28" s="4"/>
      <c r="I28" s="29"/>
      <c r="J28" s="4"/>
      <c r="L28" s="10"/>
    </row>
    <row r="29" spans="1:12" s="2" customFormat="1" ht="18" x14ac:dyDescent="0.35">
      <c r="A29" s="52">
        <v>1</v>
      </c>
      <c r="B29" s="12" t="s">
        <v>88</v>
      </c>
      <c r="C29" s="13">
        <v>1443000000</v>
      </c>
      <c r="D29" s="13">
        <v>1428600000</v>
      </c>
      <c r="E29" s="13">
        <f t="shared" si="1"/>
        <v>-14400000</v>
      </c>
      <c r="F29" s="27">
        <f>D29/C29</f>
        <v>0.99002079002079002</v>
      </c>
      <c r="G29" s="28"/>
      <c r="H29" s="4"/>
      <c r="I29" s="29"/>
      <c r="J29" s="4"/>
      <c r="L29" s="10"/>
    </row>
    <row r="30" spans="1:12" s="2" customFormat="1" ht="18" x14ac:dyDescent="0.35">
      <c r="A30" s="52">
        <v>2</v>
      </c>
      <c r="B30" s="12" t="s">
        <v>121</v>
      </c>
      <c r="C30" s="13">
        <v>1625000000</v>
      </c>
      <c r="D30" s="13">
        <v>1702352000</v>
      </c>
      <c r="E30" s="13">
        <f t="shared" si="1"/>
        <v>77352000</v>
      </c>
      <c r="F30" s="27">
        <f>D30/C30</f>
        <v>1.0476012307692308</v>
      </c>
      <c r="G30" s="28"/>
      <c r="H30" s="4"/>
      <c r="I30" s="29"/>
      <c r="J30" s="4"/>
      <c r="L30" s="10"/>
    </row>
    <row r="31" spans="1:12" s="2" customFormat="1" ht="18" x14ac:dyDescent="0.35">
      <c r="A31" s="52">
        <v>3</v>
      </c>
      <c r="B31" s="12" t="s">
        <v>78</v>
      </c>
      <c r="C31" s="13">
        <v>77313000000</v>
      </c>
      <c r="D31" s="13">
        <v>88899583980</v>
      </c>
      <c r="E31" s="13">
        <f t="shared" si="1"/>
        <v>11586583980</v>
      </c>
      <c r="F31" s="27">
        <f>D31/C31</f>
        <v>1.1498659213845019</v>
      </c>
      <c r="G31" s="28"/>
      <c r="H31" s="4"/>
      <c r="I31" s="29"/>
      <c r="J31" s="4"/>
      <c r="L31" s="10"/>
    </row>
    <row r="32" spans="1:12" s="2" customFormat="1" ht="18" x14ac:dyDescent="0.35">
      <c r="A32" s="52">
        <v>4</v>
      </c>
      <c r="B32" s="12" t="s">
        <v>85</v>
      </c>
      <c r="C32" s="13"/>
      <c r="D32" s="13"/>
      <c r="E32" s="13">
        <f t="shared" si="1"/>
        <v>0</v>
      </c>
      <c r="F32" s="27"/>
      <c r="G32" s="28"/>
      <c r="H32" s="4"/>
      <c r="I32" s="29"/>
      <c r="J32" s="4"/>
      <c r="L32" s="10"/>
    </row>
    <row r="33" spans="1:13" s="2" customFormat="1" ht="18" x14ac:dyDescent="0.35">
      <c r="A33" s="52">
        <v>5</v>
      </c>
      <c r="B33" s="12" t="s">
        <v>89</v>
      </c>
      <c r="C33" s="13">
        <v>165000000</v>
      </c>
      <c r="D33" s="13">
        <v>165000000</v>
      </c>
      <c r="E33" s="13">
        <f t="shared" si="1"/>
        <v>0</v>
      </c>
      <c r="F33" s="27">
        <f t="shared" ref="F33:F41" si="4">D33/C33</f>
        <v>1</v>
      </c>
      <c r="G33" s="28"/>
      <c r="H33" s="4"/>
      <c r="I33" s="29"/>
      <c r="J33" s="4"/>
      <c r="L33" s="10"/>
    </row>
    <row r="34" spans="1:13" s="2" customFormat="1" ht="18" x14ac:dyDescent="0.35">
      <c r="A34" s="52">
        <v>6</v>
      </c>
      <c r="B34" s="12" t="s">
        <v>90</v>
      </c>
      <c r="C34" s="13">
        <v>1365000000</v>
      </c>
      <c r="D34" s="13">
        <v>3675341465</v>
      </c>
      <c r="E34" s="13">
        <f t="shared" si="1"/>
        <v>2310341465</v>
      </c>
      <c r="F34" s="27">
        <f t="shared" si="4"/>
        <v>2.6925578498168496</v>
      </c>
      <c r="G34" s="28"/>
      <c r="H34" s="4"/>
      <c r="I34" s="29"/>
      <c r="J34" s="4"/>
      <c r="L34" s="10"/>
    </row>
    <row r="35" spans="1:13" s="2" customFormat="1" ht="18" x14ac:dyDescent="0.35">
      <c r="A35" s="52">
        <v>7</v>
      </c>
      <c r="B35" s="12" t="s">
        <v>91</v>
      </c>
      <c r="C35" s="13">
        <v>1330000000</v>
      </c>
      <c r="D35" s="13">
        <v>208490755</v>
      </c>
      <c r="E35" s="13">
        <f t="shared" si="1"/>
        <v>-1121509245</v>
      </c>
      <c r="F35" s="27">
        <f t="shared" si="4"/>
        <v>0.15675996616541354</v>
      </c>
      <c r="G35" s="28"/>
      <c r="H35" s="4"/>
      <c r="I35" s="29"/>
      <c r="J35" s="4"/>
      <c r="L35" s="10"/>
    </row>
    <row r="36" spans="1:13" s="2" customFormat="1" ht="18" x14ac:dyDescent="0.35">
      <c r="A36" s="52">
        <v>8</v>
      </c>
      <c r="B36" s="12" t="s">
        <v>92</v>
      </c>
      <c r="C36" s="13">
        <v>1269000000</v>
      </c>
      <c r="D36" s="13">
        <v>1350189780</v>
      </c>
      <c r="E36" s="13">
        <f t="shared" si="1"/>
        <v>81189780</v>
      </c>
      <c r="F36" s="27">
        <f t="shared" si="4"/>
        <v>1.0639793380614657</v>
      </c>
      <c r="G36" s="28"/>
      <c r="H36" s="4"/>
      <c r="I36" s="29"/>
      <c r="J36" s="4"/>
    </row>
    <row r="37" spans="1:13" s="2" customFormat="1" ht="18" x14ac:dyDescent="0.35">
      <c r="A37" s="52">
        <v>9</v>
      </c>
      <c r="B37" s="12" t="s">
        <v>93</v>
      </c>
      <c r="C37" s="13">
        <v>67000000</v>
      </c>
      <c r="D37" s="13">
        <v>399230000</v>
      </c>
      <c r="E37" s="13">
        <f t="shared" si="1"/>
        <v>332230000</v>
      </c>
      <c r="F37" s="27">
        <f t="shared" si="4"/>
        <v>5.9586567164179103</v>
      </c>
      <c r="G37" s="28"/>
      <c r="H37" s="4"/>
      <c r="I37" s="29"/>
      <c r="J37" s="4"/>
    </row>
    <row r="38" spans="1:13" s="2" customFormat="1" ht="18" x14ac:dyDescent="0.35">
      <c r="A38" s="52">
        <v>10</v>
      </c>
      <c r="B38" s="12" t="s">
        <v>94</v>
      </c>
      <c r="C38" s="13">
        <v>2766000000</v>
      </c>
      <c r="D38" s="13">
        <v>13225732740</v>
      </c>
      <c r="E38" s="13">
        <f t="shared" si="1"/>
        <v>10459732740</v>
      </c>
      <c r="F38" s="27">
        <f t="shared" si="4"/>
        <v>4.7815375054229934</v>
      </c>
      <c r="G38" s="28"/>
      <c r="H38" s="4"/>
      <c r="I38" s="29"/>
      <c r="J38" s="4"/>
    </row>
    <row r="39" spans="1:13" s="2" customFormat="1" ht="36" x14ac:dyDescent="0.35">
      <c r="A39" s="52">
        <v>11</v>
      </c>
      <c r="B39" s="12" t="s">
        <v>122</v>
      </c>
      <c r="C39" s="13">
        <v>53096000000</v>
      </c>
      <c r="D39" s="13">
        <v>82305923508</v>
      </c>
      <c r="E39" s="13">
        <f t="shared" si="1"/>
        <v>29209923508</v>
      </c>
      <c r="F39" s="27">
        <f t="shared" si="4"/>
        <v>1.5501341627994576</v>
      </c>
      <c r="G39" s="28"/>
      <c r="H39" s="4"/>
      <c r="I39" s="29"/>
      <c r="J39" s="4"/>
      <c r="K39" s="9"/>
    </row>
    <row r="40" spans="1:13" s="2" customFormat="1" ht="18" x14ac:dyDescent="0.35">
      <c r="A40" s="52">
        <v>12</v>
      </c>
      <c r="B40" s="12" t="s">
        <v>95</v>
      </c>
      <c r="C40" s="13">
        <v>50848000000</v>
      </c>
      <c r="D40" s="13">
        <v>58098012000</v>
      </c>
      <c r="E40" s="13">
        <f t="shared" si="1"/>
        <v>7250012000</v>
      </c>
      <c r="F40" s="27">
        <f t="shared" si="4"/>
        <v>1.1425820484581497</v>
      </c>
      <c r="G40" s="28"/>
      <c r="H40" s="4"/>
      <c r="I40" s="29"/>
      <c r="J40" s="4"/>
    </row>
    <row r="41" spans="1:13" s="2" customFormat="1" ht="18" x14ac:dyDescent="0.35">
      <c r="A41" s="52">
        <v>13</v>
      </c>
      <c r="B41" s="12" t="s">
        <v>124</v>
      </c>
      <c r="C41" s="13">
        <v>237000000</v>
      </c>
      <c r="D41" s="13">
        <v>2790000000</v>
      </c>
      <c r="E41" s="13">
        <f t="shared" si="1"/>
        <v>2553000000</v>
      </c>
      <c r="F41" s="27">
        <f t="shared" si="4"/>
        <v>11.772151898734178</v>
      </c>
      <c r="G41" s="28"/>
      <c r="H41" s="4"/>
      <c r="I41" s="29"/>
      <c r="J41" s="4"/>
    </row>
    <row r="42" spans="1:13" s="2" customFormat="1" ht="37.5" customHeight="1" x14ac:dyDescent="0.35">
      <c r="A42" s="53" t="s">
        <v>13</v>
      </c>
      <c r="B42" s="7" t="s">
        <v>18</v>
      </c>
      <c r="C42" s="13"/>
      <c r="D42" s="13"/>
      <c r="E42" s="11">
        <f t="shared" si="1"/>
        <v>0</v>
      </c>
      <c r="F42" s="36"/>
      <c r="G42" s="28"/>
      <c r="H42" s="4"/>
      <c r="I42" s="29"/>
      <c r="J42" s="4"/>
      <c r="L42" s="10"/>
    </row>
    <row r="43" spans="1:13" s="2" customFormat="1" ht="18" x14ac:dyDescent="0.35">
      <c r="A43" s="53" t="s">
        <v>14</v>
      </c>
      <c r="B43" s="7" t="s">
        <v>19</v>
      </c>
      <c r="C43" s="13"/>
      <c r="D43" s="13"/>
      <c r="E43" s="11">
        <f t="shared" si="1"/>
        <v>0</v>
      </c>
      <c r="F43" s="36"/>
      <c r="G43" s="28"/>
      <c r="H43" s="4"/>
      <c r="I43" s="29"/>
      <c r="J43" s="4"/>
    </row>
    <row r="44" spans="1:13" s="2" customFormat="1" ht="18" x14ac:dyDescent="0.35">
      <c r="A44" s="53" t="s">
        <v>15</v>
      </c>
      <c r="B44" s="7" t="s">
        <v>20</v>
      </c>
      <c r="C44" s="11">
        <v>9781000000</v>
      </c>
      <c r="D44" s="13">
        <v>0</v>
      </c>
      <c r="E44" s="11">
        <f t="shared" si="1"/>
        <v>-9781000000</v>
      </c>
      <c r="F44" s="36">
        <f>D44/C44%</f>
        <v>0</v>
      </c>
      <c r="G44" s="28"/>
      <c r="H44" s="4"/>
      <c r="I44" s="29"/>
      <c r="J44" s="4"/>
    </row>
    <row r="45" spans="1:13" s="2" customFormat="1" ht="18" x14ac:dyDescent="0.35">
      <c r="A45" s="53" t="s">
        <v>86</v>
      </c>
      <c r="B45" s="7" t="s">
        <v>21</v>
      </c>
      <c r="C45" s="13"/>
      <c r="D45" s="13"/>
      <c r="E45" s="11">
        <f t="shared" si="1"/>
        <v>0</v>
      </c>
      <c r="F45" s="36"/>
      <c r="G45" s="28"/>
      <c r="H45" s="4"/>
      <c r="I45" s="29"/>
      <c r="J45" s="4"/>
      <c r="L45" s="9"/>
    </row>
    <row r="46" spans="1:13" s="2" customFormat="1" ht="33" customHeight="1" x14ac:dyDescent="0.35">
      <c r="A46" s="53" t="s">
        <v>7</v>
      </c>
      <c r="B46" s="7" t="s">
        <v>100</v>
      </c>
      <c r="C46" s="11">
        <f>C47+C50</f>
        <v>0</v>
      </c>
      <c r="D46" s="11">
        <f>D47+D50</f>
        <v>0</v>
      </c>
      <c r="E46" s="11">
        <f t="shared" si="1"/>
        <v>0</v>
      </c>
      <c r="F46" s="36"/>
      <c r="G46" s="25"/>
      <c r="H46" s="33"/>
      <c r="I46" s="26"/>
      <c r="J46" s="26"/>
      <c r="M46" s="37"/>
    </row>
    <row r="47" spans="1:13" s="2" customFormat="1" ht="20.100000000000001" customHeight="1" x14ac:dyDescent="0.35">
      <c r="A47" s="53" t="s">
        <v>10</v>
      </c>
      <c r="B47" s="7" t="s">
        <v>101</v>
      </c>
      <c r="C47" s="13">
        <f>C48+C49</f>
        <v>0</v>
      </c>
      <c r="D47" s="13">
        <f>D48+D49</f>
        <v>0</v>
      </c>
      <c r="E47" s="11">
        <f t="shared" si="1"/>
        <v>0</v>
      </c>
      <c r="F47" s="36"/>
      <c r="G47" s="28"/>
      <c r="H47" s="4"/>
      <c r="I47" s="29"/>
      <c r="J47" s="4"/>
      <c r="L47" s="10"/>
      <c r="M47" s="38"/>
    </row>
    <row r="48" spans="1:13" s="2" customFormat="1" ht="20.100000000000001" customHeight="1" x14ac:dyDescent="0.35">
      <c r="A48" s="52">
        <v>1</v>
      </c>
      <c r="B48" s="12" t="s">
        <v>102</v>
      </c>
      <c r="C48" s="13"/>
      <c r="D48" s="11"/>
      <c r="E48" s="11">
        <f t="shared" si="1"/>
        <v>0</v>
      </c>
      <c r="F48" s="36"/>
      <c r="G48" s="28"/>
      <c r="H48" s="4"/>
      <c r="I48" s="29"/>
      <c r="J48" s="4"/>
      <c r="M48" s="38"/>
    </row>
    <row r="49" spans="1:13" s="2" customFormat="1" ht="20.100000000000001" customHeight="1" x14ac:dyDescent="0.35">
      <c r="A49" s="52">
        <v>2</v>
      </c>
      <c r="B49" s="12" t="s">
        <v>103</v>
      </c>
      <c r="C49" s="13"/>
      <c r="D49" s="11"/>
      <c r="E49" s="11">
        <f t="shared" si="1"/>
        <v>0</v>
      </c>
      <c r="F49" s="36"/>
      <c r="G49" s="28"/>
      <c r="H49" s="4"/>
      <c r="I49" s="29"/>
      <c r="J49" s="4"/>
      <c r="L49" s="10"/>
      <c r="M49" s="38"/>
    </row>
    <row r="50" spans="1:13" s="2" customFormat="1" ht="20.100000000000001" customHeight="1" x14ac:dyDescent="0.35">
      <c r="A50" s="53" t="s">
        <v>12</v>
      </c>
      <c r="B50" s="7" t="s">
        <v>27</v>
      </c>
      <c r="C50" s="11">
        <f>C51+C52</f>
        <v>0</v>
      </c>
      <c r="D50" s="11">
        <f>D51+D52</f>
        <v>0</v>
      </c>
      <c r="E50" s="11">
        <f t="shared" si="1"/>
        <v>0</v>
      </c>
      <c r="F50" s="36"/>
      <c r="G50" s="28"/>
      <c r="H50" s="4"/>
      <c r="I50" s="29"/>
      <c r="J50" s="4"/>
      <c r="M50" s="38"/>
    </row>
    <row r="51" spans="1:13" s="2" customFormat="1" ht="20.100000000000001" customHeight="1" x14ac:dyDescent="0.35">
      <c r="A51" s="52">
        <v>1</v>
      </c>
      <c r="B51" s="12" t="s">
        <v>104</v>
      </c>
      <c r="C51" s="13"/>
      <c r="D51" s="11"/>
      <c r="E51" s="11">
        <f t="shared" si="1"/>
        <v>0</v>
      </c>
      <c r="F51" s="36"/>
      <c r="G51" s="28"/>
      <c r="H51" s="4"/>
      <c r="I51" s="29"/>
      <c r="J51" s="4"/>
      <c r="L51" s="39"/>
      <c r="M51" s="38"/>
    </row>
    <row r="52" spans="1:13" s="2" customFormat="1" ht="20.100000000000001" customHeight="1" x14ac:dyDescent="0.35">
      <c r="A52" s="52">
        <v>2</v>
      </c>
      <c r="B52" s="12" t="s">
        <v>105</v>
      </c>
      <c r="C52" s="13"/>
      <c r="D52" s="13"/>
      <c r="E52" s="11">
        <f t="shared" si="1"/>
        <v>0</v>
      </c>
      <c r="F52" s="36"/>
      <c r="G52" s="28"/>
      <c r="H52" s="4"/>
      <c r="I52" s="29"/>
      <c r="J52" s="4"/>
      <c r="L52" s="9"/>
      <c r="M52" s="38"/>
    </row>
    <row r="53" spans="1:13" s="2" customFormat="1" ht="19.5" customHeight="1" x14ac:dyDescent="0.35">
      <c r="A53" s="53" t="s">
        <v>22</v>
      </c>
      <c r="B53" s="7" t="s">
        <v>87</v>
      </c>
      <c r="C53" s="13">
        <f t="shared" si="3"/>
        <v>0</v>
      </c>
      <c r="D53" s="11">
        <v>9469742685</v>
      </c>
      <c r="E53" s="11">
        <f>D53-C53</f>
        <v>9469742685</v>
      </c>
      <c r="F53" s="35"/>
      <c r="G53" s="40"/>
      <c r="H53" s="4"/>
      <c r="I53" s="26"/>
      <c r="J53" s="33"/>
    </row>
    <row r="54" spans="1:13" s="2" customFormat="1" ht="19.5" customHeight="1" x14ac:dyDescent="0.35">
      <c r="A54" s="53" t="s">
        <v>23</v>
      </c>
      <c r="B54" s="7" t="s">
        <v>118</v>
      </c>
      <c r="C54" s="13"/>
      <c r="D54" s="11"/>
      <c r="E54" s="11">
        <f t="shared" si="1"/>
        <v>0</v>
      </c>
      <c r="F54" s="35"/>
      <c r="G54" s="40"/>
      <c r="H54" s="4"/>
      <c r="I54" s="26"/>
      <c r="J54" s="4"/>
    </row>
    <row r="55" spans="1:13" s="2" customFormat="1" ht="19.5" customHeight="1" x14ac:dyDescent="0.35">
      <c r="A55" s="53" t="s">
        <v>24</v>
      </c>
      <c r="B55" s="7" t="s">
        <v>117</v>
      </c>
      <c r="C55" s="13"/>
      <c r="D55" s="11">
        <v>1106440500</v>
      </c>
      <c r="E55" s="11">
        <f t="shared" si="1"/>
        <v>1106440500</v>
      </c>
      <c r="F55" s="35"/>
      <c r="G55" s="40"/>
      <c r="H55" s="4"/>
      <c r="I55" s="26"/>
      <c r="J55" s="4"/>
    </row>
    <row r="56" spans="1:13" s="2" customFormat="1" ht="20.100000000000001" customHeight="1" x14ac:dyDescent="0.35">
      <c r="A56" s="53" t="s">
        <v>96</v>
      </c>
      <c r="B56" s="7" t="s">
        <v>106</v>
      </c>
      <c r="C56" s="13">
        <f t="shared" si="3"/>
        <v>0</v>
      </c>
      <c r="D56" s="11"/>
      <c r="E56" s="11"/>
      <c r="F56" s="30"/>
      <c r="G56" s="41"/>
      <c r="H56" s="4"/>
      <c r="I56" s="42"/>
      <c r="J56" s="42"/>
    </row>
    <row r="57" spans="1:13" s="2" customFormat="1" ht="20.100000000000001" customHeight="1" x14ac:dyDescent="0.35">
      <c r="A57" s="52">
        <v>1</v>
      </c>
      <c r="B57" s="12" t="s">
        <v>107</v>
      </c>
      <c r="C57" s="13"/>
      <c r="D57" s="13"/>
      <c r="E57" s="13"/>
      <c r="F57" s="30"/>
      <c r="G57" s="43"/>
      <c r="H57" s="4"/>
      <c r="I57" s="44"/>
      <c r="J57" s="4"/>
    </row>
    <row r="58" spans="1:13" s="2" customFormat="1" ht="20.100000000000001" customHeight="1" x14ac:dyDescent="0.35">
      <c r="A58" s="52">
        <v>2</v>
      </c>
      <c r="B58" s="12" t="s">
        <v>108</v>
      </c>
      <c r="C58" s="13"/>
      <c r="D58" s="13"/>
      <c r="E58" s="13"/>
      <c r="F58" s="3"/>
      <c r="G58" s="43"/>
      <c r="H58" s="4"/>
      <c r="I58" s="44"/>
      <c r="J58" s="4"/>
    </row>
    <row r="59" spans="1:13" s="2" customFormat="1" ht="47.25" customHeight="1" x14ac:dyDescent="0.35">
      <c r="A59" s="122" t="s">
        <v>131</v>
      </c>
      <c r="B59" s="122"/>
      <c r="C59" s="122"/>
      <c r="D59" s="122"/>
      <c r="E59" s="122"/>
      <c r="F59" s="122"/>
      <c r="G59" s="19"/>
    </row>
    <row r="60" spans="1:13" s="2" customFormat="1" ht="18" x14ac:dyDescent="0.35">
      <c r="G60" s="19"/>
    </row>
    <row r="61" spans="1:13" s="2" customFormat="1" ht="18" x14ac:dyDescent="0.35">
      <c r="G61" s="19"/>
    </row>
  </sheetData>
  <mergeCells count="12">
    <mergeCell ref="A7:A8"/>
    <mergeCell ref="B7:B8"/>
    <mergeCell ref="C7:C8"/>
    <mergeCell ref="D7:D8"/>
    <mergeCell ref="A59:F59"/>
    <mergeCell ref="G6:H6"/>
    <mergeCell ref="I6:J6"/>
    <mergeCell ref="A1:B1"/>
    <mergeCell ref="C1:F1"/>
    <mergeCell ref="A3:F3"/>
    <mergeCell ref="A4:F4"/>
    <mergeCell ref="E6:F6"/>
  </mergeCells>
  <pageMargins left="0.56000000000000005" right="0.2" top="0.54" bottom="0.51" header="0.48" footer="0.47"/>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P51"/>
  <sheetViews>
    <sheetView zoomScale="73" zoomScaleNormal="73" workbookViewId="0">
      <selection activeCell="E45" sqref="E45"/>
    </sheetView>
  </sheetViews>
  <sheetFormatPr defaultColWidth="8.81640625" defaultRowHeight="18" x14ac:dyDescent="0.35"/>
  <cols>
    <col min="1" max="1" width="7.90625" style="65" customWidth="1"/>
    <col min="2" max="2" width="32.6328125" style="65" customWidth="1"/>
    <col min="3" max="3" width="11.81640625" style="89" customWidth="1"/>
    <col min="4" max="4" width="21.1796875" style="65" customWidth="1"/>
    <col min="5" max="5" width="16.81640625" style="65" customWidth="1"/>
    <col min="6" max="6" width="17.1796875" style="65" customWidth="1"/>
    <col min="7" max="7" width="18.1796875" style="64" customWidth="1"/>
    <col min="8" max="8" width="18.1796875" style="65" customWidth="1"/>
    <col min="9" max="9" width="17.6328125" style="65" customWidth="1"/>
    <col min="10" max="10" width="17.90625" style="65" customWidth="1"/>
    <col min="11" max="11" width="14.81640625" style="65" customWidth="1"/>
    <col min="12" max="14" width="16.54296875" style="65" bestFit="1" customWidth="1"/>
    <col min="15" max="15" width="15" style="65" bestFit="1" customWidth="1"/>
    <col min="16" max="16" width="16.54296875" style="65" bestFit="1" customWidth="1"/>
    <col min="17" max="17" width="15" style="65" bestFit="1" customWidth="1"/>
    <col min="18" max="18" width="14" style="65" bestFit="1" customWidth="1"/>
    <col min="19" max="16384" width="8.81640625" style="65"/>
  </cols>
  <sheetData>
    <row r="1" spans="1:16" x14ac:dyDescent="0.35">
      <c r="A1" s="64" t="str">
        <f>'118'!A1:B1</f>
        <v>UBND PHƯỜNG KINH MÔN</v>
      </c>
      <c r="B1" s="64"/>
      <c r="C1" s="88"/>
      <c r="D1" s="64"/>
      <c r="G1" s="107" t="s">
        <v>236</v>
      </c>
      <c r="H1" s="107"/>
      <c r="I1" s="107"/>
      <c r="J1" s="107"/>
      <c r="K1" s="107"/>
    </row>
    <row r="2" spans="1:16" ht="18.75" customHeight="1" x14ac:dyDescent="0.35">
      <c r="A2" s="108" t="s">
        <v>204</v>
      </c>
      <c r="B2" s="108"/>
      <c r="C2" s="108"/>
      <c r="D2" s="108"/>
      <c r="E2" s="108"/>
      <c r="F2" s="108"/>
      <c r="G2" s="108"/>
      <c r="H2" s="108"/>
      <c r="I2" s="108"/>
      <c r="J2" s="108"/>
      <c r="K2" s="108"/>
      <c r="L2" s="70"/>
      <c r="M2" s="70"/>
      <c r="N2" s="70"/>
      <c r="O2" s="70"/>
      <c r="P2" s="70"/>
    </row>
    <row r="3" spans="1:16" x14ac:dyDescent="0.35">
      <c r="A3" s="109" t="str">
        <f>'118'!A4:F4</f>
        <v>(Quyết toán đã được HDND phường phê chuẩn)</v>
      </c>
      <c r="B3" s="109"/>
      <c r="C3" s="109"/>
      <c r="D3" s="109"/>
      <c r="E3" s="109"/>
      <c r="F3" s="109"/>
      <c r="G3" s="109"/>
      <c r="H3" s="109"/>
      <c r="I3" s="109"/>
      <c r="J3" s="109"/>
      <c r="K3" s="109"/>
      <c r="L3" s="70"/>
      <c r="M3" s="70"/>
      <c r="N3" s="70"/>
      <c r="O3" s="70"/>
      <c r="P3" s="70"/>
    </row>
    <row r="4" spans="1:16" x14ac:dyDescent="0.35">
      <c r="P4" s="71"/>
    </row>
    <row r="5" spans="1:16" ht="52.5" customHeight="1" x14ac:dyDescent="0.35">
      <c r="A5" s="110" t="s">
        <v>171</v>
      </c>
      <c r="B5" s="110" t="s">
        <v>206</v>
      </c>
      <c r="C5" s="111" t="s">
        <v>207</v>
      </c>
      <c r="D5" s="110" t="s">
        <v>208</v>
      </c>
      <c r="E5" s="110"/>
      <c r="F5" s="110" t="s">
        <v>210</v>
      </c>
      <c r="G5" s="112" t="s">
        <v>211</v>
      </c>
      <c r="H5" s="113"/>
      <c r="I5" s="113"/>
      <c r="J5" s="113"/>
      <c r="K5" s="114"/>
    </row>
    <row r="6" spans="1:16" ht="52.5" customHeight="1" x14ac:dyDescent="0.35">
      <c r="A6" s="110"/>
      <c r="B6" s="110"/>
      <c r="C6" s="111"/>
      <c r="D6" s="117" t="s">
        <v>99</v>
      </c>
      <c r="E6" s="117" t="s">
        <v>209</v>
      </c>
      <c r="F6" s="110"/>
      <c r="G6" s="115" t="s">
        <v>97</v>
      </c>
      <c r="H6" s="115" t="s">
        <v>212</v>
      </c>
      <c r="I6" s="112" t="s">
        <v>213</v>
      </c>
      <c r="J6" s="113"/>
      <c r="K6" s="114"/>
    </row>
    <row r="7" spans="1:16" ht="134.25" customHeight="1" x14ac:dyDescent="0.35">
      <c r="A7" s="110"/>
      <c r="B7" s="110"/>
      <c r="C7" s="111"/>
      <c r="D7" s="118"/>
      <c r="E7" s="118"/>
      <c r="F7" s="110"/>
      <c r="G7" s="116"/>
      <c r="H7" s="116"/>
      <c r="I7" s="66" t="s">
        <v>214</v>
      </c>
      <c r="J7" s="66" t="s">
        <v>215</v>
      </c>
      <c r="K7" s="66" t="s">
        <v>227</v>
      </c>
    </row>
    <row r="8" spans="1:16" x14ac:dyDescent="0.35">
      <c r="A8" s="67">
        <v>1</v>
      </c>
      <c r="B8" s="67">
        <v>2</v>
      </c>
      <c r="C8" s="90">
        <v>3</v>
      </c>
      <c r="D8" s="67">
        <v>4</v>
      </c>
      <c r="E8" s="67">
        <v>5</v>
      </c>
      <c r="F8" s="67">
        <v>6</v>
      </c>
      <c r="G8" s="67">
        <v>8</v>
      </c>
      <c r="H8" s="67">
        <v>9</v>
      </c>
      <c r="I8" s="67">
        <v>10</v>
      </c>
      <c r="J8" s="67">
        <v>11</v>
      </c>
      <c r="K8" s="67">
        <v>12</v>
      </c>
    </row>
    <row r="9" spans="1:16" x14ac:dyDescent="0.35">
      <c r="A9" s="68"/>
      <c r="B9" s="69" t="s">
        <v>98</v>
      </c>
      <c r="C9" s="90"/>
      <c r="D9" s="67">
        <f>SUM(D10:D51)</f>
        <v>97598762000</v>
      </c>
      <c r="E9" s="67">
        <f>SUM(E10:E51)</f>
        <v>1990535200</v>
      </c>
      <c r="F9" s="67">
        <f>SUM(F10:F51)</f>
        <v>0</v>
      </c>
      <c r="G9" s="67">
        <f>SUM(G10:G51)</f>
        <v>27724901319</v>
      </c>
      <c r="H9" s="67"/>
      <c r="I9" s="67">
        <f>SUM(I10:I51)</f>
        <v>20207800455</v>
      </c>
      <c r="J9" s="67">
        <f>SUM(J10:J51)</f>
        <v>7176909435</v>
      </c>
      <c r="K9" s="67">
        <f>SUM(K10:K51)</f>
        <v>340191429</v>
      </c>
    </row>
    <row r="10" spans="1:16" ht="36" x14ac:dyDescent="0.35">
      <c r="A10" s="68">
        <v>1</v>
      </c>
      <c r="B10" s="72" t="s">
        <v>170</v>
      </c>
      <c r="C10" s="87" t="s">
        <v>225</v>
      </c>
      <c r="D10" s="73">
        <v>8584887000</v>
      </c>
      <c r="E10" s="73"/>
      <c r="F10" s="74"/>
      <c r="G10" s="84">
        <f>H10+I10+J10+K10</f>
        <v>2130901480</v>
      </c>
      <c r="H10" s="73"/>
      <c r="I10" s="73">
        <v>40433480</v>
      </c>
      <c r="J10" s="73">
        <v>2090468000</v>
      </c>
      <c r="K10" s="73"/>
    </row>
    <row r="11" spans="1:16" ht="36" x14ac:dyDescent="0.35">
      <c r="A11" s="68">
        <v>2</v>
      </c>
      <c r="B11" s="75" t="s">
        <v>169</v>
      </c>
      <c r="C11" s="87">
        <v>2020</v>
      </c>
      <c r="D11" s="73">
        <v>320000000</v>
      </c>
      <c r="E11" s="73"/>
      <c r="F11" s="74"/>
      <c r="G11" s="84">
        <f t="shared" ref="G11:G51" si="0">H11+I11+J11+K11</f>
        <v>314068000</v>
      </c>
      <c r="H11" s="73"/>
      <c r="I11" s="76">
        <v>314068000</v>
      </c>
      <c r="J11" s="73"/>
      <c r="K11" s="73"/>
    </row>
    <row r="12" spans="1:16" ht="36" x14ac:dyDescent="0.35">
      <c r="A12" s="68">
        <v>3</v>
      </c>
      <c r="B12" s="77" t="s">
        <v>168</v>
      </c>
      <c r="C12" s="91" t="s">
        <v>221</v>
      </c>
      <c r="D12" s="73">
        <v>2572790000</v>
      </c>
      <c r="E12" s="73"/>
      <c r="F12" s="74"/>
      <c r="G12" s="84">
        <f t="shared" si="0"/>
        <v>23992000</v>
      </c>
      <c r="H12" s="73"/>
      <c r="I12" s="73"/>
      <c r="J12" s="76">
        <v>23992000</v>
      </c>
      <c r="K12" s="73"/>
    </row>
    <row r="13" spans="1:16" ht="54" x14ac:dyDescent="0.35">
      <c r="A13" s="68">
        <v>4</v>
      </c>
      <c r="B13" s="72" t="s">
        <v>167</v>
      </c>
      <c r="C13" s="91" t="s">
        <v>228</v>
      </c>
      <c r="D13" s="73">
        <v>728763000</v>
      </c>
      <c r="E13" s="73"/>
      <c r="F13" s="74"/>
      <c r="G13" s="84">
        <f t="shared" si="0"/>
        <v>72914000</v>
      </c>
      <c r="H13" s="73"/>
      <c r="I13" s="73"/>
      <c r="J13" s="76">
        <v>72914000</v>
      </c>
      <c r="K13" s="73"/>
    </row>
    <row r="14" spans="1:16" ht="54" x14ac:dyDescent="0.35">
      <c r="A14" s="68">
        <v>5</v>
      </c>
      <c r="B14" s="78" t="s">
        <v>166</v>
      </c>
      <c r="C14" s="87" t="s">
        <v>226</v>
      </c>
      <c r="D14" s="73">
        <v>847053000</v>
      </c>
      <c r="E14" s="73"/>
      <c r="F14" s="74"/>
      <c r="G14" s="84">
        <f t="shared" si="0"/>
        <v>94064000</v>
      </c>
      <c r="H14" s="73"/>
      <c r="I14" s="73"/>
      <c r="J14" s="76">
        <v>94064000</v>
      </c>
      <c r="K14" s="73"/>
    </row>
    <row r="15" spans="1:16" ht="36" x14ac:dyDescent="0.35">
      <c r="A15" s="68">
        <v>6</v>
      </c>
      <c r="B15" s="75" t="s">
        <v>165</v>
      </c>
      <c r="C15" s="87" t="s">
        <v>224</v>
      </c>
      <c r="D15" s="73">
        <v>1127488000</v>
      </c>
      <c r="E15" s="73"/>
      <c r="F15" s="74"/>
      <c r="G15" s="84">
        <f t="shared" si="0"/>
        <v>82622000</v>
      </c>
      <c r="H15" s="73"/>
      <c r="I15" s="73"/>
      <c r="J15" s="76">
        <v>82622000</v>
      </c>
      <c r="K15" s="73"/>
    </row>
    <row r="16" spans="1:16" ht="36" x14ac:dyDescent="0.35">
      <c r="A16" s="68">
        <v>7</v>
      </c>
      <c r="B16" s="75" t="s">
        <v>164</v>
      </c>
      <c r="C16" s="91" t="s">
        <v>223</v>
      </c>
      <c r="D16" s="73">
        <v>700000000</v>
      </c>
      <c r="E16" s="73"/>
      <c r="F16" s="74"/>
      <c r="G16" s="84">
        <f t="shared" si="0"/>
        <v>555014000</v>
      </c>
      <c r="H16" s="73"/>
      <c r="I16" s="76">
        <v>555014000</v>
      </c>
      <c r="J16" s="73"/>
      <c r="K16" s="73"/>
    </row>
    <row r="17" spans="1:11" ht="36" x14ac:dyDescent="0.35">
      <c r="A17" s="68">
        <v>8</v>
      </c>
      <c r="B17" s="75" t="s">
        <v>163</v>
      </c>
      <c r="C17" s="91" t="s">
        <v>225</v>
      </c>
      <c r="D17" s="73">
        <v>300000000</v>
      </c>
      <c r="E17" s="73"/>
      <c r="F17" s="74"/>
      <c r="G17" s="84">
        <f t="shared" si="0"/>
        <v>292771000</v>
      </c>
      <c r="H17" s="73"/>
      <c r="I17" s="73"/>
      <c r="J17" s="76">
        <v>292771000</v>
      </c>
      <c r="K17" s="73"/>
    </row>
    <row r="18" spans="1:11" ht="36" x14ac:dyDescent="0.35">
      <c r="A18" s="68">
        <v>9</v>
      </c>
      <c r="B18" s="79" t="s">
        <v>162</v>
      </c>
      <c r="C18" s="91" t="s">
        <v>229</v>
      </c>
      <c r="D18" s="73">
        <v>400000000</v>
      </c>
      <c r="E18" s="73"/>
      <c r="F18" s="74"/>
      <c r="G18" s="84">
        <f t="shared" si="0"/>
        <v>94468000</v>
      </c>
      <c r="H18" s="73"/>
      <c r="I18" s="73"/>
      <c r="J18" s="76">
        <v>94468000</v>
      </c>
      <c r="K18" s="73"/>
    </row>
    <row r="19" spans="1:11" ht="54" x14ac:dyDescent="0.35">
      <c r="A19" s="68">
        <v>10</v>
      </c>
      <c r="B19" s="78" t="s">
        <v>161</v>
      </c>
      <c r="C19" s="87" t="s">
        <v>219</v>
      </c>
      <c r="D19" s="73">
        <v>9495244000</v>
      </c>
      <c r="E19" s="73"/>
      <c r="F19" s="74"/>
      <c r="G19" s="84">
        <f t="shared" si="0"/>
        <v>2610389000</v>
      </c>
      <c r="H19" s="73"/>
      <c r="I19" s="73">
        <v>2600000000</v>
      </c>
      <c r="J19" s="73">
        <v>10389000</v>
      </c>
      <c r="K19" s="73"/>
    </row>
    <row r="20" spans="1:11" ht="36" x14ac:dyDescent="0.35">
      <c r="A20" s="68">
        <v>11</v>
      </c>
      <c r="B20" s="78" t="s">
        <v>160</v>
      </c>
      <c r="C20" s="87" t="s">
        <v>220</v>
      </c>
      <c r="D20" s="73">
        <v>1268000000</v>
      </c>
      <c r="E20" s="73"/>
      <c r="F20" s="74"/>
      <c r="G20" s="84">
        <f t="shared" si="0"/>
        <v>671000000</v>
      </c>
      <c r="H20" s="73"/>
      <c r="I20" s="76">
        <v>671000000</v>
      </c>
      <c r="J20" s="73"/>
      <c r="K20" s="73"/>
    </row>
    <row r="21" spans="1:11" ht="36" x14ac:dyDescent="0.35">
      <c r="A21" s="68">
        <v>12</v>
      </c>
      <c r="B21" s="78" t="s">
        <v>159</v>
      </c>
      <c r="C21" s="87" t="s">
        <v>230</v>
      </c>
      <c r="D21" s="73">
        <v>470000000</v>
      </c>
      <c r="E21" s="73"/>
      <c r="F21" s="74"/>
      <c r="G21" s="84">
        <f t="shared" si="0"/>
        <v>390000000</v>
      </c>
      <c r="H21" s="73"/>
      <c r="I21" s="76">
        <v>390000000</v>
      </c>
      <c r="J21" s="73"/>
      <c r="K21" s="73"/>
    </row>
    <row r="22" spans="1:11" ht="54" x14ac:dyDescent="0.35">
      <c r="A22" s="68">
        <v>13</v>
      </c>
      <c r="B22" s="75" t="s">
        <v>158</v>
      </c>
      <c r="C22" s="87" t="s">
        <v>231</v>
      </c>
      <c r="D22" s="73">
        <v>205000000</v>
      </c>
      <c r="E22" s="73"/>
      <c r="F22" s="74"/>
      <c r="G22" s="84">
        <f t="shared" si="0"/>
        <v>184173000</v>
      </c>
      <c r="H22" s="73"/>
      <c r="I22" s="73"/>
      <c r="J22" s="76">
        <v>184173000</v>
      </c>
      <c r="K22" s="73"/>
    </row>
    <row r="23" spans="1:11" ht="54" x14ac:dyDescent="0.35">
      <c r="A23" s="68">
        <v>14</v>
      </c>
      <c r="B23" s="75" t="s">
        <v>218</v>
      </c>
      <c r="C23" s="91" t="s">
        <v>226</v>
      </c>
      <c r="D23" s="73">
        <v>1142457000</v>
      </c>
      <c r="E23" s="73"/>
      <c r="F23" s="74"/>
      <c r="G23" s="84">
        <f t="shared" si="0"/>
        <v>1124000000</v>
      </c>
      <c r="H23" s="73"/>
      <c r="I23" s="76">
        <v>1124000000</v>
      </c>
      <c r="J23" s="73"/>
      <c r="K23" s="73"/>
    </row>
    <row r="24" spans="1:11" ht="54" x14ac:dyDescent="0.35">
      <c r="A24" s="68">
        <v>15</v>
      </c>
      <c r="B24" s="75" t="s">
        <v>157</v>
      </c>
      <c r="C24" s="91" t="s">
        <v>232</v>
      </c>
      <c r="D24" s="73">
        <v>212000000</v>
      </c>
      <c r="E24" s="73"/>
      <c r="F24" s="74"/>
      <c r="G24" s="84">
        <f t="shared" si="0"/>
        <v>52375740</v>
      </c>
      <c r="H24" s="73"/>
      <c r="I24" s="73"/>
      <c r="J24" s="76">
        <v>52375740</v>
      </c>
      <c r="K24" s="73"/>
    </row>
    <row r="25" spans="1:11" ht="36" x14ac:dyDescent="0.35">
      <c r="A25" s="68">
        <v>16</v>
      </c>
      <c r="B25" s="78" t="s">
        <v>156</v>
      </c>
      <c r="C25" s="87" t="s">
        <v>233</v>
      </c>
      <c r="D25" s="73">
        <v>680000000</v>
      </c>
      <c r="E25" s="73"/>
      <c r="F25" s="74"/>
      <c r="G25" s="84">
        <f t="shared" si="0"/>
        <v>629200600</v>
      </c>
      <c r="H25" s="73"/>
      <c r="I25" s="73"/>
      <c r="J25" s="80">
        <v>629200600</v>
      </c>
      <c r="K25" s="73"/>
    </row>
    <row r="26" spans="1:11" ht="36" x14ac:dyDescent="0.35">
      <c r="A26" s="68">
        <v>17</v>
      </c>
      <c r="B26" s="81" t="s">
        <v>155</v>
      </c>
      <c r="C26" s="92" t="s">
        <v>230</v>
      </c>
      <c r="D26" s="76">
        <v>461527000</v>
      </c>
      <c r="E26" s="73"/>
      <c r="F26" s="74"/>
      <c r="G26" s="84">
        <f t="shared" si="0"/>
        <v>429663000</v>
      </c>
      <c r="H26" s="76"/>
      <c r="I26" s="76"/>
      <c r="J26" s="80">
        <v>429663000</v>
      </c>
      <c r="K26" s="76"/>
    </row>
    <row r="27" spans="1:11" ht="36" x14ac:dyDescent="0.35">
      <c r="A27" s="68">
        <v>18</v>
      </c>
      <c r="B27" s="75" t="s">
        <v>154</v>
      </c>
      <c r="C27" s="87" t="s">
        <v>220</v>
      </c>
      <c r="D27" s="73">
        <v>1238000000</v>
      </c>
      <c r="E27" s="73"/>
      <c r="F27" s="74"/>
      <c r="G27" s="84">
        <f t="shared" si="0"/>
        <v>742539000</v>
      </c>
      <c r="H27" s="73"/>
      <c r="I27" s="76">
        <v>742539000</v>
      </c>
      <c r="J27" s="73"/>
      <c r="K27" s="73"/>
    </row>
    <row r="28" spans="1:11" ht="36" x14ac:dyDescent="0.35">
      <c r="A28" s="68">
        <v>19</v>
      </c>
      <c r="B28" s="75" t="s">
        <v>153</v>
      </c>
      <c r="C28" s="91" t="s">
        <v>222</v>
      </c>
      <c r="D28" s="73">
        <v>2801310000</v>
      </c>
      <c r="E28" s="73"/>
      <c r="F28" s="74"/>
      <c r="G28" s="84">
        <f t="shared" si="0"/>
        <v>28332000</v>
      </c>
      <c r="H28" s="73"/>
      <c r="I28" s="73"/>
      <c r="J28" s="76">
        <v>28332000</v>
      </c>
      <c r="K28" s="73"/>
    </row>
    <row r="29" spans="1:11" ht="36" x14ac:dyDescent="0.35">
      <c r="A29" s="68">
        <v>20</v>
      </c>
      <c r="B29" s="75" t="s">
        <v>152</v>
      </c>
      <c r="C29" s="91" t="s">
        <v>234</v>
      </c>
      <c r="D29" s="73">
        <v>572961000</v>
      </c>
      <c r="E29" s="73"/>
      <c r="F29" s="74"/>
      <c r="G29" s="84">
        <f t="shared" si="0"/>
        <v>15069000</v>
      </c>
      <c r="H29" s="73"/>
      <c r="I29" s="73"/>
      <c r="J29" s="76">
        <v>15069000</v>
      </c>
      <c r="K29" s="73"/>
    </row>
    <row r="30" spans="1:11" ht="90" x14ac:dyDescent="0.35">
      <c r="A30" s="68">
        <v>21</v>
      </c>
      <c r="B30" s="78" t="s">
        <v>151</v>
      </c>
      <c r="C30" s="87" t="s">
        <v>226</v>
      </c>
      <c r="D30" s="73">
        <v>2804000000</v>
      </c>
      <c r="E30" s="73"/>
      <c r="F30" s="74"/>
      <c r="G30" s="84">
        <f t="shared" si="0"/>
        <v>2426326000</v>
      </c>
      <c r="H30" s="73"/>
      <c r="I30" s="73">
        <v>2200000000</v>
      </c>
      <c r="J30" s="73">
        <v>226326000</v>
      </c>
      <c r="K30" s="73"/>
    </row>
    <row r="31" spans="1:11" x14ac:dyDescent="0.35">
      <c r="A31" s="68">
        <v>22</v>
      </c>
      <c r="B31" s="82" t="s">
        <v>150</v>
      </c>
      <c r="C31" s="87" t="s">
        <v>220</v>
      </c>
      <c r="D31" s="73">
        <v>2106990000</v>
      </c>
      <c r="E31" s="73"/>
      <c r="F31" s="74"/>
      <c r="G31" s="84">
        <f t="shared" si="0"/>
        <v>163162000</v>
      </c>
      <c r="H31" s="73"/>
      <c r="I31" s="65">
        <v>163162000</v>
      </c>
      <c r="J31" s="73"/>
      <c r="K31" s="73"/>
    </row>
    <row r="32" spans="1:11" ht="36" x14ac:dyDescent="0.35">
      <c r="A32" s="68">
        <v>23</v>
      </c>
      <c r="B32" s="81" t="s">
        <v>149</v>
      </c>
      <c r="C32" s="92" t="s">
        <v>220</v>
      </c>
      <c r="D32" s="76">
        <v>2265844000</v>
      </c>
      <c r="E32" s="76"/>
      <c r="F32" s="74"/>
      <c r="G32" s="84">
        <f t="shared" si="0"/>
        <v>447059000</v>
      </c>
      <c r="H32" s="76"/>
      <c r="I32" s="76"/>
      <c r="J32" s="76">
        <v>447059000</v>
      </c>
      <c r="K32" s="76"/>
    </row>
    <row r="33" spans="1:11" ht="72" x14ac:dyDescent="0.35">
      <c r="A33" s="68">
        <v>24</v>
      </c>
      <c r="B33" s="75" t="s">
        <v>148</v>
      </c>
      <c r="C33" s="87" t="s">
        <v>231</v>
      </c>
      <c r="D33" s="73">
        <v>380000000</v>
      </c>
      <c r="E33" s="73"/>
      <c r="F33" s="74"/>
      <c r="G33" s="84">
        <f t="shared" si="0"/>
        <v>348855000</v>
      </c>
      <c r="H33" s="73"/>
      <c r="I33" s="73"/>
      <c r="J33" s="76">
        <v>348855000</v>
      </c>
      <c r="K33" s="73"/>
    </row>
    <row r="34" spans="1:11" ht="54" x14ac:dyDescent="0.35">
      <c r="A34" s="68">
        <v>25</v>
      </c>
      <c r="B34" s="75" t="s">
        <v>147</v>
      </c>
      <c r="C34" s="91" t="s">
        <v>223</v>
      </c>
      <c r="D34" s="73">
        <v>6253184000</v>
      </c>
      <c r="E34" s="73"/>
      <c r="F34" s="74"/>
      <c r="G34" s="84">
        <f t="shared" si="0"/>
        <v>1072670000</v>
      </c>
      <c r="H34" s="73"/>
      <c r="I34" s="65">
        <v>1072670000</v>
      </c>
      <c r="J34" s="73"/>
      <c r="K34" s="73"/>
    </row>
    <row r="35" spans="1:11" ht="54" x14ac:dyDescent="0.35">
      <c r="A35" s="68">
        <v>26</v>
      </c>
      <c r="B35" s="82" t="s">
        <v>146</v>
      </c>
      <c r="C35" s="87" t="s">
        <v>220</v>
      </c>
      <c r="D35" s="73">
        <v>8460622000</v>
      </c>
      <c r="E35" s="73"/>
      <c r="F35" s="74"/>
      <c r="G35" s="84">
        <f t="shared" si="0"/>
        <v>267060000</v>
      </c>
      <c r="H35" s="73"/>
      <c r="I35" s="65">
        <v>267060000</v>
      </c>
      <c r="J35" s="73"/>
      <c r="K35" s="73"/>
    </row>
    <row r="36" spans="1:11" ht="54" x14ac:dyDescent="0.35">
      <c r="A36" s="68">
        <v>27</v>
      </c>
      <c r="B36" s="83" t="s">
        <v>145</v>
      </c>
      <c r="C36" s="87" t="s">
        <v>219</v>
      </c>
      <c r="D36" s="73">
        <v>5315984000</v>
      </c>
      <c r="E36" s="73"/>
      <c r="F36" s="74"/>
      <c r="G36" s="84">
        <f t="shared" si="0"/>
        <v>276209000</v>
      </c>
      <c r="H36" s="73"/>
      <c r="I36" s="65">
        <v>276209000</v>
      </c>
      <c r="J36" s="73"/>
      <c r="K36" s="73"/>
    </row>
    <row r="37" spans="1:11" ht="108" x14ac:dyDescent="0.35">
      <c r="A37" s="68">
        <v>28</v>
      </c>
      <c r="B37" s="83" t="s">
        <v>144</v>
      </c>
      <c r="C37" s="87" t="s">
        <v>220</v>
      </c>
      <c r="D37" s="73">
        <v>3525600000</v>
      </c>
      <c r="E37" s="73"/>
      <c r="F37" s="74"/>
      <c r="G37" s="84">
        <f t="shared" si="0"/>
        <v>445000000</v>
      </c>
      <c r="H37" s="73"/>
      <c r="I37" s="76">
        <v>445000000</v>
      </c>
      <c r="J37" s="73"/>
      <c r="K37" s="73"/>
    </row>
    <row r="38" spans="1:11" ht="72" x14ac:dyDescent="0.35">
      <c r="A38" s="68">
        <v>29</v>
      </c>
      <c r="B38" s="81" t="s">
        <v>143</v>
      </c>
      <c r="C38" s="92" t="s">
        <v>220</v>
      </c>
      <c r="D38" s="76">
        <v>2256089000</v>
      </c>
      <c r="E38" s="76"/>
      <c r="F38" s="74"/>
      <c r="G38" s="84">
        <f t="shared" si="0"/>
        <v>900000000</v>
      </c>
      <c r="H38" s="74">
        <f t="shared" ref="H38" si="1">SUM(H39:H43)</f>
        <v>0</v>
      </c>
      <c r="I38" s="74"/>
      <c r="J38" s="74">
        <v>900000000</v>
      </c>
      <c r="K38" s="74">
        <f t="shared" ref="K38" si="2">SUM(K39:K43)</f>
        <v>0</v>
      </c>
    </row>
    <row r="39" spans="1:11" ht="90" x14ac:dyDescent="0.35">
      <c r="A39" s="68">
        <v>30</v>
      </c>
      <c r="B39" s="78" t="s">
        <v>142</v>
      </c>
      <c r="C39" s="87" t="s">
        <v>226</v>
      </c>
      <c r="D39" s="73">
        <v>1525030000</v>
      </c>
      <c r="E39" s="73"/>
      <c r="F39" s="74"/>
      <c r="G39" s="84">
        <f t="shared" si="0"/>
        <v>170000000</v>
      </c>
      <c r="H39" s="73"/>
      <c r="I39" s="73">
        <v>170000000</v>
      </c>
      <c r="J39" s="73"/>
      <c r="K39" s="73"/>
    </row>
    <row r="40" spans="1:11" ht="36" x14ac:dyDescent="0.35">
      <c r="A40" s="68">
        <v>31</v>
      </c>
      <c r="B40" s="83" t="s">
        <v>141</v>
      </c>
      <c r="C40" s="87" t="s">
        <v>226</v>
      </c>
      <c r="D40" s="73">
        <v>1160000000</v>
      </c>
      <c r="E40" s="73"/>
      <c r="F40" s="74"/>
      <c r="G40" s="84">
        <f t="shared" si="0"/>
        <v>1116500000</v>
      </c>
      <c r="H40" s="73"/>
      <c r="I40" s="76">
        <v>1116500000</v>
      </c>
      <c r="J40" s="73"/>
      <c r="K40" s="73"/>
    </row>
    <row r="41" spans="1:11" ht="54" x14ac:dyDescent="0.35">
      <c r="A41" s="68">
        <v>32</v>
      </c>
      <c r="B41" s="78" t="s">
        <v>140</v>
      </c>
      <c r="C41" s="87" t="s">
        <v>224</v>
      </c>
      <c r="D41" s="73">
        <v>3430105000</v>
      </c>
      <c r="E41" s="73"/>
      <c r="F41" s="74"/>
      <c r="G41" s="84">
        <f t="shared" si="0"/>
        <v>730000000</v>
      </c>
      <c r="H41" s="73"/>
      <c r="I41" s="76">
        <v>730000000</v>
      </c>
      <c r="J41" s="73"/>
      <c r="K41" s="73"/>
    </row>
    <row r="42" spans="1:11" ht="90" x14ac:dyDescent="0.35">
      <c r="A42" s="68">
        <v>33</v>
      </c>
      <c r="B42" s="78" t="s">
        <v>139</v>
      </c>
      <c r="C42" s="87" t="s">
        <v>230</v>
      </c>
      <c r="D42" s="73">
        <v>267478000</v>
      </c>
      <c r="E42" s="73"/>
      <c r="F42" s="74"/>
      <c r="G42" s="84">
        <f t="shared" si="0"/>
        <v>247610335</v>
      </c>
      <c r="H42" s="73"/>
      <c r="I42" s="73"/>
      <c r="J42" s="73">
        <v>247610335</v>
      </c>
      <c r="K42" s="73"/>
    </row>
    <row r="43" spans="1:11" ht="72" x14ac:dyDescent="0.35">
      <c r="A43" s="68">
        <v>34</v>
      </c>
      <c r="B43" s="78" t="s">
        <v>138</v>
      </c>
      <c r="C43" s="87" t="s">
        <v>231</v>
      </c>
      <c r="D43" s="73">
        <v>1696598000</v>
      </c>
      <c r="E43" s="73"/>
      <c r="F43" s="74"/>
      <c r="G43" s="84">
        <f t="shared" si="0"/>
        <v>158495000</v>
      </c>
      <c r="H43" s="73"/>
      <c r="I43" s="65">
        <v>158495000</v>
      </c>
      <c r="J43" s="73"/>
      <c r="K43" s="73"/>
    </row>
    <row r="44" spans="1:11" ht="198" x14ac:dyDescent="0.35">
      <c r="A44" s="68">
        <v>35</v>
      </c>
      <c r="B44" s="87" t="s">
        <v>137</v>
      </c>
      <c r="C44" s="87" t="s">
        <v>235</v>
      </c>
      <c r="D44" s="73">
        <v>2488169000</v>
      </c>
      <c r="E44" s="73">
        <f>D44*80%</f>
        <v>1990535200</v>
      </c>
      <c r="F44" s="74"/>
      <c r="G44" s="84">
        <f t="shared" si="0"/>
        <v>823345429</v>
      </c>
      <c r="H44" s="73"/>
      <c r="I44" s="73">
        <v>483154000</v>
      </c>
      <c r="J44" s="73"/>
      <c r="K44" s="73">
        <v>340191429</v>
      </c>
    </row>
    <row r="45" spans="1:11" ht="54" x14ac:dyDescent="0.35">
      <c r="A45" s="68">
        <v>37</v>
      </c>
      <c r="B45" s="75" t="s">
        <v>136</v>
      </c>
      <c r="C45" s="87" t="s">
        <v>223</v>
      </c>
      <c r="D45" s="73">
        <v>2033000000</v>
      </c>
      <c r="E45" s="73"/>
      <c r="F45" s="74"/>
      <c r="G45" s="84">
        <f t="shared" si="0"/>
        <v>380633000</v>
      </c>
      <c r="H45" s="73"/>
      <c r="I45" s="73"/>
      <c r="J45" s="76">
        <v>380633000</v>
      </c>
      <c r="K45" s="73"/>
    </row>
    <row r="46" spans="1:11" ht="54" x14ac:dyDescent="0.35">
      <c r="A46" s="68">
        <v>38</v>
      </c>
      <c r="B46" s="75" t="s">
        <v>135</v>
      </c>
      <c r="C46" s="91" t="s">
        <v>223</v>
      </c>
      <c r="D46" s="73">
        <v>1100000000</v>
      </c>
      <c r="E46" s="73"/>
      <c r="F46" s="74"/>
      <c r="G46" s="84">
        <f t="shared" si="0"/>
        <v>177000000</v>
      </c>
      <c r="H46" s="73"/>
      <c r="I46" s="76">
        <v>177000000</v>
      </c>
      <c r="J46" s="73"/>
      <c r="K46" s="73"/>
    </row>
    <row r="47" spans="1:11" ht="54" x14ac:dyDescent="0.35">
      <c r="A47" s="68">
        <v>39</v>
      </c>
      <c r="B47" s="85" t="s">
        <v>216</v>
      </c>
      <c r="C47" s="91" t="s">
        <v>231</v>
      </c>
      <c r="D47" s="73">
        <v>838000000</v>
      </c>
      <c r="E47" s="73"/>
      <c r="F47" s="74"/>
      <c r="G47" s="84">
        <f t="shared" si="0"/>
        <v>797000000</v>
      </c>
      <c r="H47" s="73"/>
      <c r="I47" s="76">
        <v>797000000</v>
      </c>
      <c r="J47" s="73"/>
      <c r="K47" s="73"/>
    </row>
    <row r="48" spans="1:11" ht="54" x14ac:dyDescent="0.35">
      <c r="A48" s="68">
        <v>40</v>
      </c>
      <c r="B48" s="85" t="s">
        <v>217</v>
      </c>
      <c r="C48" s="91" t="s">
        <v>220</v>
      </c>
      <c r="D48" s="73">
        <v>1118000000</v>
      </c>
      <c r="E48" s="73"/>
      <c r="F48" s="74"/>
      <c r="G48" s="84">
        <f t="shared" si="0"/>
        <v>1080000000</v>
      </c>
      <c r="H48" s="73"/>
      <c r="I48" s="76">
        <v>1080000000</v>
      </c>
      <c r="J48" s="73"/>
      <c r="K48" s="73"/>
    </row>
    <row r="49" spans="1:11" ht="36" x14ac:dyDescent="0.35">
      <c r="A49" s="68">
        <v>41</v>
      </c>
      <c r="B49" s="86" t="s">
        <v>134</v>
      </c>
      <c r="C49" s="91" t="s">
        <v>228</v>
      </c>
      <c r="D49" s="73">
        <v>994317000</v>
      </c>
      <c r="E49" s="73"/>
      <c r="F49" s="74"/>
      <c r="G49" s="84">
        <f t="shared" si="0"/>
        <v>54237000</v>
      </c>
      <c r="H49" s="73"/>
      <c r="I49" s="73"/>
      <c r="J49" s="76">
        <v>54237000</v>
      </c>
      <c r="K49" s="73"/>
    </row>
    <row r="50" spans="1:11" ht="72" x14ac:dyDescent="0.35">
      <c r="A50" s="68">
        <v>42</v>
      </c>
      <c r="B50" s="78" t="s">
        <v>133</v>
      </c>
      <c r="C50" s="87" t="s">
        <v>220</v>
      </c>
      <c r="D50" s="73">
        <v>3272024000</v>
      </c>
      <c r="E50" s="73"/>
      <c r="F50" s="74"/>
      <c r="G50" s="84">
        <f t="shared" si="0"/>
        <v>131379000</v>
      </c>
      <c r="H50" s="73"/>
      <c r="I50" s="76">
        <v>131379000</v>
      </c>
      <c r="J50" s="73"/>
      <c r="K50" s="73"/>
    </row>
    <row r="51" spans="1:11" ht="36" x14ac:dyDescent="0.35">
      <c r="A51" s="68">
        <v>43</v>
      </c>
      <c r="B51" s="85" t="s">
        <v>132</v>
      </c>
      <c r="C51" s="87" t="s">
        <v>220</v>
      </c>
      <c r="D51" s="73">
        <v>10180248000</v>
      </c>
      <c r="E51" s="73"/>
      <c r="F51" s="74"/>
      <c r="G51" s="84">
        <f t="shared" si="0"/>
        <v>4974804735</v>
      </c>
      <c r="H51" s="73"/>
      <c r="I51" s="65">
        <v>4503116975</v>
      </c>
      <c r="J51" s="73">
        <v>471687760</v>
      </c>
      <c r="K51" s="73"/>
    </row>
  </sheetData>
  <mergeCells count="14">
    <mergeCell ref="G1:K1"/>
    <mergeCell ref="A2:K2"/>
    <mergeCell ref="A3:K3"/>
    <mergeCell ref="A5:A7"/>
    <mergeCell ref="B5:B7"/>
    <mergeCell ref="C5:C7"/>
    <mergeCell ref="D5:E5"/>
    <mergeCell ref="F5:F7"/>
    <mergeCell ref="G5:K5"/>
    <mergeCell ref="G6:G7"/>
    <mergeCell ref="E6:E7"/>
    <mergeCell ref="D6:D7"/>
    <mergeCell ref="H6:H7"/>
    <mergeCell ref="I6:K6"/>
  </mergeCells>
  <pageMargins left="0.24" right="0.2" top="0.46" bottom="0.25" header="0.36"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116</vt:lpstr>
      <vt:lpstr>117</vt:lpstr>
      <vt:lpstr>118</vt:lpstr>
      <vt:lpstr>119</vt:lpstr>
      <vt:lpstr>'117'!chuong_phuluc_50</vt:lpstr>
      <vt:lpstr>'117'!chuong_phuluc_50_name</vt:lpstr>
      <vt:lpstr>'118'!chuong_phuluc_51</vt:lpstr>
      <vt:lpstr>'118'!chuong_phuluc_51_name</vt:lpstr>
      <vt:lpstr>'117'!Print_Titles</vt:lpstr>
      <vt:lpstr>'118'!Print_Titles</vt:lpstr>
      <vt:lpstr>'119'!Print_Titles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2026-03-24T04:10:32Z</cp:lastPrinted>
  <dcterms:created xsi:type="dcterms:W3CDTF">2023-06-16T07:47:02Z</dcterms:created>
  <dcterms:modified xsi:type="dcterms:W3CDTF">2026-03-26T09:22:30Z</dcterms:modified>
</cp:coreProperties>
</file>