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XA HA TAY\CONG KHAI TÀI CHÍNH\NAM 2026\QUÝ 12026\"/>
    </mc:Choice>
  </mc:AlternateContent>
  <xr:revisionPtr revIDLastSave="0" documentId="13_ncr:1_{D8551978-8874-4757-AD5A-ECE496A57BA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01 CÂN ĐỐI" sheetId="5" r:id="rId1"/>
    <sheet name="B02 THU" sheetId="2" r:id="rId2"/>
    <sheet name="B02- CHI" sheetId="1" state="hidden" r:id="rId3"/>
    <sheet name="B03 CHI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 localSheetId="1">'[1]PNT-QUOT-#3'!#REF!</definedName>
    <definedName name="\0">'[1]PNT-QUOT-#3'!#REF!</definedName>
    <definedName name="\z" localSheetId="1">'[1]COAT&amp;WRAP-QIOT-#3'!#REF!</definedName>
    <definedName name="\z">'[1]COAT&amp;WRAP-QIOT-#3'!#REF!</definedName>
    <definedName name="_Fill" localSheetId="2">#REF!</definedName>
    <definedName name="_Fill" localSheetId="1">#REF!</definedName>
    <definedName name="_Fill">#REF!</definedName>
    <definedName name="_xlnm._FilterDatabase" localSheetId="2" hidden="1">'B02- CHI'!$A$7:$O$320</definedName>
    <definedName name="A" localSheetId="1">'[1]PNT-QUOT-#3'!#REF!</definedName>
    <definedName name="A">'[1]PNT-QUOT-#3'!#REF!</definedName>
    <definedName name="AAA" localSheetId="1">'[2]MTL$-INTER'!#REF!</definedName>
    <definedName name="AAA">'[2]MTL$-INTER'!#REF!</definedName>
    <definedName name="B" localSheetId="1">'[1]PNT-QUOT-#3'!#REF!</definedName>
    <definedName name="B">'[1]PNT-QUOT-#3'!#REF!</definedName>
    <definedName name="COAT" localSheetId="1">'[1]PNT-QUOT-#3'!#REF!</definedName>
    <definedName name="COAT">'[1]PNT-QUOT-#3'!#REF!</definedName>
    <definedName name="CS_10" localSheetId="2">#REF!</definedName>
    <definedName name="CS_10" localSheetId="1">#REF!</definedName>
    <definedName name="CS_10">#REF!</definedName>
    <definedName name="CS_100" localSheetId="2">#REF!</definedName>
    <definedName name="CS_100" localSheetId="1">#REF!</definedName>
    <definedName name="CS_100">#REF!</definedName>
    <definedName name="CS_10S" localSheetId="2">#REF!</definedName>
    <definedName name="CS_10S" localSheetId="1">#REF!</definedName>
    <definedName name="CS_10S">#REF!</definedName>
    <definedName name="CS_120" localSheetId="2">#REF!</definedName>
    <definedName name="CS_120" localSheetId="1">#REF!</definedName>
    <definedName name="CS_120">#REF!</definedName>
    <definedName name="CS_140" localSheetId="2">#REF!</definedName>
    <definedName name="CS_140" localSheetId="1">#REF!</definedName>
    <definedName name="CS_140">#REF!</definedName>
    <definedName name="CS_160" localSheetId="2">#REF!</definedName>
    <definedName name="CS_160" localSheetId="1">#REF!</definedName>
    <definedName name="CS_160">#REF!</definedName>
    <definedName name="CS_20" localSheetId="2">#REF!</definedName>
    <definedName name="CS_20" localSheetId="1">#REF!</definedName>
    <definedName name="CS_20">#REF!</definedName>
    <definedName name="CS_30" localSheetId="2">#REF!</definedName>
    <definedName name="CS_30" localSheetId="1">#REF!</definedName>
    <definedName name="CS_30">#REF!</definedName>
    <definedName name="CS_40" localSheetId="2">#REF!</definedName>
    <definedName name="CS_40" localSheetId="1">#REF!</definedName>
    <definedName name="CS_40">#REF!</definedName>
    <definedName name="CS_40S" localSheetId="2">#REF!</definedName>
    <definedName name="CS_40S" localSheetId="1">#REF!</definedName>
    <definedName name="CS_40S">#REF!</definedName>
    <definedName name="CS_5S" localSheetId="2">#REF!</definedName>
    <definedName name="CS_5S" localSheetId="1">#REF!</definedName>
    <definedName name="CS_5S">#REF!</definedName>
    <definedName name="CS_60" localSheetId="2">#REF!</definedName>
    <definedName name="CS_60" localSheetId="1">#REF!</definedName>
    <definedName name="CS_60">#REF!</definedName>
    <definedName name="CS_80" localSheetId="2">#REF!</definedName>
    <definedName name="CS_80" localSheetId="1">#REF!</definedName>
    <definedName name="CS_80">#REF!</definedName>
    <definedName name="CS_80S" localSheetId="2">#REF!</definedName>
    <definedName name="CS_80S" localSheetId="1">#REF!</definedName>
    <definedName name="CS_80S">#REF!</definedName>
    <definedName name="CS_STD" localSheetId="2">#REF!</definedName>
    <definedName name="CS_STD" localSheetId="1">#REF!</definedName>
    <definedName name="CS_STD">#REF!</definedName>
    <definedName name="CS_XS" localSheetId="2">#REF!</definedName>
    <definedName name="CS_XS" localSheetId="1">#REF!</definedName>
    <definedName name="CS_XS">#REF!</definedName>
    <definedName name="CS_XXS" localSheetId="2">#REF!</definedName>
    <definedName name="CS_XXS" localSheetId="1">#REF!</definedName>
    <definedName name="CS_XXS">#REF!</definedName>
    <definedName name="cv">[3]gvl!$N$17</definedName>
    <definedName name="dd1x2">[3]gvl!$N$9</definedName>
    <definedName name="DGCTI592" localSheetId="1">[4]DTXL!#REF!</definedName>
    <definedName name="DGCTI592">[4]DTXL!#REF!</definedName>
    <definedName name="Document_array" localSheetId="1">{"Book1"}</definedName>
    <definedName name="Document_array">{"Book1"}</definedName>
    <definedName name="FP" localSheetId="1">'[1]COAT&amp;WRAP-QIOT-#3'!#REF!</definedName>
    <definedName name="FP">'[1]COAT&amp;WRAP-QIOT-#3'!#REF!</definedName>
    <definedName name="IO" localSheetId="1">'[1]COAT&amp;WRAP-QIOT-#3'!#REF!</definedName>
    <definedName name="IO">'[1]COAT&amp;WRAP-QIOT-#3'!#REF!</definedName>
    <definedName name="MAT" localSheetId="1">'[1]COAT&amp;WRAP-QIOT-#3'!#REF!</definedName>
    <definedName name="MAT">'[1]COAT&amp;WRAP-QIOT-#3'!#REF!</definedName>
    <definedName name="MF" localSheetId="1">'[1]COAT&amp;WRAP-QIOT-#3'!#REF!</definedName>
    <definedName name="MF">'[1]COAT&amp;WRAP-QIOT-#3'!#REF!</definedName>
    <definedName name="nuoc">[3]gvl!$N$38</definedName>
    <definedName name="P" localSheetId="1">'[1]PNT-QUOT-#3'!#REF!</definedName>
    <definedName name="P">'[1]PNT-QUOT-#3'!#REF!</definedName>
    <definedName name="PEJM" localSheetId="1">'[1]COAT&amp;WRAP-QIOT-#3'!#REF!</definedName>
    <definedName name="PEJM">'[1]COAT&amp;WRAP-QIOT-#3'!#REF!</definedName>
    <definedName name="PF" localSheetId="1">'[1]PNT-QUOT-#3'!#REF!</definedName>
    <definedName name="PF">'[1]PNT-QUOT-#3'!#REF!</definedName>
    <definedName name="PM">[5]IBASE!$AH$16:$AV$110</definedName>
    <definedName name="_xlnm.Print_Area" localSheetId="2">'B02- CHI'!$A$1:$L$324</definedName>
    <definedName name="Print_Area_MI">[6]ESTI.!$A$1:$U$52</definedName>
    <definedName name="_xlnm.Print_Titles" localSheetId="2">'B02- CHI'!$5:$7</definedName>
    <definedName name="_xlnm.Print_Titles">#N/A</definedName>
    <definedName name="RT" localSheetId="1">'[1]COAT&amp;WRAP-QIOT-#3'!#REF!</definedName>
    <definedName name="RT">'[1]COAT&amp;WRAP-QIOT-#3'!#REF!</definedName>
    <definedName name="SB">[5]IBASE!$AH$7:$AL$14</definedName>
    <definedName name="SORT" localSheetId="2">#REF!</definedName>
    <definedName name="SORT" localSheetId="1">#REF!</definedName>
    <definedName name="SORT">#REF!</definedName>
    <definedName name="SORT_AREA">'[6]DI-ESTI'!$A$8:$R$489</definedName>
    <definedName name="SP" localSheetId="1">'[1]PNT-QUOT-#3'!#REF!</definedName>
    <definedName name="SP">'[1]PNT-QUOT-#3'!#REF!</definedName>
    <definedName name="THK" localSheetId="1">'[1]COAT&amp;WRAP-QIOT-#3'!#REF!</definedName>
    <definedName name="THK">'[1]COAT&amp;WRAP-QIOT-#3'!#REF!</definedName>
    <definedName name="xm">[3]gvl!$N$16</definedName>
    <definedName name="ZYX" localSheetId="2">#REF!</definedName>
    <definedName name="ZYX" localSheetId="1">#REF!</definedName>
    <definedName name="ZYX">#REF!</definedName>
    <definedName name="ZZZ" localSheetId="2">#REF!</definedName>
    <definedName name="ZZZ" localSheetId="1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5" l="1"/>
  <c r="F30" i="5"/>
  <c r="F31" i="5"/>
  <c r="E27" i="5"/>
  <c r="E28" i="5"/>
  <c r="G10" i="2"/>
  <c r="G14" i="2"/>
  <c r="G17" i="2"/>
  <c r="G18" i="2"/>
  <c r="G20" i="2"/>
  <c r="G21" i="2"/>
  <c r="G22" i="2"/>
  <c r="G26" i="2"/>
  <c r="G27" i="2"/>
  <c r="G30" i="2"/>
  <c r="G31" i="2"/>
  <c r="G32" i="2"/>
  <c r="G9" i="2"/>
  <c r="D20" i="5"/>
  <c r="D19" i="5"/>
  <c r="J17" i="2"/>
  <c r="J9" i="2" s="1"/>
  <c r="E11" i="5"/>
  <c r="E12" i="5"/>
  <c r="E13" i="5"/>
  <c r="E16" i="5"/>
  <c r="E10" i="5"/>
  <c r="E19" i="5"/>
  <c r="E20" i="5"/>
  <c r="E21" i="5"/>
  <c r="E22" i="5"/>
  <c r="E23" i="5"/>
  <c r="E26" i="5"/>
  <c r="D27" i="5"/>
  <c r="D28" i="5"/>
  <c r="D30" i="5"/>
  <c r="D29" i="5"/>
  <c r="D21" i="5"/>
  <c r="D18" i="5"/>
  <c r="E18" i="5" s="1"/>
  <c r="I9" i="2"/>
  <c r="D11" i="5"/>
  <c r="C27" i="5"/>
  <c r="C28" i="5"/>
  <c r="C18" i="5"/>
  <c r="C21" i="5"/>
  <c r="D9" i="4"/>
  <c r="C9" i="4"/>
  <c r="D12" i="4"/>
  <c r="C11" i="5" l="1"/>
  <c r="F11" i="5" s="1"/>
  <c r="F28" i="5"/>
  <c r="C10" i="2"/>
  <c r="D10" i="2"/>
  <c r="E10" i="2"/>
  <c r="F10" i="2"/>
  <c r="H14" i="2"/>
  <c r="H17" i="2"/>
  <c r="H18" i="2"/>
  <c r="H20" i="2"/>
  <c r="H21" i="2"/>
  <c r="H22" i="2"/>
  <c r="H26" i="2"/>
  <c r="H27" i="2"/>
  <c r="C30" i="2"/>
  <c r="D30" i="2"/>
  <c r="E30" i="2"/>
  <c r="F30" i="2"/>
  <c r="H31" i="2"/>
  <c r="H32" i="2"/>
  <c r="F12" i="5"/>
  <c r="F13" i="5"/>
  <c r="F10" i="5"/>
  <c r="E9" i="5"/>
  <c r="D9" i="5"/>
  <c r="F27" i="5" l="1"/>
  <c r="F9" i="2"/>
  <c r="H30" i="2"/>
  <c r="E9" i="2"/>
  <c r="C9" i="2"/>
  <c r="D9" i="2"/>
  <c r="C9" i="5"/>
  <c r="F9" i="5" s="1"/>
  <c r="H10" i="2"/>
  <c r="F18" i="5"/>
  <c r="F19" i="5"/>
  <c r="F20" i="5"/>
  <c r="C17" i="5"/>
  <c r="F22" i="5"/>
  <c r="H9" i="2" l="1"/>
  <c r="D17" i="5"/>
  <c r="F23" i="5"/>
  <c r="F17" i="5" l="1"/>
  <c r="E17" i="5"/>
  <c r="F21" i="5"/>
  <c r="E9" i="4"/>
  <c r="E10" i="4"/>
  <c r="E13" i="4"/>
  <c r="E14" i="4"/>
  <c r="E15" i="4"/>
  <c r="E16" i="4"/>
  <c r="E17" i="4"/>
  <c r="E18" i="4"/>
  <c r="E19" i="4"/>
  <c r="E20" i="4"/>
  <c r="E21" i="4"/>
  <c r="E22" i="4"/>
  <c r="E24" i="4"/>
  <c r="E25" i="4"/>
  <c r="C12" i="4" l="1"/>
  <c r="C8" i="4" l="1"/>
  <c r="D8" i="4"/>
  <c r="E12" i="4"/>
  <c r="E23" i="4"/>
  <c r="E8" i="4" l="1"/>
  <c r="A3" i="1"/>
  <c r="F320" i="1" l="1"/>
  <c r="C320" i="1"/>
  <c r="F319" i="1"/>
  <c r="C319" i="1"/>
  <c r="F318" i="1"/>
  <c r="E318" i="1"/>
  <c r="F317" i="1"/>
  <c r="C317" i="1"/>
  <c r="F316" i="1"/>
  <c r="C316" i="1"/>
  <c r="H315" i="1"/>
  <c r="G315" i="1"/>
  <c r="D315" i="1"/>
  <c r="M314" i="1"/>
  <c r="F314" i="1"/>
  <c r="C314" i="1"/>
  <c r="F313" i="1"/>
  <c r="C313" i="1"/>
  <c r="F312" i="1"/>
  <c r="C312" i="1"/>
  <c r="H311" i="1"/>
  <c r="G311" i="1"/>
  <c r="E311" i="1"/>
  <c r="D311" i="1"/>
  <c r="F310" i="1"/>
  <c r="E310" i="1"/>
  <c r="C310" i="1" s="1"/>
  <c r="G309" i="1"/>
  <c r="D309" i="1"/>
  <c r="H308" i="1"/>
  <c r="D308" i="1"/>
  <c r="F307" i="1"/>
  <c r="D307" i="1"/>
  <c r="F306" i="1"/>
  <c r="C306" i="1"/>
  <c r="F305" i="1"/>
  <c r="C305" i="1"/>
  <c r="F304" i="1"/>
  <c r="D304" i="1"/>
  <c r="C304" i="1"/>
  <c r="F303" i="1"/>
  <c r="D303" i="1"/>
  <c r="F302" i="1"/>
  <c r="C302" i="1"/>
  <c r="F301" i="1"/>
  <c r="C301" i="1"/>
  <c r="F300" i="1"/>
  <c r="C300" i="1"/>
  <c r="F299" i="1"/>
  <c r="D299" i="1"/>
  <c r="H298" i="1"/>
  <c r="G298" i="1"/>
  <c r="E298" i="1"/>
  <c r="F296" i="1"/>
  <c r="D296" i="1"/>
  <c r="D295" i="1" s="1"/>
  <c r="H295" i="1"/>
  <c r="G295" i="1"/>
  <c r="E295" i="1"/>
  <c r="F293" i="1"/>
  <c r="F291" i="1"/>
  <c r="C291" i="1"/>
  <c r="F290" i="1"/>
  <c r="C290" i="1"/>
  <c r="F289" i="1"/>
  <c r="C289" i="1"/>
  <c r="F288" i="1"/>
  <c r="C288" i="1"/>
  <c r="F287" i="1"/>
  <c r="C287" i="1"/>
  <c r="F286" i="1"/>
  <c r="C286" i="1"/>
  <c r="F285" i="1"/>
  <c r="C285" i="1"/>
  <c r="F284" i="1"/>
  <c r="C284" i="1"/>
  <c r="H283" i="1"/>
  <c r="G283" i="1"/>
  <c r="E283" i="1"/>
  <c r="D283" i="1"/>
  <c r="F282" i="1"/>
  <c r="C282" i="1"/>
  <c r="F281" i="1"/>
  <c r="C281" i="1"/>
  <c r="F280" i="1"/>
  <c r="C280" i="1"/>
  <c r="F279" i="1"/>
  <c r="C279" i="1"/>
  <c r="H278" i="1"/>
  <c r="G278" i="1"/>
  <c r="E278" i="1"/>
  <c r="D278" i="1"/>
  <c r="F277" i="1"/>
  <c r="C277" i="1"/>
  <c r="F276" i="1"/>
  <c r="C276" i="1"/>
  <c r="F275" i="1"/>
  <c r="C275" i="1"/>
  <c r="F274" i="1"/>
  <c r="C274" i="1"/>
  <c r="F273" i="1"/>
  <c r="C273" i="1"/>
  <c r="F272" i="1"/>
  <c r="C272" i="1"/>
  <c r="F271" i="1"/>
  <c r="C271" i="1"/>
  <c r="F270" i="1"/>
  <c r="C270" i="1"/>
  <c r="F269" i="1"/>
  <c r="C269" i="1"/>
  <c r="F268" i="1"/>
  <c r="C268" i="1"/>
  <c r="F267" i="1"/>
  <c r="C267" i="1"/>
  <c r="F266" i="1"/>
  <c r="D266" i="1"/>
  <c r="H265" i="1"/>
  <c r="G265" i="1"/>
  <c r="E265" i="1"/>
  <c r="G264" i="1"/>
  <c r="C264" i="1"/>
  <c r="F263" i="1"/>
  <c r="D263" i="1"/>
  <c r="F262" i="1"/>
  <c r="C262" i="1"/>
  <c r="G261" i="1"/>
  <c r="D261" i="1"/>
  <c r="H260" i="1"/>
  <c r="E260" i="1"/>
  <c r="F259" i="1"/>
  <c r="C259" i="1"/>
  <c r="F258" i="1"/>
  <c r="C258" i="1"/>
  <c r="F257" i="1"/>
  <c r="C257" i="1"/>
  <c r="F256" i="1"/>
  <c r="C256" i="1"/>
  <c r="F255" i="1"/>
  <c r="D255" i="1"/>
  <c r="F254" i="1"/>
  <c r="D254" i="1"/>
  <c r="F253" i="1"/>
  <c r="C253" i="1"/>
  <c r="H252" i="1"/>
  <c r="G252" i="1"/>
  <c r="E252" i="1"/>
  <c r="F251" i="1"/>
  <c r="C251" i="1"/>
  <c r="F250" i="1"/>
  <c r="C250" i="1"/>
  <c r="F249" i="1"/>
  <c r="C249" i="1"/>
  <c r="F248" i="1"/>
  <c r="C248" i="1"/>
  <c r="F247" i="1"/>
  <c r="C247" i="1"/>
  <c r="F246" i="1"/>
  <c r="C246" i="1"/>
  <c r="F245" i="1"/>
  <c r="C245" i="1"/>
  <c r="F244" i="1"/>
  <c r="C244" i="1"/>
  <c r="F243" i="1"/>
  <c r="C243" i="1"/>
  <c r="F242" i="1"/>
  <c r="C242" i="1"/>
  <c r="F241" i="1"/>
  <c r="C241" i="1"/>
  <c r="F240" i="1"/>
  <c r="C240" i="1"/>
  <c r="F239" i="1"/>
  <c r="C239" i="1"/>
  <c r="F238" i="1"/>
  <c r="C238" i="1"/>
  <c r="F237" i="1"/>
  <c r="C237" i="1"/>
  <c r="F236" i="1"/>
  <c r="D236" i="1"/>
  <c r="F235" i="1"/>
  <c r="E235" i="1"/>
  <c r="H234" i="1"/>
  <c r="G234" i="1"/>
  <c r="F232" i="1"/>
  <c r="D232" i="1"/>
  <c r="F231" i="1"/>
  <c r="D231" i="1"/>
  <c r="H230" i="1"/>
  <c r="G230" i="1"/>
  <c r="E230" i="1"/>
  <c r="F229" i="1"/>
  <c r="C229" i="1"/>
  <c r="F228" i="1"/>
  <c r="C228" i="1"/>
  <c r="F227" i="1"/>
  <c r="C227" i="1"/>
  <c r="F226" i="1"/>
  <c r="E226" i="1"/>
  <c r="H225" i="1"/>
  <c r="G225" i="1"/>
  <c r="D225" i="1"/>
  <c r="F224" i="1"/>
  <c r="C224" i="1"/>
  <c r="F223" i="1"/>
  <c r="C223" i="1"/>
  <c r="F222" i="1"/>
  <c r="C222" i="1"/>
  <c r="F221" i="1"/>
  <c r="D221" i="1"/>
  <c r="F220" i="1"/>
  <c r="C220" i="1"/>
  <c r="F219" i="1"/>
  <c r="C219" i="1"/>
  <c r="F218" i="1"/>
  <c r="C218" i="1"/>
  <c r="F217" i="1"/>
  <c r="C217" i="1"/>
  <c r="F216" i="1"/>
  <c r="C216" i="1"/>
  <c r="F215" i="1"/>
  <c r="D215" i="1"/>
  <c r="F214" i="1"/>
  <c r="D214" i="1"/>
  <c r="F213" i="1"/>
  <c r="E213" i="1"/>
  <c r="H212" i="1"/>
  <c r="G212" i="1"/>
  <c r="F211" i="1"/>
  <c r="C211" i="1"/>
  <c r="F210" i="1"/>
  <c r="C210" i="1"/>
  <c r="F209" i="1"/>
  <c r="C209" i="1"/>
  <c r="F208" i="1"/>
  <c r="C208" i="1"/>
  <c r="F207" i="1"/>
  <c r="C207" i="1"/>
  <c r="F206" i="1"/>
  <c r="C206" i="1"/>
  <c r="F205" i="1"/>
  <c r="C205" i="1"/>
  <c r="F204" i="1"/>
  <c r="C204" i="1"/>
  <c r="F203" i="1"/>
  <c r="C203" i="1"/>
  <c r="F202" i="1"/>
  <c r="D202" i="1"/>
  <c r="F201" i="1"/>
  <c r="C201" i="1"/>
  <c r="F200" i="1"/>
  <c r="D200" i="1"/>
  <c r="F199" i="1"/>
  <c r="D199" i="1"/>
  <c r="C199" i="1"/>
  <c r="F198" i="1"/>
  <c r="D198" i="1"/>
  <c r="C198" i="1" s="1"/>
  <c r="F197" i="1"/>
  <c r="D197" i="1"/>
  <c r="C197" i="1" s="1"/>
  <c r="D196" i="1"/>
  <c r="F195" i="1"/>
  <c r="E195" i="1"/>
  <c r="C195" i="1"/>
  <c r="H194" i="1"/>
  <c r="F192" i="1"/>
  <c r="C192" i="1"/>
  <c r="F191" i="1"/>
  <c r="C191" i="1"/>
  <c r="F190" i="1"/>
  <c r="C190" i="1"/>
  <c r="F189" i="1"/>
  <c r="C189" i="1"/>
  <c r="F188" i="1"/>
  <c r="C188" i="1"/>
  <c r="F187" i="1"/>
  <c r="C187" i="1"/>
  <c r="F186" i="1"/>
  <c r="D186" i="1"/>
  <c r="C186" i="1" s="1"/>
  <c r="F185" i="1"/>
  <c r="C185" i="1"/>
  <c r="F184" i="1"/>
  <c r="E184" i="1"/>
  <c r="C184" i="1" s="1"/>
  <c r="H183" i="1"/>
  <c r="G183" i="1"/>
  <c r="E183" i="1"/>
  <c r="F182" i="1"/>
  <c r="C182" i="1"/>
  <c r="F181" i="1"/>
  <c r="C181" i="1"/>
  <c r="F180" i="1"/>
  <c r="C180" i="1"/>
  <c r="F179" i="1"/>
  <c r="C179" i="1"/>
  <c r="F178" i="1"/>
  <c r="C178" i="1"/>
  <c r="F177" i="1"/>
  <c r="C177" i="1"/>
  <c r="F176" i="1"/>
  <c r="D176" i="1"/>
  <c r="F175" i="1"/>
  <c r="C175" i="1"/>
  <c r="F174" i="1"/>
  <c r="C174" i="1"/>
  <c r="M173" i="1"/>
  <c r="F173" i="1"/>
  <c r="E173" i="1"/>
  <c r="H172" i="1"/>
  <c r="G172" i="1"/>
  <c r="F171" i="1"/>
  <c r="C171" i="1"/>
  <c r="F170" i="1"/>
  <c r="C170" i="1"/>
  <c r="F169" i="1"/>
  <c r="E169" i="1"/>
  <c r="H168" i="1"/>
  <c r="G168" i="1"/>
  <c r="D168" i="1"/>
  <c r="F167" i="1"/>
  <c r="E167" i="1"/>
  <c r="F166" i="1"/>
  <c r="E166" i="1"/>
  <c r="F165" i="1"/>
  <c r="C165" i="1"/>
  <c r="F164" i="1"/>
  <c r="C164" i="1"/>
  <c r="F163" i="1"/>
  <c r="C163" i="1"/>
  <c r="F162" i="1"/>
  <c r="C162" i="1"/>
  <c r="F161" i="1"/>
  <c r="C161" i="1"/>
  <c r="F160" i="1"/>
  <c r="C160" i="1"/>
  <c r="F159" i="1"/>
  <c r="C159" i="1"/>
  <c r="F158" i="1"/>
  <c r="C158" i="1"/>
  <c r="F157" i="1"/>
  <c r="C157" i="1"/>
  <c r="F156" i="1"/>
  <c r="C156" i="1"/>
  <c r="F155" i="1"/>
  <c r="C155" i="1"/>
  <c r="F154" i="1"/>
  <c r="C154" i="1"/>
  <c r="F153" i="1"/>
  <c r="C153" i="1"/>
  <c r="F152" i="1"/>
  <c r="C152" i="1"/>
  <c r="F151" i="1"/>
  <c r="C151" i="1"/>
  <c r="F150" i="1"/>
  <c r="C150" i="1"/>
  <c r="F149" i="1"/>
  <c r="C149" i="1"/>
  <c r="F148" i="1"/>
  <c r="C148" i="1"/>
  <c r="F147" i="1"/>
  <c r="D147" i="1"/>
  <c r="F146" i="1"/>
  <c r="C146" i="1"/>
  <c r="F145" i="1"/>
  <c r="C145" i="1"/>
  <c r="M144" i="1"/>
  <c r="F144" i="1"/>
  <c r="C144" i="1"/>
  <c r="F143" i="1"/>
  <c r="C143" i="1"/>
  <c r="F142" i="1"/>
  <c r="D142" i="1"/>
  <c r="F141" i="1"/>
  <c r="D141" i="1"/>
  <c r="F140" i="1"/>
  <c r="C140" i="1"/>
  <c r="F139" i="1"/>
  <c r="C139" i="1"/>
  <c r="O138" i="1"/>
  <c r="F138" i="1"/>
  <c r="C138" i="1"/>
  <c r="M137" i="1"/>
  <c r="F137" i="1"/>
  <c r="C137" i="1"/>
  <c r="G136" i="1"/>
  <c r="C136" i="1"/>
  <c r="F135" i="1"/>
  <c r="E135" i="1"/>
  <c r="H134" i="1"/>
  <c r="F131" i="1"/>
  <c r="C131" i="1"/>
  <c r="M130" i="1"/>
  <c r="F130" i="1"/>
  <c r="C130" i="1"/>
  <c r="G129" i="1"/>
  <c r="C129" i="1"/>
  <c r="F128" i="1"/>
  <c r="C128" i="1"/>
  <c r="F127" i="1"/>
  <c r="D127" i="1"/>
  <c r="F126" i="1"/>
  <c r="C126" i="1"/>
  <c r="H125" i="1"/>
  <c r="E125" i="1"/>
  <c r="F124" i="1"/>
  <c r="C124" i="1"/>
  <c r="H123" i="1"/>
  <c r="G123" i="1"/>
  <c r="E123" i="1"/>
  <c r="D123" i="1"/>
  <c r="F122" i="1"/>
  <c r="D122" i="1"/>
  <c r="C122" i="1" s="1"/>
  <c r="F121" i="1"/>
  <c r="C121" i="1"/>
  <c r="F120" i="1"/>
  <c r="C120" i="1"/>
  <c r="H119" i="1"/>
  <c r="G119" i="1"/>
  <c r="E119" i="1"/>
  <c r="M118" i="1"/>
  <c r="F118" i="1"/>
  <c r="C118" i="1"/>
  <c r="F117" i="1"/>
  <c r="C117" i="1"/>
  <c r="H116" i="1"/>
  <c r="G116" i="1"/>
  <c r="F116" i="1" s="1"/>
  <c r="E116" i="1"/>
  <c r="D116" i="1"/>
  <c r="F115" i="1"/>
  <c r="F114" i="1"/>
  <c r="C114" i="1"/>
  <c r="F113" i="1"/>
  <c r="D113" i="1"/>
  <c r="F112" i="1"/>
  <c r="C112" i="1"/>
  <c r="M111" i="1"/>
  <c r="G111" i="1"/>
  <c r="D111" i="1"/>
  <c r="H110" i="1"/>
  <c r="H109" i="1" s="1"/>
  <c r="E110" i="1"/>
  <c r="N106" i="1"/>
  <c r="F106" i="1"/>
  <c r="C106" i="1"/>
  <c r="H105" i="1"/>
  <c r="G105" i="1"/>
  <c r="E105" i="1"/>
  <c r="D105" i="1"/>
  <c r="F104" i="1"/>
  <c r="C104" i="1"/>
  <c r="F103" i="1"/>
  <c r="C103" i="1"/>
  <c r="H102" i="1"/>
  <c r="G102" i="1"/>
  <c r="E102" i="1"/>
  <c r="D102" i="1"/>
  <c r="F100" i="1"/>
  <c r="D100" i="1"/>
  <c r="F99" i="1"/>
  <c r="C99" i="1"/>
  <c r="F98" i="1"/>
  <c r="C98" i="1"/>
  <c r="F97" i="1"/>
  <c r="C97" i="1"/>
  <c r="H96" i="1"/>
  <c r="G96" i="1"/>
  <c r="E96" i="1"/>
  <c r="F95" i="1"/>
  <c r="C95" i="1"/>
  <c r="G94" i="1"/>
  <c r="D94" i="1"/>
  <c r="F93" i="1"/>
  <c r="D93" i="1"/>
  <c r="C93" i="1" s="1"/>
  <c r="H92" i="1"/>
  <c r="E92" i="1"/>
  <c r="F91" i="1"/>
  <c r="D91" i="1"/>
  <c r="F90" i="1"/>
  <c r="C90" i="1"/>
  <c r="F89" i="1"/>
  <c r="D89" i="1"/>
  <c r="F88" i="1"/>
  <c r="D88" i="1"/>
  <c r="C88" i="1" s="1"/>
  <c r="H87" i="1"/>
  <c r="G87" i="1"/>
  <c r="E87" i="1"/>
  <c r="F86" i="1"/>
  <c r="C86" i="1"/>
  <c r="F85" i="1"/>
  <c r="C85" i="1"/>
  <c r="F84" i="1"/>
  <c r="C84" i="1"/>
  <c r="F83" i="1"/>
  <c r="C83" i="1"/>
  <c r="F82" i="1"/>
  <c r="D82" i="1"/>
  <c r="H81" i="1"/>
  <c r="G81" i="1"/>
  <c r="E81" i="1"/>
  <c r="F79" i="1"/>
  <c r="D79" i="1"/>
  <c r="F78" i="1"/>
  <c r="C78" i="1"/>
  <c r="F77" i="1"/>
  <c r="C77" i="1"/>
  <c r="F76" i="1"/>
  <c r="C76" i="1"/>
  <c r="H75" i="1"/>
  <c r="G75" i="1"/>
  <c r="E75" i="1"/>
  <c r="F74" i="1"/>
  <c r="D74" i="1"/>
  <c r="F73" i="1"/>
  <c r="C73" i="1"/>
  <c r="F72" i="1"/>
  <c r="C72" i="1"/>
  <c r="F71" i="1"/>
  <c r="C71" i="1"/>
  <c r="F70" i="1"/>
  <c r="C70" i="1"/>
  <c r="F69" i="1"/>
  <c r="C69" i="1"/>
  <c r="F68" i="1"/>
  <c r="C68" i="1"/>
  <c r="F67" i="1"/>
  <c r="C67" i="1"/>
  <c r="F66" i="1"/>
  <c r="C66" i="1"/>
  <c r="H65" i="1"/>
  <c r="G65" i="1"/>
  <c r="E65" i="1"/>
  <c r="F64" i="1"/>
  <c r="F63" i="1"/>
  <c r="C63" i="1"/>
  <c r="F62" i="1"/>
  <c r="C62" i="1"/>
  <c r="F61" i="1"/>
  <c r="C61" i="1"/>
  <c r="F60" i="1"/>
  <c r="C60" i="1"/>
  <c r="F59" i="1"/>
  <c r="C59" i="1"/>
  <c r="F58" i="1"/>
  <c r="C58" i="1"/>
  <c r="F57" i="1"/>
  <c r="C57" i="1"/>
  <c r="F56" i="1"/>
  <c r="D56" i="1"/>
  <c r="C56" i="1"/>
  <c r="F55" i="1"/>
  <c r="C55" i="1"/>
  <c r="G54" i="1"/>
  <c r="C54" i="1"/>
  <c r="G53" i="1"/>
  <c r="C53" i="1"/>
  <c r="H52" i="1"/>
  <c r="E52" i="1"/>
  <c r="F50" i="1"/>
  <c r="C50" i="1"/>
  <c r="F49" i="1"/>
  <c r="C49" i="1"/>
  <c r="F48" i="1"/>
  <c r="C48" i="1"/>
  <c r="H47" i="1"/>
  <c r="G47" i="1"/>
  <c r="E47" i="1"/>
  <c r="D47" i="1"/>
  <c r="F46" i="1"/>
  <c r="C46" i="1"/>
  <c r="F45" i="1"/>
  <c r="D45" i="1"/>
  <c r="F44" i="1"/>
  <c r="C44" i="1"/>
  <c r="F43" i="1"/>
  <c r="C43" i="1"/>
  <c r="F42" i="1"/>
  <c r="C42" i="1"/>
  <c r="F41" i="1"/>
  <c r="C41" i="1"/>
  <c r="F40" i="1"/>
  <c r="C40" i="1"/>
  <c r="F39" i="1"/>
  <c r="C39" i="1"/>
  <c r="F38" i="1"/>
  <c r="C38" i="1"/>
  <c r="H37" i="1"/>
  <c r="G37" i="1"/>
  <c r="E37" i="1"/>
  <c r="D37" i="1"/>
  <c r="F36" i="1"/>
  <c r="C36" i="1"/>
  <c r="F35" i="1"/>
  <c r="C35" i="1"/>
  <c r="F34" i="1"/>
  <c r="C34" i="1"/>
  <c r="F33" i="1"/>
  <c r="C33" i="1"/>
  <c r="F32" i="1"/>
  <c r="C32" i="1"/>
  <c r="F31" i="1"/>
  <c r="C31" i="1"/>
  <c r="F30" i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I20" i="1" s="1"/>
  <c r="C20" i="1"/>
  <c r="F16" i="1"/>
  <c r="C16" i="1"/>
  <c r="F15" i="1"/>
  <c r="C15" i="1"/>
  <c r="F14" i="1"/>
  <c r="C14" i="1"/>
  <c r="F13" i="1"/>
  <c r="C13" i="1"/>
  <c r="F12" i="1"/>
  <c r="C12" i="1"/>
  <c r="F11" i="1"/>
  <c r="C11" i="1"/>
  <c r="H10" i="1"/>
  <c r="G10" i="1"/>
  <c r="E10" i="1"/>
  <c r="D10" i="1"/>
  <c r="I239" i="1" l="1"/>
  <c r="I245" i="1"/>
  <c r="I251" i="1"/>
  <c r="I90" i="1"/>
  <c r="I248" i="1"/>
  <c r="J288" i="1"/>
  <c r="I146" i="1"/>
  <c r="I122" i="1"/>
  <c r="H101" i="1"/>
  <c r="H108" i="1"/>
  <c r="G125" i="1"/>
  <c r="F125" i="1" s="1"/>
  <c r="J137" i="1"/>
  <c r="C142" i="1"/>
  <c r="J142" i="1" s="1"/>
  <c r="E168" i="1"/>
  <c r="C168" i="1" s="1"/>
  <c r="J174" i="1"/>
  <c r="J180" i="1"/>
  <c r="C200" i="1"/>
  <c r="F212" i="1"/>
  <c r="J217" i="1"/>
  <c r="J223" i="1"/>
  <c r="I228" i="1"/>
  <c r="E234" i="1"/>
  <c r="J240" i="1"/>
  <c r="F261" i="1"/>
  <c r="I273" i="1"/>
  <c r="C278" i="1"/>
  <c r="C283" i="1"/>
  <c r="J300" i="1"/>
  <c r="I305" i="1"/>
  <c r="E315" i="1"/>
  <c r="I21" i="1"/>
  <c r="I27" i="1"/>
  <c r="G19" i="1"/>
  <c r="G18" i="1" s="1"/>
  <c r="F54" i="1"/>
  <c r="F65" i="1"/>
  <c r="I97" i="1"/>
  <c r="I103" i="1"/>
  <c r="E109" i="1"/>
  <c r="C116" i="1"/>
  <c r="J116" i="1" s="1"/>
  <c r="J146" i="1"/>
  <c r="J190" i="1"/>
  <c r="G196" i="1"/>
  <c r="I224" i="1"/>
  <c r="I241" i="1"/>
  <c r="I246" i="1"/>
  <c r="J251" i="1"/>
  <c r="I256" i="1"/>
  <c r="J262" i="1"/>
  <c r="J267" i="1"/>
  <c r="F278" i="1"/>
  <c r="F283" i="1"/>
  <c r="E294" i="1"/>
  <c r="E308" i="1"/>
  <c r="C308" i="1" s="1"/>
  <c r="J313" i="1"/>
  <c r="J246" i="1"/>
  <c r="J306" i="1"/>
  <c r="I98" i="1"/>
  <c r="I104" i="1"/>
  <c r="C263" i="1"/>
  <c r="J268" i="1"/>
  <c r="I279" i="1"/>
  <c r="I289" i="1"/>
  <c r="H294" i="1"/>
  <c r="C307" i="1"/>
  <c r="J307" i="1" s="1"/>
  <c r="I310" i="1"/>
  <c r="I42" i="1"/>
  <c r="E51" i="1"/>
  <c r="J13" i="1"/>
  <c r="C147" i="1"/>
  <c r="I147" i="1" s="1"/>
  <c r="C236" i="1"/>
  <c r="I77" i="1"/>
  <c r="I88" i="1"/>
  <c r="J93" i="1"/>
  <c r="C111" i="1"/>
  <c r="D172" i="1"/>
  <c r="J181" i="1"/>
  <c r="E212" i="1"/>
  <c r="I219" i="1"/>
  <c r="J224" i="1"/>
  <c r="I247" i="1"/>
  <c r="J22" i="1"/>
  <c r="J38" i="1"/>
  <c r="I55" i="1"/>
  <c r="J60" i="1"/>
  <c r="I66" i="1"/>
  <c r="I83" i="1"/>
  <c r="J98" i="1"/>
  <c r="F111" i="1"/>
  <c r="I138" i="1"/>
  <c r="J143" i="1"/>
  <c r="C166" i="1"/>
  <c r="I166" i="1" s="1"/>
  <c r="I171" i="1"/>
  <c r="I182" i="1"/>
  <c r="D183" i="1"/>
  <c r="J191" i="1"/>
  <c r="C202" i="1"/>
  <c r="I202" i="1" s="1"/>
  <c r="I237" i="1"/>
  <c r="J242" i="1"/>
  <c r="J247" i="1"/>
  <c r="F252" i="1"/>
  <c r="J279" i="1"/>
  <c r="I284" i="1"/>
  <c r="C296" i="1"/>
  <c r="J296" i="1" s="1"/>
  <c r="J12" i="1"/>
  <c r="H19" i="1"/>
  <c r="H18" i="1" s="1"/>
  <c r="I191" i="1"/>
  <c r="J241" i="1"/>
  <c r="J314" i="1"/>
  <c r="I148" i="1"/>
  <c r="I154" i="1"/>
  <c r="I160" i="1"/>
  <c r="J171" i="1"/>
  <c r="J177" i="1"/>
  <c r="J186" i="1"/>
  <c r="I192" i="1"/>
  <c r="J198" i="1"/>
  <c r="F225" i="1"/>
  <c r="J237" i="1"/>
  <c r="I242" i="1"/>
  <c r="I258" i="1"/>
  <c r="J275" i="1"/>
  <c r="J284" i="1"/>
  <c r="I290" i="1"/>
  <c r="C303" i="1"/>
  <c r="J303" i="1" s="1"/>
  <c r="I70" i="1"/>
  <c r="I48" i="1"/>
  <c r="I76" i="1"/>
  <c r="I319" i="1"/>
  <c r="I28" i="1"/>
  <c r="I56" i="1"/>
  <c r="J73" i="1"/>
  <c r="J23" i="1"/>
  <c r="I39" i="1"/>
  <c r="C45" i="1"/>
  <c r="J45" i="1" s="1"/>
  <c r="I50" i="1"/>
  <c r="D64" i="1"/>
  <c r="D52" i="1" s="1"/>
  <c r="C94" i="1"/>
  <c r="J126" i="1"/>
  <c r="J144" i="1"/>
  <c r="C167" i="1"/>
  <c r="J167" i="1" s="1"/>
  <c r="N174" i="1"/>
  <c r="J182" i="1"/>
  <c r="I187" i="1"/>
  <c r="I203" i="1"/>
  <c r="I209" i="1"/>
  <c r="H193" i="1"/>
  <c r="C231" i="1"/>
  <c r="J231" i="1" s="1"/>
  <c r="I238" i="1"/>
  <c r="I243" i="1"/>
  <c r="J248" i="1"/>
  <c r="F264" i="1"/>
  <c r="I264" i="1" s="1"/>
  <c r="J280" i="1"/>
  <c r="I285" i="1"/>
  <c r="F311" i="1"/>
  <c r="F298" i="1"/>
  <c r="G308" i="1"/>
  <c r="G297" i="1" s="1"/>
  <c r="F295" i="1"/>
  <c r="I178" i="1"/>
  <c r="C215" i="1"/>
  <c r="C221" i="1"/>
  <c r="I221" i="1" s="1"/>
  <c r="C226" i="1"/>
  <c r="J243" i="1"/>
  <c r="C173" i="1"/>
  <c r="J173" i="1" s="1"/>
  <c r="J178" i="1"/>
  <c r="N184" i="1"/>
  <c r="I188" i="1"/>
  <c r="I204" i="1"/>
  <c r="I210" i="1"/>
  <c r="C232" i="1"/>
  <c r="J232" i="1" s="1"/>
  <c r="I244" i="1"/>
  <c r="I249" i="1"/>
  <c r="J253" i="1"/>
  <c r="I271" i="1"/>
  <c r="J276" i="1"/>
  <c r="J291" i="1"/>
  <c r="H297" i="1"/>
  <c r="E19" i="1"/>
  <c r="I32" i="1"/>
  <c r="J59" i="1"/>
  <c r="H51" i="1"/>
  <c r="C82" i="1"/>
  <c r="I82" i="1" s="1"/>
  <c r="I120" i="1"/>
  <c r="J218" i="1"/>
  <c r="I14" i="1"/>
  <c r="I34" i="1"/>
  <c r="C105" i="1"/>
  <c r="I126" i="1"/>
  <c r="I29" i="1"/>
  <c r="C135" i="1"/>
  <c r="J135" i="1" s="1"/>
  <c r="C183" i="1"/>
  <c r="J238" i="1"/>
  <c r="I253" i="1"/>
  <c r="J35" i="1"/>
  <c r="I40" i="1"/>
  <c r="I57" i="1"/>
  <c r="I85" i="1"/>
  <c r="I95" i="1"/>
  <c r="C113" i="1"/>
  <c r="J113" i="1" s="1"/>
  <c r="I11" i="1"/>
  <c r="J30" i="1"/>
  <c r="I36" i="1"/>
  <c r="J69" i="1"/>
  <c r="G80" i="1"/>
  <c r="C102" i="1"/>
  <c r="I106" i="1"/>
  <c r="I128" i="1"/>
  <c r="I140" i="1"/>
  <c r="J145" i="1"/>
  <c r="I150" i="1"/>
  <c r="I156" i="1"/>
  <c r="I179" i="1"/>
  <c r="E194" i="1"/>
  <c r="J222" i="1"/>
  <c r="J239" i="1"/>
  <c r="J244" i="1"/>
  <c r="J249" i="1"/>
  <c r="C254" i="1"/>
  <c r="I254" i="1" s="1"/>
  <c r="H233" i="1"/>
  <c r="I277" i="1"/>
  <c r="C299" i="1"/>
  <c r="C309" i="1"/>
  <c r="I312" i="1"/>
  <c r="I38" i="1"/>
  <c r="D65" i="1"/>
  <c r="C79" i="1"/>
  <c r="G92" i="1"/>
  <c r="C100" i="1"/>
  <c r="J100" i="1" s="1"/>
  <c r="C127" i="1"/>
  <c r="J127" i="1" s="1"/>
  <c r="I31" i="1"/>
  <c r="I114" i="1"/>
  <c r="G134" i="1"/>
  <c r="G133" i="1" s="1"/>
  <c r="I189" i="1"/>
  <c r="J199" i="1"/>
  <c r="I227" i="1"/>
  <c r="F234" i="1"/>
  <c r="I250" i="1"/>
  <c r="C266" i="1"/>
  <c r="J266" i="1" s="1"/>
  <c r="I272" i="1"/>
  <c r="D294" i="1"/>
  <c r="C294" i="1" s="1"/>
  <c r="I304" i="1"/>
  <c r="F309" i="1"/>
  <c r="J312" i="1"/>
  <c r="I317" i="1"/>
  <c r="J27" i="1"/>
  <c r="I170" i="1"/>
  <c r="J175" i="1"/>
  <c r="I181" i="1"/>
  <c r="J185" i="1"/>
  <c r="I207" i="1"/>
  <c r="I78" i="1"/>
  <c r="I99" i="1"/>
  <c r="J15" i="1"/>
  <c r="I24" i="1"/>
  <c r="I112" i="1"/>
  <c r="D119" i="1"/>
  <c r="J11" i="1"/>
  <c r="I41" i="1"/>
  <c r="J63" i="1"/>
  <c r="D81" i="1"/>
  <c r="I86" i="1"/>
  <c r="E101" i="1"/>
  <c r="F168" i="1"/>
  <c r="I26" i="1"/>
  <c r="D19" i="1"/>
  <c r="F53" i="1"/>
  <c r="J58" i="1"/>
  <c r="F75" i="1"/>
  <c r="E80" i="1"/>
  <c r="C91" i="1"/>
  <c r="I91" i="1" s="1"/>
  <c r="F96" i="1"/>
  <c r="J114" i="1"/>
  <c r="I151" i="1"/>
  <c r="I157" i="1"/>
  <c r="I163" i="1"/>
  <c r="C169" i="1"/>
  <c r="J169" i="1" s="1"/>
  <c r="J179" i="1"/>
  <c r="J189" i="1"/>
  <c r="C196" i="1"/>
  <c r="I199" i="1"/>
  <c r="I217" i="1"/>
  <c r="I223" i="1"/>
  <c r="I240" i="1"/>
  <c r="J245" i="1"/>
  <c r="J250" i="1"/>
  <c r="C261" i="1"/>
  <c r="J272" i="1"/>
  <c r="J287" i="1"/>
  <c r="G294" i="1"/>
  <c r="I313" i="1"/>
  <c r="D75" i="1"/>
  <c r="F10" i="1"/>
  <c r="I12" i="1"/>
  <c r="C47" i="1"/>
  <c r="J43" i="1"/>
  <c r="I46" i="1"/>
  <c r="J24" i="1"/>
  <c r="I153" i="1"/>
  <c r="C10" i="1"/>
  <c r="J14" i="1"/>
  <c r="J34" i="1"/>
  <c r="I61" i="1"/>
  <c r="I69" i="1"/>
  <c r="I73" i="1"/>
  <c r="J77" i="1"/>
  <c r="F102" i="1"/>
  <c r="D125" i="1"/>
  <c r="F183" i="1"/>
  <c r="J192" i="1"/>
  <c r="J201" i="1"/>
  <c r="E225" i="1"/>
  <c r="I229" i="1"/>
  <c r="I257" i="1"/>
  <c r="I276" i="1"/>
  <c r="I288" i="1"/>
  <c r="J302" i="1"/>
  <c r="J305" i="1"/>
  <c r="I165" i="1"/>
  <c r="I25" i="1"/>
  <c r="I30" i="1"/>
  <c r="F47" i="1"/>
  <c r="J66" i="1"/>
  <c r="J70" i="1"/>
  <c r="C74" i="1"/>
  <c r="H80" i="1"/>
  <c r="F87" i="1"/>
  <c r="D92" i="1"/>
  <c r="D96" i="1"/>
  <c r="I117" i="1"/>
  <c r="I121" i="1"/>
  <c r="F129" i="1"/>
  <c r="J170" i="1"/>
  <c r="I177" i="1"/>
  <c r="I180" i="1"/>
  <c r="J187" i="1"/>
  <c r="J197" i="1"/>
  <c r="I208" i="1"/>
  <c r="C213" i="1"/>
  <c r="I218" i="1"/>
  <c r="I222" i="1"/>
  <c r="D230" i="1"/>
  <c r="D234" i="1"/>
  <c r="I262" i="1"/>
  <c r="I267" i="1"/>
  <c r="J271" i="1"/>
  <c r="I280" i="1"/>
  <c r="D298" i="1"/>
  <c r="D297" i="1" s="1"/>
  <c r="D293" i="1" s="1"/>
  <c r="I314" i="1"/>
  <c r="C318" i="1"/>
  <c r="J42" i="1"/>
  <c r="I159" i="1"/>
  <c r="I139" i="1"/>
  <c r="I43" i="1"/>
  <c r="J62" i="1"/>
  <c r="J78" i="1"/>
  <c r="H107" i="1"/>
  <c r="I145" i="1"/>
  <c r="I149" i="1"/>
  <c r="I155" i="1"/>
  <c r="I161" i="1"/>
  <c r="I174" i="1"/>
  <c r="J188" i="1"/>
  <c r="I306" i="1"/>
  <c r="J95" i="1"/>
  <c r="J26" i="1"/>
  <c r="J31" i="1"/>
  <c r="J39" i="1"/>
  <c r="I44" i="1"/>
  <c r="J67" i="1"/>
  <c r="J71" i="1"/>
  <c r="J118" i="1"/>
  <c r="J130" i="1"/>
  <c r="I142" i="1"/>
  <c r="J219" i="1"/>
  <c r="F230" i="1"/>
  <c r="C235" i="1"/>
  <c r="J235" i="1" s="1"/>
  <c r="I259" i="1"/>
  <c r="I268" i="1"/>
  <c r="I281" i="1"/>
  <c r="C295" i="1"/>
  <c r="C65" i="1"/>
  <c r="J99" i="1"/>
  <c r="I15" i="1"/>
  <c r="I22" i="1"/>
  <c r="J36" i="1"/>
  <c r="I49" i="1"/>
  <c r="J88" i="1"/>
  <c r="D101" i="1"/>
  <c r="G110" i="1"/>
  <c r="F110" i="1" s="1"/>
  <c r="I162" i="1"/>
  <c r="J184" i="1"/>
  <c r="I195" i="1"/>
  <c r="E233" i="1"/>
  <c r="J304" i="1"/>
  <c r="J310" i="1"/>
  <c r="I67" i="1"/>
  <c r="I71" i="1"/>
  <c r="I84" i="1"/>
  <c r="G101" i="1"/>
  <c r="C123" i="1"/>
  <c r="I131" i="1"/>
  <c r="J138" i="1"/>
  <c r="E172" i="1"/>
  <c r="C172" i="1" s="1"/>
  <c r="J220" i="1"/>
  <c r="I226" i="1"/>
  <c r="I282" i="1"/>
  <c r="I35" i="1"/>
  <c r="I16" i="1"/>
  <c r="J32" i="1"/>
  <c r="C37" i="1"/>
  <c r="J68" i="1"/>
  <c r="J72" i="1"/>
  <c r="H133" i="1"/>
  <c r="H132" i="1" s="1"/>
  <c r="C176" i="1"/>
  <c r="I205" i="1"/>
  <c r="I211" i="1"/>
  <c r="G260" i="1"/>
  <c r="I269" i="1"/>
  <c r="I274" i="1"/>
  <c r="I286" i="1"/>
  <c r="I291" i="1"/>
  <c r="I320" i="1"/>
  <c r="E134" i="1"/>
  <c r="I124" i="1"/>
  <c r="I23" i="1"/>
  <c r="J28" i="1"/>
  <c r="I33" i="1"/>
  <c r="J41" i="1"/>
  <c r="J55" i="1"/>
  <c r="I68" i="1"/>
  <c r="I72" i="1"/>
  <c r="J76" i="1"/>
  <c r="J90" i="1"/>
  <c r="F92" i="1"/>
  <c r="F105" i="1"/>
  <c r="F119" i="1"/>
  <c r="F123" i="1"/>
  <c r="I152" i="1"/>
  <c r="I158" i="1"/>
  <c r="I164" i="1"/>
  <c r="I200" i="1"/>
  <c r="I206" i="1"/>
  <c r="J216" i="1"/>
  <c r="I270" i="1"/>
  <c r="I275" i="1"/>
  <c r="I287" i="1"/>
  <c r="I301" i="1"/>
  <c r="I316" i="1"/>
  <c r="J183" i="1"/>
  <c r="J54" i="1"/>
  <c r="I54" i="1"/>
  <c r="I266" i="1"/>
  <c r="J215" i="1"/>
  <c r="L45" i="1"/>
  <c r="C89" i="1"/>
  <c r="D87" i="1"/>
  <c r="C141" i="1"/>
  <c r="D134" i="1"/>
  <c r="F37" i="1"/>
  <c r="J46" i="1"/>
  <c r="J48" i="1"/>
  <c r="J49" i="1"/>
  <c r="J56" i="1"/>
  <c r="I58" i="1"/>
  <c r="I62" i="1"/>
  <c r="C81" i="1"/>
  <c r="I93" i="1"/>
  <c r="F94" i="1"/>
  <c r="I118" i="1"/>
  <c r="J122" i="1"/>
  <c r="I129" i="1"/>
  <c r="I130" i="1"/>
  <c r="F136" i="1"/>
  <c r="I184" i="1"/>
  <c r="I185" i="1"/>
  <c r="I198" i="1"/>
  <c r="J200" i="1"/>
  <c r="I201" i="1"/>
  <c r="I231" i="1"/>
  <c r="I236" i="1"/>
  <c r="J257" i="1"/>
  <c r="J259" i="1"/>
  <c r="J263" i="1"/>
  <c r="F265" i="1"/>
  <c r="F315" i="1"/>
  <c r="J20" i="1"/>
  <c r="C214" i="1"/>
  <c r="D212" i="1"/>
  <c r="C255" i="1"/>
  <c r="D252" i="1"/>
  <c r="I13" i="1"/>
  <c r="J16" i="1"/>
  <c r="J57" i="1"/>
  <c r="I59" i="1"/>
  <c r="J61" i="1"/>
  <c r="I63" i="1"/>
  <c r="F81" i="1"/>
  <c r="J83" i="1"/>
  <c r="J84" i="1"/>
  <c r="J85" i="1"/>
  <c r="J86" i="1"/>
  <c r="J103" i="1"/>
  <c r="J104" i="1"/>
  <c r="J106" i="1"/>
  <c r="J112" i="1"/>
  <c r="D115" i="1"/>
  <c r="J117" i="1"/>
  <c r="J120" i="1"/>
  <c r="J121" i="1"/>
  <c r="J124" i="1"/>
  <c r="J131" i="1"/>
  <c r="I137" i="1"/>
  <c r="J139" i="1"/>
  <c r="J140" i="1"/>
  <c r="I143" i="1"/>
  <c r="F172" i="1"/>
  <c r="J195" i="1"/>
  <c r="J21" i="1"/>
  <c r="J25" i="1"/>
  <c r="J29" i="1"/>
  <c r="J33" i="1"/>
  <c r="J40" i="1"/>
  <c r="J44" i="1"/>
  <c r="G52" i="1"/>
  <c r="I60" i="1"/>
  <c r="J128" i="1"/>
  <c r="I144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I175" i="1"/>
  <c r="I190" i="1"/>
  <c r="D194" i="1"/>
  <c r="J203" i="1"/>
  <c r="J204" i="1"/>
  <c r="J205" i="1"/>
  <c r="J206" i="1"/>
  <c r="J207" i="1"/>
  <c r="J208" i="1"/>
  <c r="J209" i="1"/>
  <c r="J210" i="1"/>
  <c r="J211" i="1"/>
  <c r="I216" i="1"/>
  <c r="I220" i="1"/>
  <c r="J226" i="1"/>
  <c r="J227" i="1"/>
  <c r="J228" i="1"/>
  <c r="J229" i="1"/>
  <c r="J256" i="1"/>
  <c r="J258" i="1"/>
  <c r="D260" i="1"/>
  <c r="D265" i="1"/>
  <c r="J269" i="1"/>
  <c r="J273" i="1"/>
  <c r="J277" i="1"/>
  <c r="J281" i="1"/>
  <c r="J285" i="1"/>
  <c r="J289" i="1"/>
  <c r="I300" i="1"/>
  <c r="I302" i="1"/>
  <c r="C311" i="1"/>
  <c r="C315" i="1"/>
  <c r="J97" i="1"/>
  <c r="I186" i="1"/>
  <c r="I197" i="1"/>
  <c r="M201" i="1"/>
  <c r="J270" i="1"/>
  <c r="J274" i="1"/>
  <c r="J282" i="1"/>
  <c r="J286" i="1"/>
  <c r="J290" i="1"/>
  <c r="H292" i="1"/>
  <c r="J301" i="1"/>
  <c r="J261" i="1" l="1"/>
  <c r="F308" i="1"/>
  <c r="I261" i="1"/>
  <c r="I283" i="1"/>
  <c r="J91" i="1"/>
  <c r="I309" i="1"/>
  <c r="I308" i="1" s="1"/>
  <c r="I45" i="1"/>
  <c r="I116" i="1"/>
  <c r="J283" i="1"/>
  <c r="I232" i="1"/>
  <c r="J254" i="1"/>
  <c r="I105" i="1"/>
  <c r="J278" i="1"/>
  <c r="J82" i="1"/>
  <c r="J111" i="1"/>
  <c r="I278" i="1"/>
  <c r="I296" i="1"/>
  <c r="J202" i="1"/>
  <c r="J221" i="1"/>
  <c r="N134" i="1"/>
  <c r="F134" i="1"/>
  <c r="C125" i="1"/>
  <c r="J125" i="1" s="1"/>
  <c r="C75" i="1"/>
  <c r="J75" i="1" s="1"/>
  <c r="E108" i="1"/>
  <c r="F101" i="1"/>
  <c r="G109" i="1"/>
  <c r="I79" i="1"/>
  <c r="F80" i="1"/>
  <c r="J102" i="1"/>
  <c r="E297" i="1"/>
  <c r="J136" i="1"/>
  <c r="I318" i="1"/>
  <c r="I299" i="1"/>
  <c r="I303" i="1"/>
  <c r="J308" i="1"/>
  <c r="G233" i="1"/>
  <c r="J79" i="1"/>
  <c r="I74" i="1"/>
  <c r="G292" i="1"/>
  <c r="F292" i="1" s="1"/>
  <c r="J53" i="1"/>
  <c r="F196" i="1"/>
  <c r="I196" i="1" s="1"/>
  <c r="J311" i="1"/>
  <c r="J213" i="1"/>
  <c r="C265" i="1"/>
  <c r="J37" i="1"/>
  <c r="J105" i="1"/>
  <c r="I235" i="1"/>
  <c r="C298" i="1"/>
  <c r="L322" i="1"/>
  <c r="J166" i="1"/>
  <c r="I111" i="1"/>
  <c r="I255" i="1"/>
  <c r="I141" i="1"/>
  <c r="J47" i="1"/>
  <c r="D18" i="1"/>
  <c r="I135" i="1"/>
  <c r="C19" i="1"/>
  <c r="J299" i="1"/>
  <c r="I214" i="1"/>
  <c r="J94" i="1"/>
  <c r="E133" i="1"/>
  <c r="I213" i="1"/>
  <c r="I127" i="1"/>
  <c r="E18" i="1"/>
  <c r="F294" i="1"/>
  <c r="I136" i="1"/>
  <c r="C212" i="1"/>
  <c r="J212" i="1" s="1"/>
  <c r="I169" i="1"/>
  <c r="J141" i="1"/>
  <c r="C87" i="1"/>
  <c r="J87" i="1" s="1"/>
  <c r="I215" i="1"/>
  <c r="G194" i="1"/>
  <c r="G193" i="1" s="1"/>
  <c r="G132" i="1" s="1"/>
  <c r="J129" i="1"/>
  <c r="C225" i="1"/>
  <c r="J225" i="1" s="1"/>
  <c r="I311" i="1"/>
  <c r="I113" i="1"/>
  <c r="C260" i="1"/>
  <c r="F18" i="1"/>
  <c r="C119" i="1"/>
  <c r="J81" i="1"/>
  <c r="I89" i="1"/>
  <c r="C234" i="1"/>
  <c r="I234" i="1" s="1"/>
  <c r="I10" i="1"/>
  <c r="I100" i="1"/>
  <c r="J264" i="1"/>
  <c r="C230" i="1"/>
  <c r="I183" i="1"/>
  <c r="I53" i="1"/>
  <c r="I167" i="1"/>
  <c r="I65" i="1"/>
  <c r="J10" i="1"/>
  <c r="C96" i="1"/>
  <c r="I263" i="1"/>
  <c r="I295" i="1"/>
  <c r="C92" i="1"/>
  <c r="J92" i="1" s="1"/>
  <c r="J168" i="1"/>
  <c r="J309" i="1"/>
  <c r="I173" i="1"/>
  <c r="C64" i="1"/>
  <c r="J236" i="1"/>
  <c r="I307" i="1"/>
  <c r="J123" i="1"/>
  <c r="I123" i="1"/>
  <c r="J74" i="1"/>
  <c r="J65" i="1"/>
  <c r="F19" i="1"/>
  <c r="I47" i="1"/>
  <c r="N101" i="1"/>
  <c r="C101" i="1"/>
  <c r="J89" i="1"/>
  <c r="J214" i="1"/>
  <c r="J176" i="1"/>
  <c r="I176" i="1"/>
  <c r="F297" i="1"/>
  <c r="J295" i="1"/>
  <c r="J172" i="1"/>
  <c r="E193" i="1"/>
  <c r="I102" i="1"/>
  <c r="I315" i="1"/>
  <c r="F260" i="1"/>
  <c r="H17" i="1"/>
  <c r="D292" i="1"/>
  <c r="C293" i="1"/>
  <c r="C194" i="1"/>
  <c r="D193" i="1"/>
  <c r="F52" i="1"/>
  <c r="G51" i="1"/>
  <c r="D133" i="1"/>
  <c r="C134" i="1"/>
  <c r="J255" i="1"/>
  <c r="D51" i="1"/>
  <c r="C52" i="1"/>
  <c r="C252" i="1"/>
  <c r="D233" i="1"/>
  <c r="J265" i="1"/>
  <c r="I172" i="1"/>
  <c r="D80" i="1"/>
  <c r="I94" i="1"/>
  <c r="C115" i="1"/>
  <c r="D110" i="1"/>
  <c r="F133" i="1"/>
  <c r="J315" i="1"/>
  <c r="I81" i="1"/>
  <c r="I37" i="1"/>
  <c r="F194" i="1" l="1"/>
  <c r="M18" i="1"/>
  <c r="I260" i="1"/>
  <c r="I294" i="1"/>
  <c r="I168" i="1"/>
  <c r="J230" i="1"/>
  <c r="E292" i="1"/>
  <c r="C292" i="1" s="1"/>
  <c r="E107" i="1"/>
  <c r="I119" i="1"/>
  <c r="I92" i="1"/>
  <c r="I19" i="1"/>
  <c r="I134" i="1"/>
  <c r="I64" i="1"/>
  <c r="J64" i="1"/>
  <c r="I75" i="1"/>
  <c r="C297" i="1"/>
  <c r="J297" i="1" s="1"/>
  <c r="I101" i="1"/>
  <c r="I212" i="1"/>
  <c r="I265" i="1"/>
  <c r="I125" i="1"/>
  <c r="I225" i="1"/>
  <c r="F193" i="1"/>
  <c r="I230" i="1"/>
  <c r="C193" i="1"/>
  <c r="I193" i="1" s="1"/>
  <c r="E132" i="1"/>
  <c r="J234" i="1"/>
  <c r="J294" i="1"/>
  <c r="C233" i="1"/>
  <c r="C18" i="1"/>
  <c r="J18" i="1" s="1"/>
  <c r="F233" i="1"/>
  <c r="G108" i="1"/>
  <c r="F109" i="1"/>
  <c r="I298" i="1"/>
  <c r="J298" i="1"/>
  <c r="J19" i="1"/>
  <c r="I96" i="1"/>
  <c r="J96" i="1"/>
  <c r="F132" i="1"/>
  <c r="I87" i="1"/>
  <c r="J196" i="1"/>
  <c r="J119" i="1"/>
  <c r="J101" i="1"/>
  <c r="J260" i="1"/>
  <c r="J134" i="1"/>
  <c r="I52" i="1"/>
  <c r="H9" i="1"/>
  <c r="I115" i="1"/>
  <c r="J115" i="1"/>
  <c r="I252" i="1"/>
  <c r="J252" i="1"/>
  <c r="F51" i="1"/>
  <c r="I293" i="1"/>
  <c r="J293" i="1"/>
  <c r="D109" i="1"/>
  <c r="C110" i="1"/>
  <c r="D132" i="1"/>
  <c r="C133" i="1"/>
  <c r="J133" i="1" s="1"/>
  <c r="I194" i="1"/>
  <c r="J194" i="1"/>
  <c r="M81" i="1"/>
  <c r="C80" i="1"/>
  <c r="C51" i="1"/>
  <c r="J52" i="1"/>
  <c r="J193" i="1" l="1"/>
  <c r="I133" i="1"/>
  <c r="E17" i="1"/>
  <c r="J233" i="1"/>
  <c r="I18" i="1"/>
  <c r="I292" i="1"/>
  <c r="C132" i="1"/>
  <c r="J292" i="1"/>
  <c r="I233" i="1"/>
  <c r="F108" i="1"/>
  <c r="G107" i="1"/>
  <c r="I51" i="1"/>
  <c r="I297" i="1"/>
  <c r="J51" i="1"/>
  <c r="C109" i="1"/>
  <c r="D108" i="1"/>
  <c r="I110" i="1"/>
  <c r="J110" i="1"/>
  <c r="I80" i="1"/>
  <c r="J80" i="1"/>
  <c r="I132" i="1" l="1"/>
  <c r="F107" i="1"/>
  <c r="G17" i="1"/>
  <c r="E9" i="1"/>
  <c r="J132" i="1"/>
  <c r="I109" i="1"/>
  <c r="J109" i="1"/>
  <c r="M108" i="1"/>
  <c r="C108" i="1"/>
  <c r="D107" i="1"/>
  <c r="M15" i="1" l="1"/>
  <c r="G9" i="1"/>
  <c r="F17" i="1"/>
  <c r="I108" i="1"/>
  <c r="J108" i="1"/>
  <c r="C107" i="1"/>
  <c r="D17" i="1"/>
  <c r="F9" i="1" l="1"/>
  <c r="L13" i="1"/>
  <c r="M12" i="1"/>
  <c r="C17" i="1"/>
  <c r="D9" i="1"/>
  <c r="I107" i="1"/>
  <c r="J107" i="1"/>
  <c r="C9" i="1" l="1"/>
  <c r="I17" i="1"/>
  <c r="J17" i="1"/>
  <c r="I9" i="1"/>
  <c r="J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6" authorId="0" shapeId="0" xr:uid="{00000000-0006-0000-0000-000001000000}">
      <text>
        <r>
          <rPr>
            <b/>
            <sz val="9"/>
            <rFont val="Tahoma"/>
            <family val="2"/>
          </rPr>
          <t>Administrator: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<sst xmlns="http://schemas.openxmlformats.org/spreadsheetml/2006/main" count="738" uniqueCount="392">
  <si>
    <t>TÌNH HÌNH THỰC HIỆN DỰ TOÁN CHI 6 THÁNG ĐẦU NĂM 2025</t>
  </si>
  <si>
    <t>TT</t>
  </si>
  <si>
    <t>Chỉ tiêu</t>
  </si>
  <si>
    <t>Dự toán giao năm 2025</t>
  </si>
  <si>
    <t>Số đã thực hiện đến 30/6/2025</t>
  </si>
  <si>
    <t>Số còn lại chưa thực hiện</t>
  </si>
  <si>
    <t>Tỷ lệ thực hiện/DT</t>
  </si>
  <si>
    <t>Ghi chú</t>
  </si>
  <si>
    <t>Tổng</t>
  </si>
  <si>
    <t>Huyện chuyển về</t>
  </si>
  <si>
    <t>03 xã cũ</t>
  </si>
  <si>
    <t>TỔNG CHI ( I+II+III+IV)</t>
  </si>
  <si>
    <t>I</t>
  </si>
  <si>
    <t>Chi đầu tư (nếu có)</t>
  </si>
  <si>
    <t>NS thành phố hỗ trợ</t>
  </si>
  <si>
    <t>Nguồn tiền đất được điều tiết</t>
  </si>
  <si>
    <t>Trđó: KP ủy thác cho vay TVL NH CSXH</t>
  </si>
  <si>
    <t>Kinh phí BTGPMB và ĐTCSHT</t>
  </si>
  <si>
    <t>Ghi chi tiền đất</t>
  </si>
  <si>
    <t>Chi từ nguồn ĐT XDCB ttrung (thu được điều tiết)</t>
  </si>
  <si>
    <t>II</t>
  </si>
  <si>
    <t>Chi thường xuyên</t>
  </si>
  <si>
    <t>Chi SN giáo dục, đào tào và dạy nghề</t>
  </si>
  <si>
    <t>a</t>
  </si>
  <si>
    <t>Chi sự nghiệp giáo dục</t>
  </si>
  <si>
    <t>Trường MN TT Thanh Hà</t>
  </si>
  <si>
    <t>Trường MN Thanh Khê</t>
  </si>
  <si>
    <t>Trường MN Thanh Thuỷ</t>
  </si>
  <si>
    <t>Trường MN Thanh Xá</t>
  </si>
  <si>
    <t>Trường MN Thanh Sơn</t>
  </si>
  <si>
    <t>Trường Tiểu học TT Thanh Hà</t>
  </si>
  <si>
    <t>Trường Tiểu học Thanh Khê</t>
  </si>
  <si>
    <t>Trường Tiểu học Thanh Thuỷ</t>
  </si>
  <si>
    <t>Trường Tiểu học Thanh Xá</t>
  </si>
  <si>
    <t>Trường Tiểu học Thanh Sơn</t>
  </si>
  <si>
    <t>Trường THCS TT Thanh Hà</t>
  </si>
  <si>
    <t>Trường THCS Thanh Khê</t>
  </si>
  <si>
    <t>Trường THCS Thanh Thuỷ</t>
  </si>
  <si>
    <t>Trường THCS Thanh Xá</t>
  </si>
  <si>
    <t>Trường THCS Thanh Sơn</t>
  </si>
  <si>
    <t>Trường THCS Chu Văn An</t>
  </si>
  <si>
    <t>Phòng Kinh tế</t>
  </si>
  <si>
    <t>KT</t>
  </si>
  <si>
    <t>Phò̀ng Văn hóa - XH</t>
  </si>
  <si>
    <t>VH</t>
  </si>
  <si>
    <t xml:space="preserve"> - Chi nghiệp vụ</t>
  </si>
  <si>
    <t xml:space="preserve"> - Chi bồi dưỡng giáo viên</t>
  </si>
  <si>
    <t xml:space="preserve"> - Chi công tác thanh tra trường học</t>
  </si>
  <si>
    <t xml:space="preserve"> - Chi công tác phổ cập</t>
  </si>
  <si>
    <t xml:space="preserve"> - Phần mềm quản lý, bảo trì</t>
  </si>
  <si>
    <t xml:space="preserve"> - Công tác quản lý, tổ chức giao lưu, tuyển chọn học sinh giỏi</t>
  </si>
  <si>
    <t xml:space="preserve"> - Các nhiệm vụ khác</t>
  </si>
  <si>
    <t xml:space="preserve"> - Chính sách GD miễn giảm học phí, </t>
  </si>
  <si>
    <t xml:space="preserve"> - Tiền thưởng</t>
  </si>
  <si>
    <t>b</t>
  </si>
  <si>
    <t>Chi sự nghiệp đào tào và dạy nghề</t>
  </si>
  <si>
    <t xml:space="preserve"> -</t>
  </si>
  <si>
    <t>TT Bồi dưỡng Chính trị</t>
  </si>
  <si>
    <t>TTBD CT</t>
  </si>
  <si>
    <t>Khác</t>
  </si>
  <si>
    <t>Chi ứng dụng khoa học công nghệ</t>
  </si>
  <si>
    <t>Sự nghiệp an ninh, quốc phòng</t>
  </si>
  <si>
    <t>Nhiệm vụ an ninh</t>
  </si>
  <si>
    <t>CA</t>
  </si>
  <si>
    <t xml:space="preserve"> - Chi thường xuyên</t>
  </si>
  <si>
    <t xml:space="preserve"> - Đấu tranh phòng chống tội phạm, chống pháo nổ trong dịp tết nguyên đán, PCCC</t>
  </si>
  <si>
    <t xml:space="preserve"> - Xử lý đột xuất</t>
  </si>
  <si>
    <t xml:space="preserve"> - BCĐ Thôn, Khu dân cư an toàn + khen thưởng, đề án Làng an toàn</t>
  </si>
  <si>
    <t xml:space="preserve"> - Hỗ trợ tăng cường tuần tra, đảm bảo an ninh trật tự (gồm cả các ngày lễ, tết)</t>
  </si>
  <si>
    <t xml:space="preserve"> - Hỗ trợ Ban chỉ đạo 138</t>
  </si>
  <si>
    <t xml:space="preserve"> - Hỗ trợ tăng cường CSVC</t>
  </si>
  <si>
    <t xml:space="preserve"> - KP cho lực lượng ANTTCS theo NQ 05</t>
  </si>
  <si>
    <t xml:space="preserve"> - KP tiền làm thêm giờ, chế độ ANCS theo dự thảo NQ của CA tỉnh</t>
  </si>
  <si>
    <t xml:space="preserve"> - Khai thác cát trái phép (những xã có đê)</t>
  </si>
  <si>
    <t xml:space="preserve"> - KP áp dụng biện pháp HC giáo dục tại xã</t>
  </si>
  <si>
    <t xml:space="preserve"> - Các nhiệm vụ phát sinh khác</t>
  </si>
  <si>
    <t>Nhiệm vụ quốc phòng</t>
  </si>
  <si>
    <t>QS</t>
  </si>
  <si>
    <t xml:space="preserve"> - Chi thường xuyên </t>
  </si>
  <si>
    <t xml:space="preserve"> - Chi tuyển quân, giao lưu tân binh và giao nhận quân</t>
  </si>
  <si>
    <t xml:space="preserve"> - Chi hoạt động QP, địa phương</t>
  </si>
  <si>
    <t xml:space="preserve"> - Chi tuyển quân</t>
  </si>
  <si>
    <t xml:space="preserve"> - Huấn luyện</t>
  </si>
  <si>
    <t xml:space="preserve"> - Trực lễ, Tết</t>
  </si>
  <si>
    <t xml:space="preserve"> - Báo</t>
  </si>
  <si>
    <t>Chi sự nghiệp y tế, dân số và gia đình</t>
  </si>
  <si>
    <t xml:space="preserve"> - Chăm sóc, bảo vệ trẻ em</t>
  </si>
  <si>
    <t>ND mới</t>
  </si>
  <si>
    <t xml:space="preserve"> - Phòng chống dịch bệnh</t>
  </si>
  <si>
    <t xml:space="preserve"> - Chăm sóc người cao tuổi</t>
  </si>
  <si>
    <t xml:space="preserve"> - Chi nhiệm vụ phát sinh khác</t>
  </si>
  <si>
    <t>Chi sự nghiệp văn hóa - thông tin</t>
  </si>
  <si>
    <t>Phòng VH - XH</t>
  </si>
  <si>
    <t xml:space="preserve"> - Kinh phí số hoá một số di tích xếp hạng, di sản văn hoá, điểm tham quan du lịch</t>
  </si>
  <si>
    <t xml:space="preserve"> - Chi thông tin và truyền thông</t>
  </si>
  <si>
    <t xml:space="preserve"> - Kinh phí tuyên truyền, xúc tiến thương mại hàng nông sản</t>
  </si>
  <si>
    <t>Chi khác chưa phân</t>
  </si>
  <si>
    <t>Trung tâm VH TT và TT</t>
  </si>
  <si>
    <t>TTVH</t>
  </si>
  <si>
    <t xml:space="preserve"> - Chi lương, PC, các khoản có tính chất lương và chi thường xuyên</t>
  </si>
  <si>
    <t xml:space="preserve"> - Chi nghiệp vụ </t>
  </si>
  <si>
    <t xml:space="preserve"> - Chi các hoạt động mừng Đảng, mừng Xuân và ngày lễ lớn</t>
  </si>
  <si>
    <t>Chi sự nghiệp phát thanh, truyền hình, thông tấn</t>
  </si>
  <si>
    <t>Chi thể dục - thể thao</t>
  </si>
  <si>
    <t xml:space="preserve"> - Đại hội thể dục thể thao</t>
  </si>
  <si>
    <t xml:space="preserve"> - Kinh phí thi đấu</t>
  </si>
  <si>
    <t>Chi bảo vệ môi trường</t>
  </si>
  <si>
    <t>Phòng Kinh tế</t>
  </si>
  <si>
    <t xml:space="preserve"> - Tuyên truyền, quản lý công tác môi trường</t>
  </si>
  <si>
    <t xml:space="preserve"> - Vệ sinh môi trường</t>
  </si>
  <si>
    <t>VP HĐND&amp;UBND</t>
  </si>
  <si>
    <t>VPUB</t>
  </si>
  <si>
    <t xml:space="preserve"> - Kinh phí thanh toán chi phí vận chuyển, xử lý chất thải rắn sinh hoạt</t>
  </si>
  <si>
    <t>Thêm 551,9241918tr từ QLNN</t>
  </si>
  <si>
    <t>Chi sự nghiệp kinh tế</t>
  </si>
  <si>
    <t>Sự nghiệp nông nghiệp, thủy lợi</t>
  </si>
  <si>
    <t>Sự nghiệp nông nghiệp</t>
  </si>
  <si>
    <t xml:space="preserve"> - BCĐ xây dựng nông thôn mới</t>
  </si>
  <si>
    <t xml:space="preserve"> - BCĐ diệt chuột</t>
  </si>
  <si>
    <t xml:space="preserve"> - Hỗ trợ dịch vụ công ích thủy lợi</t>
  </si>
  <si>
    <t xml:space="preserve"> - Chi các nhiệm vụ phát sinh khác</t>
  </si>
  <si>
    <t>Sự nghiệp phòng chống lụt bão</t>
  </si>
  <si>
    <t>- Kinh phí phòng chống thiên tai và TKCN</t>
  </si>
  <si>
    <t xml:space="preserve"> - Kinh phí phục vụ phát quang đê và các nhiệm vụ khác</t>
  </si>
  <si>
    <t>Sự nghiệp giao thông</t>
  </si>
  <si>
    <t xml:space="preserve"> - Chi duy tu, bảo dưỡng, sửa chữa công trình giao thông</t>
  </si>
  <si>
    <t xml:space="preserve"> - Hỗ trợ hoạt động, BCĐ an toàn GT</t>
  </si>
  <si>
    <t>c</t>
  </si>
  <si>
    <t>Chi sự nghiệp kiến thiết thị chính</t>
  </si>
  <si>
    <t xml:space="preserve"> - Điện chiếu sáng công cộng ngoài khuôn viên UB</t>
  </si>
  <si>
    <t>d</t>
  </si>
  <si>
    <t>Chi sự nghiệp kinh tế khác</t>
  </si>
  <si>
    <t xml:space="preserve"> - Chi kiến thiết kinh tế</t>
  </si>
  <si>
    <t xml:space="preserve"> - Kinh phí quy hoạch đo đạc bản đồ hành chính</t>
  </si>
  <si>
    <t>- Chi các nhiệm vụ phát sinh khác</t>
  </si>
  <si>
    <t>KP trả nợ Xây dựng hệ thống giao thông nội vườn, hệ thống tưới nước,..</t>
  </si>
  <si>
    <t>Chi nghiệp vụ khảo sát, trình giá đất cụ thể</t>
  </si>
  <si>
    <t>Chi QLHC, Đảng, Đoàn thể, HĐND</t>
  </si>
  <si>
    <t>Quản lý hành chính (UBND)</t>
  </si>
  <si>
    <t>Văn phòng HĐND&amp;UBND</t>
  </si>
  <si>
    <t xml:space="preserve"> - Chi thường xuyên đã chi</t>
  </si>
  <si>
    <t xml:space="preserve"> - Đã chi của thanh tra huyện</t>
  </si>
  <si>
    <t>Chương 637</t>
  </si>
  <si>
    <t xml:space="preserve"> - Tiếp dân, xử lý đơn thư</t>
  </si>
  <si>
    <t xml:space="preserve"> - Nghiệp vụ</t>
  </si>
  <si>
    <t xml:space="preserve"> - Kiểm tra, ban hành VB quy phạm pháp luật, KP đảm bảo xây dựng VB QPPL (NQ07/NQ-HĐND) mỗi xã cũ 10tr/xã</t>
  </si>
  <si>
    <t xml:space="preserve"> - Hoạt động cổng thông tin điện tử</t>
  </si>
  <si>
    <t xml:space="preserve"> - Kinh phí xúc tiến thương mại và tiêu thụ hàng nông sản</t>
  </si>
  <si>
    <t xml:space="preserve"> - Nâng cấp hệ thống mạng, tăng cường CSVC</t>
  </si>
  <si>
    <t xml:space="preserve"> - Tiền điện</t>
  </si>
  <si>
    <t xml:space="preserve"> - Bảo vệ</t>
  </si>
  <si>
    <t xml:space="preserve"> - Hỗ trợ Đảng bộ khối UBND</t>
  </si>
  <si>
    <t xml:space="preserve"> - Công tác thi hành pháp luật về xử lý vi phạm hành chính</t>
  </si>
  <si>
    <t xml:space="preserve"> - Tuyên truyền phổ biến giáo dục pháp luật + hòa giải (3tr/ xã cũ)</t>
  </si>
  <si>
    <t xml:space="preserve"> - Sổ sách tư pháp</t>
  </si>
  <si>
    <t xml:space="preserve"> - Kiểm soát thủ tục hành chính</t>
  </si>
  <si>
    <t xml:space="preserve"> - Chi thường xuyên xã đã chi</t>
  </si>
  <si>
    <t xml:space="preserve"> - Hoạt động văn hóa văn nghệ thôn, KDC (2tr/thôn)</t>
  </si>
  <si>
    <t xml:space="preserve"> - Tổ hòa giải thôn, KDC (3trđ/tổ)</t>
  </si>
  <si>
    <t xml:space="preserve"> - KP thực hiện đề án 06 (18tr/xã cũ)</t>
  </si>
  <si>
    <t xml:space="preserve"> - Nâng cấp phần mềm</t>
  </si>
  <si>
    <t xml:space="preserve"> - ISO 12tr/ xã cũ</t>
  </si>
  <si>
    <t xml:space="preserve"> - KP xây dựng hương ước NĐ 61/NĐ-CP (500 ngđ/thôn)</t>
  </si>
  <si>
    <t xml:space="preserve"> - Hỗ trợ hoạt động Ban giám sát đầu tư tại cộng đồng 10tr/xã</t>
  </si>
  <si>
    <t xml:space="preserve"> - KP bầu trưởng thôn (3tr/thôn. KDC)</t>
  </si>
  <si>
    <t xml:space="preserve"> - KP thực hiện kiểm kê đất đai, tài sản công</t>
  </si>
  <si>
    <t xml:space="preserve"> - Hỗ trợ kinh phí quản lý, duy trì hoạt động khu bảo tồn cây vải tổ (50tr)</t>
  </si>
  <si>
    <t xml:space="preserve"> - KP bảo đảm kiểm soát thủ tục hành chính cấp xã</t>
  </si>
  <si>
    <t xml:space="preserve"> - Phụ cấp CB KCT thôn</t>
  </si>
  <si>
    <t xml:space="preserve"> - Cải tạo, sửa chữa cơ sở vật chất</t>
  </si>
  <si>
    <t xml:space="preserve"> - Thu thập giấy chứng nhận quyền sử dụng đất (xã Thanh Tân + TT Thanh Hà cũ)</t>
  </si>
  <si>
    <t xml:space="preserve"> - Dư</t>
  </si>
  <si>
    <t>Trung tâm HCC</t>
  </si>
  <si>
    <t>TTHCC</t>
  </si>
  <si>
    <t xml:space="preserve"> - Tăng cường cơ sở vật chất</t>
  </si>
  <si>
    <t xml:space="preserve"> - Cải cách hành chính</t>
  </si>
  <si>
    <t xml:space="preserve"> - Công tác tôn giáo</t>
  </si>
  <si>
    <t xml:space="preserve"> - Hoạt động khoa học công nghệ</t>
  </si>
  <si>
    <t xml:space="preserve"> - BCĐ Mô hình khung</t>
  </si>
  <si>
    <t xml:space="preserve"> - Hội đồng xác định mức độ khuyết tật cấp xã (16tr/.xã cũ)</t>
  </si>
  <si>
    <t xml:space="preserve"> - Tập huấn, hội nghị, hội thảo Ứng dụng CNTT và chuyển đổi số</t>
  </si>
  <si>
    <t xml:space="preserve"> - Khen thưởng</t>
  </si>
  <si>
    <t>Phò̀ng Kinh tế</t>
  </si>
  <si>
    <t xml:space="preserve"> - BCĐ NTM 10tr/xã cũ</t>
  </si>
  <si>
    <t xml:space="preserve"> - KP phòng chống lụt bão (30tr/xã cũ)</t>
  </si>
  <si>
    <t xml:space="preserve"> - Hoạt động thẩm định giá đất cụ thể (Thuê tư vấn định giá đất + Hội đồng thẩm định giá đất cụ thể)</t>
  </si>
  <si>
    <t xml:space="preserve"> - Hỗ trợ Hội đồng định giá tài sản trong TTHS</t>
  </si>
  <si>
    <t>Tiền thưởng</t>
  </si>
  <si>
    <t>Kinh phí tiết kiệm</t>
  </si>
  <si>
    <t>Đảng</t>
  </si>
  <si>
    <t>Văn phòng Đảng ủy</t>
  </si>
  <si>
    <t>VPĐU</t>
  </si>
  <si>
    <t xml:space="preserve"> - Kinh phí xe ô tô</t>
  </si>
  <si>
    <t xml:space="preserve"> - Phụ cấp Ban chấp hành</t>
  </si>
  <si>
    <t xml:space="preserve"> - Mua sắm, sửa chữa thường xuyên, các nhiệm vụ phát sinh khác</t>
  </si>
  <si>
    <t xml:space="preserve"> - Sửa chữa một số hạng mục trụ sở Huyện uỷ phục vụ sáp nhập xã</t>
  </si>
  <si>
    <t xml:space="preserve"> - Hỗ trợ hoạt động của Đảng bộ Dân đảng (QĐ99)</t>
  </si>
  <si>
    <t xml:space="preserve"> - Chế độ giao ban bí thư chi bộ</t>
  </si>
  <si>
    <t xml:space="preserve"> - Chế độ trang phục đã chi</t>
  </si>
  <si>
    <t xml:space="preserve"> - Chế độ công tác lưu trữ đã chi</t>
  </si>
  <si>
    <t xml:space="preserve"> - Chi con người + khoản dư</t>
  </si>
  <si>
    <t xml:space="preserve"> - Hoạt động tổ dân vận thôn, KDC (2tr/tổ/thôn)</t>
  </si>
  <si>
    <t xml:space="preserve"> - Đại hội chi bộ</t>
  </si>
  <si>
    <t xml:space="preserve"> - Đại hội Đảng bộ xã</t>
  </si>
  <si>
    <t xml:space="preserve"> - Phụ cấp cán bộ KCT thôn (Bí thư chi bộ)</t>
  </si>
  <si>
    <t xml:space="preserve"> - Kinh phí xúc tiến, tiêu thụ hàng nông sản </t>
  </si>
  <si>
    <t>Ban Xây dựng đảng</t>
  </si>
  <si>
    <t>BXDĐ</t>
  </si>
  <si>
    <t xml:space="preserve"> - Chi thường xuyên đơn vị cũ (BTG + BTC)</t>
  </si>
  <si>
    <t xml:space="preserve"> - Chi khám, kiểm tra sức khoẻ cán bộ</t>
  </si>
  <si>
    <t xml:space="preserve"> - Kiểm tra, giám sát việc thực hiện tiếp xúc đối thoại và các hoạt động khác</t>
  </si>
  <si>
    <t xml:space="preserve"> - Hoạt động dân chủ cơ sở</t>
  </si>
  <si>
    <t xml:space="preserve"> - Ban chỉ đạo hoạt động tôn giáo</t>
  </si>
  <si>
    <t xml:space="preserve"> - Chi in bản tin nội bộ + Kinh phí BCĐ 35 (gồm cả kinh phí hoạt động 20tr)</t>
  </si>
  <si>
    <t xml:space="preserve"> - Kinh phí thực hiện Chỉ thị 05</t>
  </si>
  <si>
    <t xml:space="preserve"> - Tái bản cuốn lịch sử Đảng bộ huyện Thanh Hà giai đoạn 1928-2025 đã chi</t>
  </si>
  <si>
    <t xml:space="preserve"> - Báo cáo viên + Cộng tác viên dư luận XH</t>
  </si>
  <si>
    <t xml:space="preserve"> - Đại hội Đảng bộ huyện đã chi</t>
  </si>
  <si>
    <t>Ủy ban kiểm tra</t>
  </si>
  <si>
    <t>UBKT</t>
  </si>
  <si>
    <t xml:space="preserve"> - Chi các cuộc kiểm tra giám sát</t>
  </si>
  <si>
    <t>Hội đồng nhân dân</t>
  </si>
  <si>
    <t>HĐND</t>
  </si>
  <si>
    <t xml:space="preserve"> - Hoạt động HĐND (phụ cấp đại biểu HĐND, hoạt động)</t>
  </si>
  <si>
    <t>Đoàn thể</t>
  </si>
  <si>
    <t>Uỷ ban MTTQ</t>
  </si>
  <si>
    <t>MTTQ</t>
  </si>
  <si>
    <t xml:space="preserve"> - Chi thường xuyên đã chi + nghiệp vụ</t>
  </si>
  <si>
    <t xml:space="preserve"> - Sinh hoạt phí của Uỷ viên MTTQ (Theo QĐ33)</t>
  </si>
  <si>
    <t xml:space="preserve"> - Công tác thanh tra nhân dân</t>
  </si>
  <si>
    <t xml:space="preserve"> - Chỉ đạo, hướng dẫn tổ chức thực hiện cuộc vận động toàn dân ĐKXD nông thôn mới, đô thị văn minh</t>
  </si>
  <si>
    <t xml:space="preserve"> - Hoạt động theo QĐ 04/2024/QĐ-TTg</t>
  </si>
  <si>
    <t xml:space="preserve"> - Kinh phí hoạt động của quỹ người nghèo, quỹ cứu trợ</t>
  </si>
  <si>
    <t xml:space="preserve"> - Hội thảo Dự thảo báo cáo chính trị Đại hội trình Đại hội Đảng bộ huyện lần thứ XXV</t>
  </si>
  <si>
    <t xml:space="preserve"> - Tăng cường cơ sở vật chất đã chi</t>
  </si>
  <si>
    <t xml:space="preserve"> - Kinh phí lấy ý kiến sự hài lòng của người dân đối với kết quả xây dựng NTM nâng cao và NTM kiểu mẫu</t>
  </si>
  <si>
    <t xml:space="preserve"> - Hoạt động giám sát, hoạt động phản biện xã hội và một số hoạt động khác</t>
  </si>
  <si>
    <t xml:space="preserve"> - Chi thường xuyên cấp xã đã chi</t>
  </si>
  <si>
    <t xml:space="preserve"> - Cuộc vận động toàn dân đoàn kết thôn, KDC (5tr/thôn dưới 700 hộ, cứ thêm 200 hộ tăng 1tr)</t>
  </si>
  <si>
    <t xml:space="preserve"> - Hỗ trợ các chi đoàn thôn: 6trđ/thôn (trong đó 60% chi PC Bí thư chi đoàn; 40% chi hoạt động)</t>
  </si>
  <si>
    <t xml:space="preserve"> - KP thăm hỏi, chúc mừng của UBMT TQ 5tr/xã cũ</t>
  </si>
  <si>
    <t xml:space="preserve"> - Hoạt động giám sát và phản biện XH 15tr/xã cũ</t>
  </si>
  <si>
    <t xml:space="preserve"> - Tổ chức ngày hội Đại đoàn kết toàn dân tộc 18/11</t>
  </si>
  <si>
    <t>Đoàn thanh niên</t>
  </si>
  <si>
    <t>ĐTN</t>
  </si>
  <si>
    <t xml:space="preserve"> - Chi nghiệp vụ công tác đoàn</t>
  </si>
  <si>
    <t xml:space="preserve"> - Hoạt động hè, chiến dịch TNTN, tháng TN, các hoạt động khác</t>
  </si>
  <si>
    <t xml:space="preserve"> - Đại hội cháu ngoan Bác Hồ</t>
  </si>
  <si>
    <t xml:space="preserve"> - Mô hình thắp sáng đường quê</t>
  </si>
  <si>
    <t xml:space="preserve"> - Tổ chức tết trung thu và đêm hội trăng rằm</t>
  </si>
  <si>
    <t>Hội liên hiệp phụ nữ</t>
  </si>
  <si>
    <t>HPN</t>
  </si>
  <si>
    <t xml:space="preserve"> - Chi thường xuyên + nghiệp vụ</t>
  </si>
  <si>
    <t xml:space="preserve"> - Hoạt động phụ nữ theo NĐ56/CP và một số hoạt động khác</t>
  </si>
  <si>
    <t xml:space="preserve"> - Kinh phí thực hiện các Đề án 01, 938, 939</t>
  </si>
  <si>
    <t>Hội nông dân</t>
  </si>
  <si>
    <t>HND</t>
  </si>
  <si>
    <t xml:space="preserve"> - Hoạt động giám sát và phản biện xã hội</t>
  </si>
  <si>
    <t xml:space="preserve"> - Hội nghị tổng kết nông dân thi đua SX giỏi</t>
  </si>
  <si>
    <t xml:space="preserve"> - BCĐ thực hiện KL 61</t>
  </si>
  <si>
    <t xml:space="preserve"> - Hội nghị Nông dân điển hình tiên tiến giai đoạn 2020-2025</t>
  </si>
  <si>
    <t xml:space="preserve"> - Thực hiện QĐ81/TTg về tiếp dân và giải quyết KN</t>
  </si>
  <si>
    <t xml:space="preserve"> - Thực hiện Đề án "Giảm thiểu tình trạng bạo lực gia đình"</t>
  </si>
  <si>
    <t xml:space="preserve"> - XD mô hình điểm "Nông dân thu gom, phân loại, xử lý rác thải tại hộ gia đình"</t>
  </si>
  <si>
    <t xml:space="preserve"> - Các mô hình "Cánh đồng không có rác thải", tem truy xuất nguồn gốc sản phẩm</t>
  </si>
  <si>
    <t xml:space="preserve"> - Kinh phí thực hiện các nhiệm vụ trọng tâm năm 2025</t>
  </si>
  <si>
    <t xml:space="preserve"> - Các hoạt động khác</t>
  </si>
  <si>
    <t>Hội Cựu chiến binh</t>
  </si>
  <si>
    <t>HCCB</t>
  </si>
  <si>
    <t xml:space="preserve"> - Hỗ trợ các hoạt động của hội</t>
  </si>
  <si>
    <t xml:space="preserve"> - Phụ cấp CCB cơ quan</t>
  </si>
  <si>
    <t>Các Hội khác:</t>
  </si>
  <si>
    <t>HKHAC</t>
  </si>
  <si>
    <t>Hội Chữ thập đỏ</t>
  </si>
  <si>
    <t>Hội Người mù</t>
  </si>
  <si>
    <t>Hội Người cao tuổi</t>
  </si>
  <si>
    <t>Hội Nạn nhân da cam/Dioxin</t>
  </si>
  <si>
    <t>Hội Cựu TNXP</t>
  </si>
  <si>
    <t>Hội Khuyến học</t>
  </si>
  <si>
    <t>Quỹ thưởng NĐ 73</t>
  </si>
  <si>
    <t>Xã</t>
  </si>
  <si>
    <t>Chi đảm bảo xã hội</t>
  </si>
  <si>
    <t>KP còn dư chưa chia</t>
  </si>
  <si>
    <t>Nhiệm vụ đặc thù (nếu có)</t>
  </si>
  <si>
    <t xml:space="preserve"> - Hỗ trợ công tác quản lý nghĩa trang liệt sĩ</t>
  </si>
  <si>
    <t>Chế độ, chính sách an sinh xã hội</t>
  </si>
  <si>
    <t xml:space="preserve"> - Chi trợ cấp đối tượng BTXH</t>
  </si>
  <si>
    <t xml:space="preserve"> - KP thu thập thông tin người lao động</t>
  </si>
  <si>
    <t xml:space="preserve"> - Chi kinh phí ủy quyền mai táng phí</t>
  </si>
  <si>
    <t xml:space="preserve"> - Chi công tác chi trả (tính theo thực tế đối tượng, bằng 0,5% số tiền chi trả)</t>
  </si>
  <si>
    <t xml:space="preserve"> - Chi tuyên truyền, tập huấn</t>
  </si>
  <si>
    <t xml:space="preserve"> - Chi đột xuất, lang thang cơ nhỡ, thăm hỏi</t>
  </si>
  <si>
    <t xml:space="preserve"> - Hoạt động ngày TBLS 27/7</t>
  </si>
  <si>
    <t xml:space="preserve"> - Cai nghiện ma túy tại cộng đồng</t>
  </si>
  <si>
    <t xml:space="preserve"> - Tiền điện hộ chính sách </t>
  </si>
  <si>
    <t xml:space="preserve"> - Tiền điện hộ nghèo</t>
  </si>
  <si>
    <t xml:space="preserve"> - Kinh phí thay biển, sửa chữa, cải tạo NTLS trên địa bàn</t>
  </si>
  <si>
    <t>Đoàn thanh niên</t>
  </si>
  <si>
    <t xml:space="preserve"> - Phối hợp tổ chức thắp nến tri ân ngày 27/7</t>
  </si>
  <si>
    <t>Hưu xã</t>
  </si>
  <si>
    <t>e</t>
  </si>
  <si>
    <t>Quà người cao tuổi</t>
  </si>
  <si>
    <t>Chi thường xuyên khác</t>
  </si>
  <si>
    <t>LCT</t>
  </si>
  <si>
    <t xml:space="preserve"> - Chi thủy lợi công ích</t>
  </si>
  <si>
    <t xml:space="preserve"> - Hỗ trợ đội thống kê</t>
  </si>
  <si>
    <t xml:space="preserve"> - Các hội khác cấp xã</t>
  </si>
  <si>
    <t xml:space="preserve"> - QLNS xã phòng Kinh tế</t>
  </si>
  <si>
    <t>III</t>
  </si>
  <si>
    <t>Dự phòng ngân sách</t>
  </si>
  <si>
    <t>STT</t>
  </si>
  <si>
    <t>NỘI DUNG</t>
  </si>
  <si>
    <t>Tỷ lệ thực hiện/ DT</t>
  </si>
  <si>
    <t>Tổng thu NSNN</t>
  </si>
  <si>
    <t>Thu NSĐP</t>
  </si>
  <si>
    <t>A</t>
  </si>
  <si>
    <t>B</t>
  </si>
  <si>
    <t>TỔNG THU NGÂN SÁCH NHÀ NƯỚC</t>
  </si>
  <si>
    <t>Thu nội địa</t>
  </si>
  <si>
    <t>Thu từ khu vực DNNN do Trung ương quản lý (Chi tiết theo sắc thuế)</t>
  </si>
  <si>
    <t>Thu từ khu vực kinh tế ngoài quốc doanh 
(Chi tiết theo sắc thuế)</t>
  </si>
  <si>
    <t>Thuế thu nhập cá nhân</t>
  </si>
  <si>
    <t>Thuế bảo vệ môi trường</t>
  </si>
  <si>
    <t>Lệ phí trước bạ</t>
  </si>
  <si>
    <t>Thu phí, lệ phí</t>
  </si>
  <si>
    <t>Thuế sử dụng đất nông nghiệp</t>
  </si>
  <si>
    <t>Thuế sử dụng đất phi nông nghiệp</t>
  </si>
  <si>
    <t>Tiền cho thuê đất, thuê mặt nước</t>
  </si>
  <si>
    <t>Thu tiền sử dụng đất</t>
  </si>
  <si>
    <t>Tiền cho thuê và tiền bán nhà ở thuộc sở hữu nhà nước</t>
  </si>
  <si>
    <t>Thu từ hoạt động xổ số kiến thiết (nếu có)</t>
  </si>
  <si>
    <t>Thu tiền cấp quyền khai thác khoáng sản</t>
  </si>
  <si>
    <t>Thu khác ngân sách</t>
  </si>
  <si>
    <t>Thu từ quỹ đất công ích, hoa lợi công sản khác</t>
  </si>
  <si>
    <t>Thu viện trợ</t>
  </si>
  <si>
    <t xml:space="preserve">III </t>
  </si>
  <si>
    <t>IV</t>
  </si>
  <si>
    <t>Thu bổ sung từ ngân sách cấp trên</t>
  </si>
  <si>
    <t>Thu bổ sung cân đối từ ngân sách cấp trên</t>
  </si>
  <si>
    <t>Thu bổ sung mục tiêu từ ngân sách cấp trên</t>
  </si>
  <si>
    <t>Biểu 02</t>
  </si>
  <si>
    <t>Đơn vị: Triệu đồng</t>
  </si>
  <si>
    <t>Đvt: Triệu đồng</t>
  </si>
  <si>
    <t>V</t>
  </si>
  <si>
    <t>Thu kết dư ngân sách</t>
  </si>
  <si>
    <t xml:space="preserve">Thu từ khu vực doanh nghiệp có vốn đầu tư nước (Chi tiết theo sắc thuế) ngoài </t>
  </si>
  <si>
    <t xml:space="preserve">Dự toán năm 2026 </t>
  </si>
  <si>
    <t xml:space="preserve"> Đơn vị: Triệu đồng</t>
  </si>
  <si>
    <t>Dự toán giao năm 2026</t>
  </si>
  <si>
    <t>Ước thực hiện quý 1 năm 2026</t>
  </si>
  <si>
    <t>Chi đầu tư phát triển</t>
  </si>
  <si>
    <t>Chi đầu tư cho các dự án</t>
  </si>
  <si>
    <t>Chi đầu tư phát triển khác</t>
  </si>
  <si>
    <t>Chi hoạt động của cơ quan quản lý nhà nước, đảng, đoàn thể</t>
  </si>
  <si>
    <t xml:space="preserve">Chi sự nghiệp giáo dục - đào tạo </t>
  </si>
  <si>
    <t>Chi bảo đảm xã hội</t>
  </si>
  <si>
    <t>Chi sự nghiệp văn hóa thông tin</t>
  </si>
  <si>
    <t>Chi thể dục thể thao</t>
  </si>
  <si>
    <t>Chi khoa học và Công nghệ</t>
  </si>
  <si>
    <t>Chi an ninh, quốc phòng</t>
  </si>
  <si>
    <t xml:space="preserve">Dự phòng ngân sách </t>
  </si>
  <si>
    <t>TỔNG CHI ( I+II+III)</t>
  </si>
  <si>
    <t>TÌNH HÌNH THỰC HIỆN DỰ TOÁN THU NGÂN SÁCH XÃ QUÝ 1 NĂM 2026</t>
  </si>
  <si>
    <t>TÌNH HÌNH THỰC HIỆN DỰ TOÁN CHI QUÝ 1 NĂM 2026</t>
  </si>
  <si>
    <t>Thu chuyển nguồn năm 2025 sang năm 2026</t>
  </si>
  <si>
    <t>Ước thực hiện
 quý 1 năm 2026</t>
  </si>
  <si>
    <t>TÌNH HÌNH CÂN ĐỐI NGÂN SÁCH XÃ QUÝ 1 NĂM 2026</t>
  </si>
  <si>
    <t>Tổng thu ngân sách địa phương</t>
  </si>
  <si>
    <t>Thu Ngân sách được hưởng theo phân cấp</t>
  </si>
  <si>
    <t>- Các khoản thu xã hưởng 100%</t>
  </si>
  <si>
    <t xml:space="preserve">- Các khoản thu phân chia theo tỷ lệ </t>
  </si>
  <si>
    <t>Thu từ quỹ dự trữ tài chính</t>
  </si>
  <si>
    <t>Thu kết dư</t>
  </si>
  <si>
    <t xml:space="preserve">Thu chuyển nguồn từ năm trước chuyển sang </t>
  </si>
  <si>
    <t>Tổng chi ngân sách địa phương</t>
  </si>
  <si>
    <t>Chi cân đối ngân sách địa phương</t>
  </si>
  <si>
    <t>Chi chuyển nguồn năm sau</t>
  </si>
  <si>
    <t>- Chi đầu tư phát triển</t>
  </si>
  <si>
    <t>- Chi thường xuyên</t>
  </si>
  <si>
    <t>- Thu bổ sung mục tiêu từ ngân sách cấp trên</t>
  </si>
  <si>
    <t>- Thu bổ sung cân đối từ ngân sách cấp trên</t>
  </si>
  <si>
    <t>Quý 1</t>
  </si>
  <si>
    <t>Lũy kế</t>
  </si>
  <si>
    <t>Chi dự phòng ngân sách</t>
  </si>
  <si>
    <t>UBND XÃ HÀ TÂY</t>
  </si>
  <si>
    <t>Đvt: 1.000 đồng</t>
  </si>
  <si>
    <t>(Kèm theo Báo cáo số 161/BC-UBND ngày 06/4/2026 của UBND xã Hà Tây)</t>
  </si>
  <si>
    <t>Tỷ lệ %</t>
  </si>
  <si>
    <t>2801 là 100%</t>
  </si>
  <si>
    <t>5 = (3/1)</t>
  </si>
  <si>
    <t>6 = (4/2)</t>
  </si>
  <si>
    <t xml:space="preserve">Thu từ khu vực DNNN do Nhà nước giữ vai trò chủ đạo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</si>
</sst>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7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.00\ _₫_-;\-* #,##0.00\ _₫_-;_-* &quot;-&quot;??\ _₫_-;_-@_-"/>
    <numFmt numFmtId="170" formatCode="_-* #,##0\ _₫_-;\-* #,##0\ _₫_-;_-* &quot;-&quot;??\ _₫_-;_-@_-"/>
    <numFmt numFmtId="171" formatCode="_-&quot;$&quot;* #,##0_-;\-&quot;$&quot;* #,##0_-;_-&quot;$&quot;* &quot;-&quot;_-;_-@_-"/>
    <numFmt numFmtId="172" formatCode="&quot; $&quot;#,##0\ ;&quot;-$&quot;#,##0\ ;&quot; $- &quot;;@\ "/>
    <numFmt numFmtId="173" formatCode="#,##0\ &quot;F&quot;;\-#,##0\ &quot;F&quot;"/>
    <numFmt numFmtId="174" formatCode="&quot;\&quot;#,##0;[Red]&quot;\&quot;&quot;\&quot;\-#,##0"/>
    <numFmt numFmtId="175" formatCode="\##,##0;[Red]&quot;\\-&quot;#,##0"/>
    <numFmt numFmtId="176" formatCode="#,##0\ &quot;DM&quot;;\-#,##0\ &quot;DM&quot;"/>
    <numFmt numFmtId="177" formatCode="\\0\.00;[Red]&quot;\\\\\\-&quot;0\.00"/>
    <numFmt numFmtId="178" formatCode="#,##0&quot;   &quot;;\-#,##0&quot;   &quot;;&quot; -   &quot;;@\ "/>
    <numFmt numFmtId="179" formatCode="&quot; $&quot;#,##0\ ;&quot; $(&quot;#,##0\);&quot; $- &quot;;@\ "/>
    <numFmt numFmtId="180" formatCode="#,##0.00\ ;\-#,##0.00\ ;&quot; -&quot;#\ ;@\ "/>
    <numFmt numFmtId="181" formatCode="#,##0.00&quot;    &quot;;\-#,##0.00&quot;    &quot;;&quot; -&quot;#&quot;    &quot;;@\ "/>
    <numFmt numFmtId="182" formatCode="_-* #,##0.00\ _€_-;\-* #,##0.00\ _€_-;_-* &quot;-&quot;??\ _€_-;_-@_-"/>
    <numFmt numFmtId="183" formatCode="#,##0\ ;\-#,##0\ ;&quot; - &quot;;@\ "/>
    <numFmt numFmtId="184" formatCode="#,##0&quot;    &quot;;\-#,##0&quot;    &quot;;&quot; -    &quot;;@\ "/>
    <numFmt numFmtId="185" formatCode="_-* #,##0\ _€_-;\-* #,##0\ _€_-;_-* &quot;-&quot;\ _€_-;_-@_-"/>
    <numFmt numFmtId="186" formatCode="#,##0&quot;$ &quot;;\-#,##0&quot;$ &quot;;&quot; -$ &quot;;@\ "/>
    <numFmt numFmtId="187" formatCode="#,##0.00&quot;$ &quot;;\-#,##0.00&quot;$ &quot;;&quot; -&quot;#&quot;$ &quot;;@\ "/>
    <numFmt numFmtId="188" formatCode="&quot;SFr. &quot;#,##0.00;[Red]&quot;SFr. -&quot;#,##0.00"/>
    <numFmt numFmtId="189" formatCode="0.000000000"/>
    <numFmt numFmtId="190" formatCode="&quot; SFr. &quot;#,##0\ ;&quot; SFr. -&quot;#,##0\ ;&quot; SFr. - &quot;;@\ "/>
    <numFmt numFmtId="191" formatCode="#,##0\ ;&quot; -&quot;#,##0\ ;&quot; - &quot;;@\ "/>
    <numFmt numFmtId="192" formatCode="_ * #,##0_ ;_ * \-#,##0_ ;_ * &quot;-&quot;_ ;_ @_ "/>
    <numFmt numFmtId="193" formatCode="#,##0.00\ ;&quot; -&quot;#,##0.00\ ;&quot; -&quot;#\ ;@\ "/>
    <numFmt numFmtId="194" formatCode="_ * #,##0.00_ ;_ * \-#,##0.00_ ;_ * &quot;-&quot;??_ ;_ @_ "/>
    <numFmt numFmtId="195" formatCode="#,##0.00&quot;   &quot;;\-#,##0.00&quot;   &quot;;&quot; -&quot;#&quot;   &quot;;@\ "/>
    <numFmt numFmtId="196" formatCode=";;"/>
    <numFmt numFmtId="197" formatCode="mmm"/>
    <numFmt numFmtId="198" formatCode="#,##0.0_);\(#,##0.0\)"/>
    <numFmt numFmtId="199" formatCode="_(* #,##0.0000_);_(* \(#,##0.0000\);_(* &quot;-&quot;??_);_(@_)"/>
    <numFmt numFmtId="200" formatCode="0.0%;[Red]\(0.0%\)"/>
    <numFmt numFmtId="201" formatCode="_ * #,##0.00_)&quot;£&quot;_ ;_ * \(#,##0.00\)&quot;£&quot;_ ;_ * &quot;-&quot;??_)&quot;£&quot;_ ;_ @_ "/>
    <numFmt numFmtId="202" formatCode="_-&quot;$&quot;* #,##0.00_-;\-&quot;$&quot;* #,##0.00_-;_-&quot;$&quot;* &quot;-&quot;??_-;_-@_-"/>
    <numFmt numFmtId="203" formatCode="0.0%;\(0.0%\)"/>
    <numFmt numFmtId="204" formatCode="#,##0.00&quot; F &quot;;\-#,##0.00&quot; F &quot;;&quot; -&quot;#&quot; F &quot;;@\ "/>
    <numFmt numFmtId="205" formatCode="0.000_)"/>
    <numFmt numFmtId="206" formatCode="#,##0\ ;&quot; (&quot;#,##0\);&quot; - &quot;;@\ "/>
    <numFmt numFmtId="207" formatCode="#,##0.00\ ;&quot; (&quot;#,##0.00\);&quot; -&quot;#\ ;@\ "/>
    <numFmt numFmtId="208" formatCode="#,##0.0\ ;&quot; (&quot;#,##0.0\);&quot; -&quot;#\ ;@\ "/>
    <numFmt numFmtId="209" formatCode="#,##0;\(#,##0\)"/>
    <numFmt numFmtId="210" formatCode="&quot;$&quot;#,##0\ ;\(&quot;$&quot;#,##0\)"/>
    <numFmt numFmtId="211" formatCode="&quot;$&quot;#,##0\ ;&quot;($&quot;#,##0\)"/>
    <numFmt numFmtId="212" formatCode="\t0.00%"/>
    <numFmt numFmtId="213" formatCode="0.000"/>
    <numFmt numFmtId="214" formatCode="&quot;$&quot;\ \ \ \ #,##0_);\(&quot;$&quot;\ \ \ #,##0\)"/>
    <numFmt numFmtId="215" formatCode="&quot;$&quot;\ \ \ \ \ #,##0_);\(&quot;$&quot;\ \ \ \ \ #,##0\)"/>
    <numFmt numFmtId="216" formatCode="\t#\ ??/??"/>
    <numFmt numFmtId="217" formatCode="#."/>
    <numFmt numFmtId="218" formatCode="#,##0.000000\ ;&quot; (&quot;#,##0.000000\);&quot; -&quot;#\ ;@\ "/>
    <numFmt numFmtId="219" formatCode="_(* #,##0.000000_);_(* \(#,##0.000000\);_(* &quot;-&quot;??_);_(@_)"/>
    <numFmt numFmtId="220" formatCode="&quot; $&quot;#,##0.00\ ;&quot;-$&quot;#,##0.00\ ;&quot; $-&quot;#\ ;@\ "/>
    <numFmt numFmtId="221" formatCode="#,##0\ &quot;$&quot;_);[Red]\(#,##0\ &quot;$&quot;\)"/>
    <numFmt numFmtId="222" formatCode="&quot;$&quot;###,0&quot;.&quot;00_);[Red]\(&quot;$&quot;###,0&quot;.&quot;00\)"/>
    <numFmt numFmtId="223" formatCode="&quot;\&quot;#,##0;[Red]\-&quot;\&quot;#,##0"/>
    <numFmt numFmtId="224" formatCode="&quot;\&quot;#,##0.00;\-&quot;\&quot;#,##0.00"/>
    <numFmt numFmtId="225" formatCode="_ * #,##0_)_£_ ;_ * \(#,##0\)_£_ ;_ * &quot;-&quot;_)_£_ ;_ @_ "/>
    <numFmt numFmtId="226" formatCode="0\.00\ "/>
    <numFmt numFmtId="227" formatCode="0&quot;.&quot;00_)"/>
    <numFmt numFmtId="228" formatCode="#,##0.000_);\(#,##0.000\)"/>
    <numFmt numFmtId="229" formatCode="&quot;D&quot;"/>
    <numFmt numFmtId="230" formatCode="#,##0.00\ ;[Red]\(#,##0.00\)"/>
    <numFmt numFmtId="231" formatCode="#,##0.00\ &quot;F&quot;;[Red]\-#,##0.00\ &quot;F&quot;"/>
    <numFmt numFmtId="232" formatCode="#,##0.00&quot; F&quot;;[Red]\-#,##0.00&quot; F&quot;"/>
    <numFmt numFmtId="233" formatCode="_(&quot;€&quot;* #,##0.00_);_(&quot;€&quot;* \(#,##0.00\);_(&quot;€&quot;* \-??_);_(@_)"/>
    <numFmt numFmtId="234" formatCode="#,##0\ &quot;F&quot;;[Red]\-#,##0\ &quot;F&quot;"/>
    <numFmt numFmtId="235" formatCode="_-* #,##0\ &quot;F&quot;_-;\-* #,##0\ &quot;F&quot;_-;_-* &quot;-&quot;\ &quot;F&quot;_-;_-@_-"/>
    <numFmt numFmtId="236" formatCode="#,##0&quot; F &quot;;\-#,##0&quot; F &quot;;&quot; - F &quot;;@\ "/>
    <numFmt numFmtId="237" formatCode="0&quot;    &quot;"/>
    <numFmt numFmtId="238" formatCode="0\ \ \ \ "/>
    <numFmt numFmtId="239" formatCode="#,##0.00\ &quot;F&quot;;\-#,##0.00\ &quot;F&quot;"/>
    <numFmt numFmtId="240" formatCode="#,##0.00&quot; F&quot;;\-#,##0.00&quot; F&quot;"/>
    <numFmt numFmtId="241" formatCode="_-* #,##0\ &quot;DM&quot;_-;\-* #,##0\ &quot;DM&quot;_-;_-* &quot;-&quot;\ &quot;DM&quot;_-;_-@_-"/>
    <numFmt numFmtId="242" formatCode="_-* #,##0.00\ &quot;DM&quot;_-;\-* #,##0.00\ &quot;DM&quot;_-;_-* &quot;-&quot;??\ &quot;DM&quot;_-;_-@_-"/>
    <numFmt numFmtId="243" formatCode="&quot; $&quot;#,##0.00\ ;&quot; $(&quot;#,##0.00\);&quot; $-&quot;#\ ;@\ "/>
    <numFmt numFmtId="244" formatCode="#,##0&quot;          &quot;;\-#,##0&quot;          &quot;;&quot; -          &quot;;@\ "/>
    <numFmt numFmtId="245" formatCode="#,##0.00&quot;          &quot;;\-#,##0.00&quot;          &quot;;&quot; -&quot;#&quot;          &quot;;@\ "/>
    <numFmt numFmtId="246" formatCode="&quot;￥&quot;#,##0;&quot;￥&quot;\-#,##0"/>
    <numFmt numFmtId="247" formatCode="00.000"/>
    <numFmt numFmtId="248" formatCode="&quot;$&quot;#,##0;[Red]\-&quot;$&quot;#,##0"/>
  </numFmts>
  <fonts count="1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  <charset val="163"/>
    </font>
    <font>
      <i/>
      <sz val="8"/>
      <color theme="1"/>
      <name val="Times New Roman"/>
      <family val="1"/>
      <charset val="163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.VnTime"/>
      <family val="2"/>
    </font>
    <font>
      <i/>
      <sz val="8"/>
      <name val="Times New Roman"/>
      <family val="1"/>
    </font>
    <font>
      <b/>
      <i/>
      <sz val="8"/>
      <name val="Times New Roman"/>
      <family val="1"/>
    </font>
    <font>
      <i/>
      <sz val="8"/>
      <color theme="1"/>
      <name val="Times New Roman"/>
      <family val="1"/>
    </font>
    <font>
      <sz val="8"/>
      <name val="Times New Roman"/>
      <family val="1"/>
      <charset val="163"/>
    </font>
    <font>
      <sz val="8"/>
      <color rgb="FF0000FF"/>
      <name val="Times New Roman"/>
      <family val="1"/>
    </font>
    <font>
      <b/>
      <sz val="8"/>
      <color rgb="FF0000FF"/>
      <name val="Times New Roman"/>
      <family val="1"/>
    </font>
    <font>
      <sz val="8"/>
      <color rgb="FF0000FF"/>
      <name val="Times New Roman"/>
      <family val="1"/>
      <charset val="163"/>
    </font>
    <font>
      <sz val="11"/>
      <color indexed="8"/>
      <name val="Calibri"/>
      <family val="2"/>
    </font>
    <font>
      <sz val="12"/>
      <color theme="1"/>
      <name val="Times New Roman"/>
      <family val="2"/>
    </font>
    <font>
      <sz val="12"/>
      <name val=".VnTime"/>
      <family val="2"/>
    </font>
    <font>
      <sz val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12"/>
      <name val="VNI-Times"/>
      <family val="2"/>
    </font>
    <font>
      <sz val="10"/>
      <name val="Arial"/>
      <family val="2"/>
    </font>
    <font>
      <sz val="14"/>
      <name val=".VnTime"/>
      <family val="2"/>
    </font>
    <font>
      <sz val="14"/>
      <name val="??"/>
      <family val="2"/>
    </font>
    <font>
      <sz val="11"/>
      <name val="??"/>
      <family val="2"/>
    </font>
    <font>
      <sz val="12"/>
      <name val="????"/>
      <family val="2"/>
    </font>
    <font>
      <sz val="12"/>
      <name val="Courier"/>
      <family val="3"/>
    </font>
    <font>
      <sz val="12"/>
      <name val="|??¢¥¢¬¨Ï"/>
      <family val="2"/>
    </font>
    <font>
      <sz val="10"/>
      <name val="VNI-Times"/>
      <family val="2"/>
    </font>
    <font>
      <sz val="10"/>
      <name val="Helv"/>
      <family val="2"/>
    </font>
    <font>
      <b/>
      <u/>
      <sz val="14"/>
      <color indexed="8"/>
      <name val=".VnBook-AntiquaH"/>
      <family val="2"/>
    </font>
    <font>
      <sz val="12"/>
      <color indexed="8"/>
      <name val="¹ÙÅÁÃ¼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2"/>
      <name val="¹UAAA¼"/>
      <family val="2"/>
    </font>
    <font>
      <sz val="12"/>
      <name val="¹ÙÅÁÃ¼"/>
      <family val="2"/>
    </font>
    <font>
      <sz val="11"/>
      <color indexed="20"/>
      <name val="Calibri"/>
      <family val="2"/>
    </font>
    <font>
      <sz val="12"/>
      <name val="Tms Rmn"/>
      <family val="1"/>
    </font>
    <font>
      <sz val="10"/>
      <name val="Times New Roman"/>
      <family val="1"/>
    </font>
    <font>
      <sz val="12"/>
      <name val="µ¸¿òÃ¼"/>
      <family val="2"/>
    </font>
    <font>
      <sz val="10"/>
      <name val="MS Sans Serif"/>
      <family val="2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0"/>
      <name val="Arial"/>
      <family val="2"/>
    </font>
    <font>
      <sz val="11"/>
      <name val="Tms Rmn"/>
      <family val="1"/>
    </font>
    <font>
      <sz val="10"/>
      <name val="Mang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Times New Roman"/>
      <family val="1"/>
    </font>
    <font>
      <sz val="10"/>
      <name val="MS Serif"/>
      <family val="1"/>
    </font>
    <font>
      <sz val="10"/>
      <name val="Courier New"/>
      <family val="3"/>
    </font>
    <font>
      <sz val="10"/>
      <name val="Courier"/>
      <family val="3"/>
    </font>
    <font>
      <b/>
      <sz val="11"/>
      <color indexed="9"/>
      <name val="Calibri"/>
      <family val="2"/>
    </font>
    <font>
      <sz val="10"/>
      <name val="VNI-Aptima"/>
      <family val="2"/>
    </font>
    <font>
      <sz val="10"/>
      <color indexed="8"/>
      <name val="Arial"/>
      <family val="2"/>
    </font>
    <font>
      <sz val="10"/>
      <color indexed="16"/>
      <name val="MS Serif"/>
      <family val="1"/>
    </font>
    <font>
      <sz val="11"/>
      <color indexed="8"/>
      <name val="Arial Unicode MS"/>
      <family val="2"/>
      <charset val="16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9"/>
      <name val="Tms Rm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8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8"/>
      <name val="MS Sans Serif"/>
      <family val="2"/>
    </font>
    <font>
      <sz val="11"/>
      <color indexed="62"/>
      <name val="Calibri"/>
      <family val="2"/>
    </font>
    <font>
      <sz val="12"/>
      <name val="VnTime(Ds)"/>
      <family val="2"/>
    </font>
    <font>
      <sz val="11"/>
      <color indexed="52"/>
      <name val="Calibri"/>
      <family val="2"/>
    </font>
    <font>
      <b/>
      <sz val="11"/>
      <name val="Helv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2"/>
      <name val="VN-NTime"/>
      <family val="2"/>
    </font>
    <font>
      <sz val="13"/>
      <name val=".VnTime"/>
      <family val="2"/>
    </font>
    <font>
      <b/>
      <i/>
      <sz val="16"/>
      <name val="Arial"/>
      <family val="2"/>
    </font>
    <font>
      <b/>
      <i/>
      <sz val="16"/>
      <name val="Helv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2"/>
      <color rgb="FF000000"/>
      <name val="Calibri"/>
      <family val="2"/>
      <scheme val="minor"/>
    </font>
    <font>
      <sz val="11"/>
      <name val="–¾’©"/>
      <family val="2"/>
    </font>
    <font>
      <b/>
      <sz val="11"/>
      <color indexed="63"/>
      <name val="Calibri"/>
      <family val="2"/>
    </font>
    <font>
      <sz val="12"/>
      <name val="Helv"/>
      <family val="2"/>
    </font>
    <font>
      <sz val="10"/>
      <name val="Tms Rmn"/>
      <family val="1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  <family val="2"/>
    </font>
    <font>
      <sz val="8"/>
      <name val="MS Sans Serif"/>
      <family val="2"/>
    </font>
    <font>
      <sz val="11"/>
      <color indexed="32"/>
      <name val="VNI-Times"/>
      <family val="2"/>
    </font>
    <font>
      <b/>
      <sz val="8"/>
      <color indexed="8"/>
      <name val="Helv"/>
      <family val="2"/>
    </font>
    <font>
      <b/>
      <sz val="8"/>
      <color indexed="8"/>
      <name val="Arial"/>
      <family val="2"/>
    </font>
    <font>
      <sz val="11"/>
      <name val="VNI-Times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2"/>
      <name val=".VnArial"/>
      <family val="2"/>
    </font>
    <font>
      <sz val="12"/>
      <name val="VNTime"/>
      <family val="2"/>
    </font>
    <font>
      <sz val="10"/>
      <name val="VNI-Tekon"/>
      <family val="2"/>
    </font>
    <font>
      <sz val="14"/>
      <name val=".Vn3DH"/>
      <family val="2"/>
    </font>
    <font>
      <sz val="10"/>
      <name val="VNI-Helve-Condense"/>
      <family val="2"/>
    </font>
    <font>
      <sz val="9"/>
      <name val=".VnTime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22"/>
      <name val="ＭＳ 明朝"/>
    </font>
    <font>
      <sz val="16"/>
      <name val="AngsanaUPC"/>
      <family val="2"/>
    </font>
    <font>
      <sz val="10"/>
      <name val=" "/>
      <family val="2"/>
    </font>
    <font>
      <sz val="14"/>
      <name val="뼻뮝"/>
      <family val="2"/>
    </font>
    <font>
      <sz val="12"/>
      <name val="바탕체"/>
      <family val="2"/>
    </font>
    <font>
      <sz val="12"/>
      <name val="뼻뮝"/>
      <family val="2"/>
    </font>
    <font>
      <sz val="11"/>
      <name val="돋움"/>
      <family val="2"/>
    </font>
    <font>
      <sz val="10"/>
      <name val="굴림체"/>
      <family val="2"/>
    </font>
    <font>
      <sz val="9"/>
      <name val="Arial"/>
      <family val="2"/>
    </font>
    <font>
      <sz val="12"/>
      <name val="宋体"/>
    </font>
    <font>
      <b/>
      <sz val="13"/>
      <name val="Times New Roman"/>
      <family val="1"/>
    </font>
    <font>
      <sz val="13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i/>
      <sz val="14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i/>
      <sz val="12"/>
      <color theme="1"/>
      <name val="Times New Roman"/>
      <family val="1"/>
    </font>
    <font>
      <sz val="14"/>
      <color rgb="FF000000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38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39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darkVertical"/>
    </fill>
    <fill>
      <patternFill patternType="gray125">
        <fgColor indexed="15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</borders>
  <cellStyleXfs count="1828">
    <xf numFmtId="0" fontId="0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168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9" fontId="19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2" fontId="26" fillId="0" borderId="0" applyFill="0" applyBorder="0" applyAlignment="0" applyProtection="0"/>
    <xf numFmtId="173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26" fillId="0" borderId="0"/>
    <xf numFmtId="175" fontId="26" fillId="0" borderId="0"/>
    <xf numFmtId="175" fontId="26" fillId="0" borderId="0" applyFill="0" applyBorder="0" applyAlignment="0" applyProtection="0"/>
    <xf numFmtId="175" fontId="26" fillId="0" borderId="0" applyFill="0" applyBorder="0" applyAlignment="0" applyProtection="0"/>
    <xf numFmtId="0" fontId="26" fillId="0" borderId="0"/>
    <xf numFmtId="176" fontId="29" fillId="0" borderId="0" applyFont="0" applyFill="0" applyBorder="0" applyAlignment="0" applyProtection="0"/>
    <xf numFmtId="177" fontId="26" fillId="0" borderId="0"/>
    <xf numFmtId="177" fontId="26" fillId="0" borderId="0"/>
    <xf numFmtId="177" fontId="26" fillId="0" borderId="0" applyFill="0" applyBorder="0" applyAlignment="0" applyProtection="0"/>
    <xf numFmtId="177" fontId="26" fillId="0" borderId="0" applyFill="0" applyBorder="0" applyAlignment="0" applyProtection="0"/>
    <xf numFmtId="0" fontId="26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178" fontId="26" fillId="0" borderId="0"/>
    <xf numFmtId="38" fontId="28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26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/>
    <xf numFmtId="172" fontId="26" fillId="0" borderId="0" applyFill="0" applyBorder="0" applyAlignment="0" applyProtection="0"/>
    <xf numFmtId="179" fontId="26" fillId="0" borderId="0"/>
    <xf numFmtId="179" fontId="26" fillId="0" borderId="0"/>
    <xf numFmtId="179" fontId="26" fillId="0" borderId="0"/>
    <xf numFmtId="179" fontId="26" fillId="0" borderId="0" applyFill="0" applyBorder="0" applyAlignment="0" applyProtection="0"/>
    <xf numFmtId="179" fontId="26" fillId="0" borderId="0" applyFill="0" applyBorder="0" applyAlignment="0" applyProtection="0"/>
    <xf numFmtId="0" fontId="26" fillId="0" borderId="0"/>
    <xf numFmtId="165" fontId="33" fillId="0" borderId="0" applyFont="0" applyFill="0" applyBorder="0" applyAlignment="0" applyProtection="0"/>
    <xf numFmtId="179" fontId="26" fillId="0" borderId="0"/>
    <xf numFmtId="179" fontId="26" fillId="0" borderId="0"/>
    <xf numFmtId="179" fontId="26" fillId="0" borderId="0"/>
    <xf numFmtId="179" fontId="26" fillId="0" borderId="0" applyFill="0" applyBorder="0" applyAlignment="0" applyProtection="0"/>
    <xf numFmtId="179" fontId="26" fillId="0" borderId="0" applyFill="0" applyBorder="0" applyAlignment="0" applyProtection="0"/>
    <xf numFmtId="0" fontId="26" fillId="0" borderId="0"/>
    <xf numFmtId="172" fontId="26" fillId="0" borderId="0"/>
    <xf numFmtId="172" fontId="26" fillId="0" borderId="0"/>
    <xf numFmtId="172" fontId="26" fillId="0" borderId="0"/>
    <xf numFmtId="172" fontId="26" fillId="0" borderId="0" applyFill="0" applyBorder="0" applyAlignment="0" applyProtection="0"/>
    <xf numFmtId="172" fontId="26" fillId="0" borderId="0" applyFill="0" applyBorder="0" applyAlignment="0" applyProtection="0"/>
    <xf numFmtId="0" fontId="26" fillId="0" borderId="0"/>
    <xf numFmtId="171" fontId="25" fillId="0" borderId="0" applyFont="0" applyFill="0" applyBorder="0" applyAlignment="0" applyProtection="0"/>
    <xf numFmtId="180" fontId="26" fillId="0" borderId="0"/>
    <xf numFmtId="180" fontId="26" fillId="0" borderId="0"/>
    <xf numFmtId="180" fontId="26" fillId="0" borderId="0"/>
    <xf numFmtId="180" fontId="26" fillId="0" borderId="0" applyFill="0" applyBorder="0" applyAlignment="0" applyProtection="0"/>
    <xf numFmtId="180" fontId="26" fillId="0" borderId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81" fontId="26" fillId="0" borderId="0"/>
    <xf numFmtId="181" fontId="26" fillId="0" borderId="0"/>
    <xf numFmtId="181" fontId="26" fillId="0" borderId="0"/>
    <xf numFmtId="181" fontId="26" fillId="0" borderId="0" applyFill="0" applyBorder="0" applyAlignment="0" applyProtection="0"/>
    <xf numFmtId="181" fontId="26" fillId="0" borderId="0" applyFill="0" applyBorder="0" applyAlignment="0" applyProtection="0"/>
    <xf numFmtId="0" fontId="26" fillId="0" borderId="0"/>
    <xf numFmtId="182" fontId="33" fillId="0" borderId="0" applyFont="0" applyFill="0" applyBorder="0" applyAlignment="0" applyProtection="0"/>
    <xf numFmtId="183" fontId="26" fillId="0" borderId="0"/>
    <xf numFmtId="183" fontId="26" fillId="0" borderId="0"/>
    <xf numFmtId="183" fontId="26" fillId="0" borderId="0"/>
    <xf numFmtId="183" fontId="26" fillId="0" borderId="0" applyFill="0" applyBorder="0" applyAlignment="0" applyProtection="0"/>
    <xf numFmtId="183" fontId="26" fillId="0" borderId="0" applyFill="0" applyBorder="0" applyAlignment="0" applyProtection="0"/>
    <xf numFmtId="0" fontId="26" fillId="0" borderId="0"/>
    <xf numFmtId="41" fontId="25" fillId="0" borderId="0" applyFont="0" applyFill="0" applyBorder="0" applyAlignment="0" applyProtection="0"/>
    <xf numFmtId="179" fontId="26" fillId="0" borderId="0"/>
    <xf numFmtId="179" fontId="26" fillId="0" borderId="0"/>
    <xf numFmtId="179" fontId="26" fillId="0" borderId="0"/>
    <xf numFmtId="179" fontId="26" fillId="0" borderId="0" applyFill="0" applyBorder="0" applyAlignment="0" applyProtection="0"/>
    <xf numFmtId="179" fontId="26" fillId="0" borderId="0" applyFill="0" applyBorder="0" applyAlignment="0" applyProtection="0"/>
    <xf numFmtId="0" fontId="26" fillId="0" borderId="0"/>
    <xf numFmtId="165" fontId="33" fillId="0" borderId="0" applyFont="0" applyFill="0" applyBorder="0" applyAlignment="0" applyProtection="0"/>
    <xf numFmtId="181" fontId="26" fillId="0" borderId="0"/>
    <xf numFmtId="181" fontId="26" fillId="0" borderId="0"/>
    <xf numFmtId="181" fontId="26" fillId="0" borderId="0"/>
    <xf numFmtId="181" fontId="26" fillId="0" borderId="0" applyFill="0" applyBorder="0" applyAlignment="0" applyProtection="0"/>
    <xf numFmtId="181" fontId="26" fillId="0" borderId="0" applyFill="0" applyBorder="0" applyAlignment="0" applyProtection="0"/>
    <xf numFmtId="0" fontId="26" fillId="0" borderId="0"/>
    <xf numFmtId="182" fontId="33" fillId="0" borderId="0" applyFont="0" applyFill="0" applyBorder="0" applyAlignment="0" applyProtection="0"/>
    <xf numFmtId="180" fontId="26" fillId="0" borderId="0"/>
    <xf numFmtId="180" fontId="26" fillId="0" borderId="0"/>
    <xf numFmtId="180" fontId="26" fillId="0" borderId="0"/>
    <xf numFmtId="180" fontId="26" fillId="0" borderId="0" applyFill="0" applyBorder="0" applyAlignment="0" applyProtection="0"/>
    <xf numFmtId="180" fontId="26" fillId="0" borderId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84" fontId="26" fillId="0" borderId="0"/>
    <xf numFmtId="184" fontId="26" fillId="0" borderId="0"/>
    <xf numFmtId="184" fontId="26" fillId="0" borderId="0"/>
    <xf numFmtId="184" fontId="26" fillId="0" borderId="0" applyFill="0" applyBorder="0" applyAlignment="0" applyProtection="0"/>
    <xf numFmtId="184" fontId="26" fillId="0" borderId="0" applyFill="0" applyBorder="0" applyAlignment="0" applyProtection="0"/>
    <xf numFmtId="0" fontId="26" fillId="0" borderId="0"/>
    <xf numFmtId="18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83" fontId="26" fillId="0" borderId="0"/>
    <xf numFmtId="183" fontId="26" fillId="0" borderId="0"/>
    <xf numFmtId="183" fontId="26" fillId="0" borderId="0"/>
    <xf numFmtId="183" fontId="26" fillId="0" borderId="0" applyFill="0" applyBorder="0" applyAlignment="0" applyProtection="0"/>
    <xf numFmtId="183" fontId="26" fillId="0" borderId="0" applyFill="0" applyBorder="0" applyAlignment="0" applyProtection="0"/>
    <xf numFmtId="0" fontId="26" fillId="0" borderId="0"/>
    <xf numFmtId="41" fontId="25" fillId="0" borderId="0" applyFont="0" applyFill="0" applyBorder="0" applyAlignment="0" applyProtection="0"/>
    <xf numFmtId="180" fontId="26" fillId="0" borderId="0"/>
    <xf numFmtId="180" fontId="26" fillId="0" borderId="0"/>
    <xf numFmtId="180" fontId="26" fillId="0" borderId="0"/>
    <xf numFmtId="180" fontId="26" fillId="0" borderId="0" applyFill="0" applyBorder="0" applyAlignment="0" applyProtection="0"/>
    <xf numFmtId="180" fontId="26" fillId="0" borderId="0" applyFill="0" applyBorder="0" applyAlignment="0" applyProtection="0"/>
    <xf numFmtId="0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 applyFill="0" applyBorder="0" applyAlignment="0" applyProtection="0"/>
    <xf numFmtId="184" fontId="26" fillId="0" borderId="0" applyFill="0" applyBorder="0" applyAlignment="0" applyProtection="0"/>
    <xf numFmtId="0" fontId="26" fillId="0" borderId="0"/>
    <xf numFmtId="185" fontId="33" fillId="0" borderId="0" applyFont="0" applyFill="0" applyBorder="0" applyAlignment="0" applyProtection="0"/>
    <xf numFmtId="181" fontId="26" fillId="0" borderId="0"/>
    <xf numFmtId="181" fontId="26" fillId="0" borderId="0"/>
    <xf numFmtId="181" fontId="26" fillId="0" borderId="0"/>
    <xf numFmtId="181" fontId="26" fillId="0" borderId="0" applyFill="0" applyBorder="0" applyAlignment="0" applyProtection="0"/>
    <xf numFmtId="181" fontId="26" fillId="0" borderId="0" applyFill="0" applyBorder="0" applyAlignment="0" applyProtection="0"/>
    <xf numFmtId="0" fontId="26" fillId="0" borderId="0"/>
    <xf numFmtId="182" fontId="33" fillId="0" borderId="0" applyFont="0" applyFill="0" applyBorder="0" applyAlignment="0" applyProtection="0"/>
    <xf numFmtId="183" fontId="26" fillId="0" borderId="0"/>
    <xf numFmtId="183" fontId="26" fillId="0" borderId="0"/>
    <xf numFmtId="183" fontId="26" fillId="0" borderId="0"/>
    <xf numFmtId="183" fontId="26" fillId="0" borderId="0" applyFill="0" applyBorder="0" applyAlignment="0" applyProtection="0"/>
    <xf numFmtId="183" fontId="26" fillId="0" borderId="0" applyFill="0" applyBorder="0" applyAlignment="0" applyProtection="0"/>
    <xf numFmtId="0" fontId="26" fillId="0" borderId="0"/>
    <xf numFmtId="41" fontId="25" fillId="0" borderId="0" applyFont="0" applyFill="0" applyBorder="0" applyAlignment="0" applyProtection="0"/>
    <xf numFmtId="172" fontId="26" fillId="0" borderId="0"/>
    <xf numFmtId="172" fontId="26" fillId="0" borderId="0"/>
    <xf numFmtId="172" fontId="26" fillId="0" borderId="0"/>
    <xf numFmtId="172" fontId="26" fillId="0" borderId="0" applyFill="0" applyBorder="0" applyAlignment="0" applyProtection="0"/>
    <xf numFmtId="172" fontId="26" fillId="0" borderId="0" applyFill="0" applyBorder="0" applyAlignment="0" applyProtection="0"/>
    <xf numFmtId="0" fontId="26" fillId="0" borderId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6" fillId="0" borderId="0"/>
    <xf numFmtId="179" fontId="26" fillId="0" borderId="0"/>
    <xf numFmtId="179" fontId="26" fillId="0" borderId="0"/>
    <xf numFmtId="179" fontId="26" fillId="0" borderId="0" applyFill="0" applyBorder="0" applyAlignment="0" applyProtection="0"/>
    <xf numFmtId="179" fontId="26" fillId="0" borderId="0" applyFill="0" applyBorder="0" applyAlignment="0" applyProtection="0"/>
    <xf numFmtId="0" fontId="26" fillId="0" borderId="0"/>
    <xf numFmtId="165" fontId="33" fillId="0" borderId="0" applyFont="0" applyFill="0" applyBorder="0" applyAlignment="0" applyProtection="0"/>
    <xf numFmtId="183" fontId="26" fillId="0" borderId="0"/>
    <xf numFmtId="183" fontId="26" fillId="0" borderId="0"/>
    <xf numFmtId="183" fontId="26" fillId="0" borderId="0"/>
    <xf numFmtId="183" fontId="26" fillId="0" borderId="0" applyFill="0" applyBorder="0" applyAlignment="0" applyProtection="0"/>
    <xf numFmtId="183" fontId="26" fillId="0" borderId="0" applyFill="0" applyBorder="0" applyAlignment="0" applyProtection="0"/>
    <xf numFmtId="0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 applyFill="0" applyBorder="0" applyAlignment="0" applyProtection="0"/>
    <xf numFmtId="184" fontId="26" fillId="0" borderId="0" applyFill="0" applyBorder="0" applyAlignment="0" applyProtection="0"/>
    <xf numFmtId="0" fontId="26" fillId="0" borderId="0"/>
    <xf numFmtId="185" fontId="33" fillId="0" borderId="0" applyFont="0" applyFill="0" applyBorder="0" applyAlignment="0" applyProtection="0"/>
    <xf numFmtId="181" fontId="26" fillId="0" borderId="0"/>
    <xf numFmtId="181" fontId="26" fillId="0" borderId="0"/>
    <xf numFmtId="181" fontId="26" fillId="0" borderId="0"/>
    <xf numFmtId="181" fontId="26" fillId="0" borderId="0" applyFill="0" applyBorder="0" applyAlignment="0" applyProtection="0"/>
    <xf numFmtId="181" fontId="26" fillId="0" borderId="0" applyFill="0" applyBorder="0" applyAlignment="0" applyProtection="0"/>
    <xf numFmtId="0" fontId="26" fillId="0" borderId="0"/>
    <xf numFmtId="182" fontId="33" fillId="0" borderId="0" applyFont="0" applyFill="0" applyBorder="0" applyAlignment="0" applyProtection="0"/>
    <xf numFmtId="172" fontId="26" fillId="0" borderId="0"/>
    <xf numFmtId="172" fontId="26" fillId="0" borderId="0"/>
    <xf numFmtId="172" fontId="26" fillId="0" borderId="0"/>
    <xf numFmtId="172" fontId="26" fillId="0" borderId="0" applyFill="0" applyBorder="0" applyAlignment="0" applyProtection="0"/>
    <xf numFmtId="172" fontId="26" fillId="0" borderId="0" applyFill="0" applyBorder="0" applyAlignment="0" applyProtection="0"/>
    <xf numFmtId="0" fontId="26" fillId="0" borderId="0"/>
    <xf numFmtId="171" fontId="25" fillId="0" borderId="0" applyFont="0" applyFill="0" applyBorder="0" applyAlignment="0" applyProtection="0"/>
    <xf numFmtId="180" fontId="26" fillId="0" borderId="0"/>
    <xf numFmtId="180" fontId="26" fillId="0" borderId="0"/>
    <xf numFmtId="180" fontId="26" fillId="0" borderId="0"/>
    <xf numFmtId="180" fontId="26" fillId="0" borderId="0" applyFill="0" applyBorder="0" applyAlignment="0" applyProtection="0"/>
    <xf numFmtId="180" fontId="26" fillId="0" borderId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34" fillId="0" borderId="0"/>
    <xf numFmtId="172" fontId="26" fillId="0" borderId="0"/>
    <xf numFmtId="172" fontId="26" fillId="0" borderId="0"/>
    <xf numFmtId="172" fontId="26" fillId="0" borderId="0"/>
    <xf numFmtId="186" fontId="26" fillId="0" borderId="0"/>
    <xf numFmtId="187" fontId="26" fillId="0" borderId="0"/>
    <xf numFmtId="0" fontId="26" fillId="0" borderId="0"/>
    <xf numFmtId="0" fontId="26" fillId="0" borderId="0"/>
    <xf numFmtId="0" fontId="35" fillId="6" borderId="0"/>
    <xf numFmtId="0" fontId="35" fillId="7" borderId="0"/>
    <xf numFmtId="0" fontId="35" fillId="7" borderId="0"/>
    <xf numFmtId="0" fontId="35" fillId="7" borderId="0"/>
    <xf numFmtId="0" fontId="35" fillId="7" borderId="0"/>
    <xf numFmtId="0" fontId="26" fillId="0" borderId="0"/>
    <xf numFmtId="0" fontId="35" fillId="6" borderId="0"/>
    <xf numFmtId="0" fontId="35" fillId="7" borderId="0"/>
    <xf numFmtId="9" fontId="36" fillId="0" borderId="0"/>
    <xf numFmtId="0" fontId="37" fillId="6" borderId="0"/>
    <xf numFmtId="0" fontId="37" fillId="7" borderId="0"/>
    <xf numFmtId="0" fontId="37" fillId="7" borderId="0"/>
    <xf numFmtId="0" fontId="37" fillId="7" borderId="0"/>
    <xf numFmtId="0" fontId="37" fillId="7" borderId="0"/>
    <xf numFmtId="0" fontId="26" fillId="0" borderId="0"/>
    <xf numFmtId="0" fontId="37" fillId="6" borderId="0"/>
    <xf numFmtId="0" fontId="37" fillId="7" borderId="0"/>
    <xf numFmtId="0" fontId="19" fillId="0" borderId="0"/>
    <xf numFmtId="0" fontId="17" fillId="8" borderId="0"/>
    <xf numFmtId="0" fontId="17" fillId="8" borderId="0"/>
    <xf numFmtId="0" fontId="17" fillId="8" borderId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26" fillId="0" borderId="0"/>
    <xf numFmtId="0" fontId="17" fillId="8" borderId="0"/>
    <xf numFmtId="0" fontId="17" fillId="8" borderId="0"/>
    <xf numFmtId="0" fontId="17" fillId="8" borderId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26" fillId="0" borderId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26" fillId="0" borderId="0"/>
    <xf numFmtId="0" fontId="17" fillId="10" borderId="0"/>
    <xf numFmtId="0" fontId="17" fillId="10" borderId="0"/>
    <xf numFmtId="0" fontId="17" fillId="10" borderId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26" fillId="0" borderId="0"/>
    <xf numFmtId="0" fontId="17" fillId="10" borderId="0"/>
    <xf numFmtId="0" fontId="17" fillId="10" borderId="0"/>
    <xf numFmtId="0" fontId="17" fillId="10" borderId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26" fillId="0" borderId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26" fillId="0" borderId="0"/>
    <xf numFmtId="0" fontId="17" fillId="12" borderId="0"/>
    <xf numFmtId="0" fontId="17" fillId="12" borderId="0"/>
    <xf numFmtId="0" fontId="17" fillId="12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6" fillId="0" borderId="0"/>
    <xf numFmtId="0" fontId="17" fillId="12" borderId="0"/>
    <xf numFmtId="0" fontId="17" fillId="12" borderId="0"/>
    <xf numFmtId="0" fontId="17" fillId="12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6" fillId="0" borderId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26" fillId="0" borderId="0"/>
    <xf numFmtId="0" fontId="17" fillId="14" borderId="0"/>
    <xf numFmtId="0" fontId="17" fillId="14" borderId="0"/>
    <xf numFmtId="0" fontId="17" fillId="14" borderId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26" fillId="0" borderId="0"/>
    <xf numFmtId="0" fontId="17" fillId="14" borderId="0"/>
    <xf numFmtId="0" fontId="17" fillId="14" borderId="0"/>
    <xf numFmtId="0" fontId="17" fillId="14" borderId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26" fillId="0" borderId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26" fillId="0" borderId="0"/>
    <xf numFmtId="0" fontId="17" fillId="16" borderId="0"/>
    <xf numFmtId="0" fontId="17" fillId="16" borderId="0"/>
    <xf numFmtId="0" fontId="17" fillId="16" borderId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6" fillId="0" borderId="0"/>
    <xf numFmtId="0" fontId="17" fillId="16" borderId="0"/>
    <xf numFmtId="0" fontId="17" fillId="16" borderId="0"/>
    <xf numFmtId="0" fontId="17" fillId="16" borderId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6" fillId="0" borderId="0"/>
    <xf numFmtId="0" fontId="17" fillId="17" borderId="0" applyNumberFormat="0" applyBorder="0" applyAlignment="0" applyProtection="0"/>
    <xf numFmtId="0" fontId="17" fillId="16" borderId="0" applyNumberFormat="0" applyBorder="0" applyAlignment="0" applyProtection="0"/>
    <xf numFmtId="0" fontId="26" fillId="0" borderId="0"/>
    <xf numFmtId="0" fontId="17" fillId="18" borderId="0"/>
    <xf numFmtId="0" fontId="17" fillId="18" borderId="0"/>
    <xf numFmtId="0" fontId="17" fillId="18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26" fillId="0" borderId="0"/>
    <xf numFmtId="0" fontId="17" fillId="18" borderId="0"/>
    <xf numFmtId="0" fontId="17" fillId="18" borderId="0"/>
    <xf numFmtId="0" fontId="17" fillId="18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26" fillId="0" borderId="0"/>
    <xf numFmtId="0" fontId="17" fillId="19" borderId="0" applyNumberFormat="0" applyBorder="0" applyAlignment="0" applyProtection="0"/>
    <xf numFmtId="0" fontId="17" fillId="18" borderId="0" applyNumberFormat="0" applyBorder="0" applyAlignment="0" applyProtection="0"/>
    <xf numFmtId="0" fontId="26" fillId="0" borderId="0"/>
    <xf numFmtId="0" fontId="38" fillId="6" borderId="0"/>
    <xf numFmtId="0" fontId="38" fillId="7" borderId="0"/>
    <xf numFmtId="0" fontId="38" fillId="7" borderId="0"/>
    <xf numFmtId="0" fontId="38" fillId="7" borderId="0"/>
    <xf numFmtId="0" fontId="38" fillId="7" borderId="0"/>
    <xf numFmtId="0" fontId="26" fillId="0" borderId="0"/>
    <xf numFmtId="0" fontId="38" fillId="6" borderId="0"/>
    <xf numFmtId="0" fontId="38" fillId="7" borderId="0"/>
    <xf numFmtId="0" fontId="22" fillId="0" borderId="0"/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26" fillId="0" borderId="0"/>
    <xf numFmtId="0" fontId="17" fillId="20" borderId="0"/>
    <xf numFmtId="0" fontId="17" fillId="20" borderId="0"/>
    <xf numFmtId="0" fontId="17" fillId="20" borderId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6" fillId="0" borderId="0"/>
    <xf numFmtId="0" fontId="17" fillId="20" borderId="0"/>
    <xf numFmtId="0" fontId="17" fillId="20" borderId="0"/>
    <xf numFmtId="0" fontId="17" fillId="20" borderId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6" fillId="0" borderId="0"/>
    <xf numFmtId="0" fontId="17" fillId="21" borderId="0" applyNumberFormat="0" applyBorder="0" applyAlignment="0" applyProtection="0"/>
    <xf numFmtId="0" fontId="17" fillId="20" borderId="0" applyNumberFormat="0" applyBorder="0" applyAlignment="0" applyProtection="0"/>
    <xf numFmtId="0" fontId="26" fillId="0" borderId="0"/>
    <xf numFmtId="0" fontId="17" fillId="22" borderId="0"/>
    <xf numFmtId="0" fontId="17" fillId="22" borderId="0"/>
    <xf numFmtId="0" fontId="17" fillId="22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6" fillId="0" borderId="0"/>
    <xf numFmtId="0" fontId="17" fillId="22" borderId="0"/>
    <xf numFmtId="0" fontId="17" fillId="22" borderId="0"/>
    <xf numFmtId="0" fontId="17" fillId="22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6" fillId="0" borderId="0"/>
    <xf numFmtId="0" fontId="17" fillId="23" borderId="0" applyNumberFormat="0" applyBorder="0" applyAlignment="0" applyProtection="0"/>
    <xf numFmtId="0" fontId="17" fillId="22" borderId="0" applyNumberFormat="0" applyBorder="0" applyAlignment="0" applyProtection="0"/>
    <xf numFmtId="0" fontId="26" fillId="0" borderId="0"/>
    <xf numFmtId="0" fontId="17" fillId="24" borderId="0"/>
    <xf numFmtId="0" fontId="17" fillId="24" borderId="0"/>
    <xf numFmtId="0" fontId="17" fillId="24" borderId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6" fillId="0" borderId="0"/>
    <xf numFmtId="0" fontId="17" fillId="24" borderId="0"/>
    <xf numFmtId="0" fontId="17" fillId="24" borderId="0"/>
    <xf numFmtId="0" fontId="17" fillId="24" borderId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6" fillId="0" borderId="0"/>
    <xf numFmtId="0" fontId="17" fillId="25" borderId="0" applyNumberFormat="0" applyBorder="0" applyAlignment="0" applyProtection="0"/>
    <xf numFmtId="0" fontId="17" fillId="24" borderId="0" applyNumberFormat="0" applyBorder="0" applyAlignment="0" applyProtection="0"/>
    <xf numFmtId="0" fontId="26" fillId="0" borderId="0"/>
    <xf numFmtId="0" fontId="17" fillId="14" borderId="0"/>
    <xf numFmtId="0" fontId="17" fillId="14" borderId="0"/>
    <xf numFmtId="0" fontId="17" fillId="14" borderId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26" fillId="0" borderId="0"/>
    <xf numFmtId="0" fontId="17" fillId="14" borderId="0"/>
    <xf numFmtId="0" fontId="17" fillId="14" borderId="0"/>
    <xf numFmtId="0" fontId="17" fillId="14" borderId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26" fillId="0" borderId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26" fillId="0" borderId="0"/>
    <xf numFmtId="0" fontId="17" fillId="20" borderId="0"/>
    <xf numFmtId="0" fontId="17" fillId="20" borderId="0"/>
    <xf numFmtId="0" fontId="17" fillId="20" borderId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6" fillId="0" borderId="0"/>
    <xf numFmtId="0" fontId="17" fillId="20" borderId="0"/>
    <xf numFmtId="0" fontId="17" fillId="20" borderId="0"/>
    <xf numFmtId="0" fontId="17" fillId="20" borderId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6" fillId="0" borderId="0"/>
    <xf numFmtId="0" fontId="17" fillId="21" borderId="0" applyNumberFormat="0" applyBorder="0" applyAlignment="0" applyProtection="0"/>
    <xf numFmtId="0" fontId="17" fillId="20" borderId="0" applyNumberFormat="0" applyBorder="0" applyAlignment="0" applyProtection="0"/>
    <xf numFmtId="0" fontId="26" fillId="0" borderId="0"/>
    <xf numFmtId="0" fontId="17" fillId="26" borderId="0"/>
    <xf numFmtId="0" fontId="17" fillId="26" borderId="0"/>
    <xf numFmtId="0" fontId="17" fillId="26" borderId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26" fillId="0" borderId="0"/>
    <xf numFmtId="0" fontId="17" fillId="26" borderId="0"/>
    <xf numFmtId="0" fontId="17" fillId="26" borderId="0"/>
    <xf numFmtId="0" fontId="17" fillId="26" borderId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26" fillId="0" borderId="0"/>
    <xf numFmtId="0" fontId="17" fillId="27" borderId="0" applyNumberFormat="0" applyBorder="0" applyAlignment="0" applyProtection="0"/>
    <xf numFmtId="0" fontId="17" fillId="26" borderId="0" applyNumberFormat="0" applyBorder="0" applyAlignment="0" applyProtection="0"/>
    <xf numFmtId="0" fontId="26" fillId="0" borderId="0"/>
    <xf numFmtId="0" fontId="40" fillId="0" borderId="0"/>
    <xf numFmtId="0" fontId="41" fillId="28" borderId="0"/>
    <xf numFmtId="0" fontId="41" fillId="28" borderId="0"/>
    <xf numFmtId="0" fontId="41" fillId="28" borderId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6" fillId="0" borderId="0"/>
    <xf numFmtId="0" fontId="41" fillId="28" borderId="0"/>
    <xf numFmtId="0" fontId="41" fillId="28" borderId="0"/>
    <xf numFmtId="0" fontId="41" fillId="28" borderId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6" fillId="0" borderId="0"/>
    <xf numFmtId="0" fontId="41" fillId="29" borderId="0" applyNumberFormat="0" applyBorder="0" applyAlignment="0" applyProtection="0"/>
    <xf numFmtId="0" fontId="41" fillId="28" borderId="0" applyNumberFormat="0" applyBorder="0" applyAlignment="0" applyProtection="0"/>
    <xf numFmtId="0" fontId="26" fillId="0" borderId="0"/>
    <xf numFmtId="0" fontId="41" fillId="22" borderId="0"/>
    <xf numFmtId="0" fontId="41" fillId="22" borderId="0"/>
    <xf numFmtId="0" fontId="41" fillId="22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26" fillId="0" borderId="0"/>
    <xf numFmtId="0" fontId="41" fillId="22" borderId="0"/>
    <xf numFmtId="0" fontId="41" fillId="22" borderId="0"/>
    <xf numFmtId="0" fontId="41" fillId="22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26" fillId="0" borderId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26" fillId="0" borderId="0"/>
    <xf numFmtId="0" fontId="41" fillId="24" borderId="0"/>
    <xf numFmtId="0" fontId="41" fillId="24" borderId="0"/>
    <xf numFmtId="0" fontId="41" fillId="24" borderId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26" fillId="0" borderId="0"/>
    <xf numFmtId="0" fontId="41" fillId="24" borderId="0"/>
    <xf numFmtId="0" fontId="41" fillId="24" borderId="0"/>
    <xf numFmtId="0" fontId="41" fillId="24" borderId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26" fillId="0" borderId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26" fillId="0" borderId="0"/>
    <xf numFmtId="0" fontId="41" fillId="30" borderId="0"/>
    <xf numFmtId="0" fontId="41" fillId="30" borderId="0"/>
    <xf numFmtId="0" fontId="41" fillId="30" borderId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6" fillId="0" borderId="0"/>
    <xf numFmtId="0" fontId="41" fillId="30" borderId="0"/>
    <xf numFmtId="0" fontId="41" fillId="30" borderId="0"/>
    <xf numFmtId="0" fontId="41" fillId="30" borderId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6" fillId="0" borderId="0"/>
    <xf numFmtId="0" fontId="41" fillId="31" borderId="0" applyNumberFormat="0" applyBorder="0" applyAlignment="0" applyProtection="0"/>
    <xf numFmtId="0" fontId="41" fillId="30" borderId="0" applyNumberFormat="0" applyBorder="0" applyAlignment="0" applyProtection="0"/>
    <xf numFmtId="0" fontId="26" fillId="0" borderId="0"/>
    <xf numFmtId="0" fontId="41" fillId="32" borderId="0"/>
    <xf numFmtId="0" fontId="41" fillId="32" borderId="0"/>
    <xf numFmtId="0" fontId="41" fillId="32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26" fillId="0" borderId="0"/>
    <xf numFmtId="0" fontId="41" fillId="32" borderId="0"/>
    <xf numFmtId="0" fontId="41" fillId="32" borderId="0"/>
    <xf numFmtId="0" fontId="41" fillId="32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26" fillId="0" borderId="0"/>
    <xf numFmtId="0" fontId="41" fillId="33" borderId="0" applyNumberFormat="0" applyBorder="0" applyAlignment="0" applyProtection="0"/>
    <xf numFmtId="0" fontId="41" fillId="32" borderId="0" applyNumberFormat="0" applyBorder="0" applyAlignment="0" applyProtection="0"/>
    <xf numFmtId="0" fontId="26" fillId="0" borderId="0"/>
    <xf numFmtId="0" fontId="41" fillId="34" borderId="0"/>
    <xf numFmtId="0" fontId="41" fillId="34" borderId="0"/>
    <xf numFmtId="0" fontId="41" fillId="34" borderId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26" fillId="0" borderId="0"/>
    <xf numFmtId="0" fontId="41" fillId="34" borderId="0"/>
    <xf numFmtId="0" fontId="41" fillId="34" borderId="0"/>
    <xf numFmtId="0" fontId="41" fillId="34" borderId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26" fillId="0" borderId="0"/>
    <xf numFmtId="0" fontId="41" fillId="35" borderId="0" applyNumberFormat="0" applyBorder="0" applyAlignment="0" applyProtection="0"/>
    <xf numFmtId="0" fontId="41" fillId="34" borderId="0" applyNumberFormat="0" applyBorder="0" applyAlignment="0" applyProtection="0"/>
    <xf numFmtId="0" fontId="26" fillId="0" borderId="0"/>
    <xf numFmtId="3" fontId="27" fillId="0" borderId="0">
      <alignment vertical="center"/>
    </xf>
    <xf numFmtId="0" fontId="41" fillId="36" borderId="0"/>
    <xf numFmtId="0" fontId="41" fillId="36" borderId="0"/>
    <xf numFmtId="0" fontId="41" fillId="36" borderId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26" fillId="0" borderId="0"/>
    <xf numFmtId="0" fontId="41" fillId="36" borderId="0"/>
    <xf numFmtId="0" fontId="41" fillId="36" borderId="0"/>
    <xf numFmtId="0" fontId="41" fillId="36" borderId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26" fillId="0" borderId="0"/>
    <xf numFmtId="0" fontId="41" fillId="37" borderId="0" applyNumberFormat="0" applyBorder="0" applyAlignment="0" applyProtection="0"/>
    <xf numFmtId="0" fontId="41" fillId="36" borderId="0" applyNumberFormat="0" applyBorder="0" applyAlignment="0" applyProtection="0"/>
    <xf numFmtId="0" fontId="26" fillId="0" borderId="0"/>
    <xf numFmtId="0" fontId="41" fillId="38" borderId="0"/>
    <xf numFmtId="0" fontId="41" fillId="38" borderId="0"/>
    <xf numFmtId="0" fontId="41" fillId="38" borderId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26" fillId="0" borderId="0"/>
    <xf numFmtId="0" fontId="41" fillId="38" borderId="0"/>
    <xf numFmtId="0" fontId="41" fillId="38" borderId="0"/>
    <xf numFmtId="0" fontId="41" fillId="38" borderId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26" fillId="0" borderId="0"/>
    <xf numFmtId="0" fontId="41" fillId="39" borderId="0" applyNumberFormat="0" applyBorder="0" applyAlignment="0" applyProtection="0"/>
    <xf numFmtId="0" fontId="41" fillId="38" borderId="0" applyNumberFormat="0" applyBorder="0" applyAlignment="0" applyProtection="0"/>
    <xf numFmtId="0" fontId="26" fillId="0" borderId="0"/>
    <xf numFmtId="0" fontId="41" fillId="40" borderId="0"/>
    <xf numFmtId="0" fontId="41" fillId="40" borderId="0"/>
    <xf numFmtId="0" fontId="41" fillId="40" borderId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26" fillId="0" borderId="0"/>
    <xf numFmtId="0" fontId="41" fillId="40" borderId="0"/>
    <xf numFmtId="0" fontId="41" fillId="40" borderId="0"/>
    <xf numFmtId="0" fontId="41" fillId="40" borderId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26" fillId="0" borderId="0"/>
    <xf numFmtId="0" fontId="41" fillId="41" borderId="0" applyNumberFormat="0" applyBorder="0" applyAlignment="0" applyProtection="0"/>
    <xf numFmtId="0" fontId="41" fillId="40" borderId="0" applyNumberFormat="0" applyBorder="0" applyAlignment="0" applyProtection="0"/>
    <xf numFmtId="0" fontId="26" fillId="0" borderId="0"/>
    <xf numFmtId="0" fontId="41" fillId="30" borderId="0"/>
    <xf numFmtId="0" fontId="41" fillId="30" borderId="0"/>
    <xf numFmtId="0" fontId="41" fillId="30" borderId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6" fillId="0" borderId="0"/>
    <xf numFmtId="0" fontId="41" fillId="30" borderId="0"/>
    <xf numFmtId="0" fontId="41" fillId="30" borderId="0"/>
    <xf numFmtId="0" fontId="41" fillId="30" borderId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6" fillId="0" borderId="0"/>
    <xf numFmtId="0" fontId="41" fillId="31" borderId="0" applyNumberFormat="0" applyBorder="0" applyAlignment="0" applyProtection="0"/>
    <xf numFmtId="0" fontId="41" fillId="30" borderId="0" applyNumberFormat="0" applyBorder="0" applyAlignment="0" applyProtection="0"/>
    <xf numFmtId="0" fontId="26" fillId="0" borderId="0"/>
    <xf numFmtId="0" fontId="41" fillId="32" borderId="0"/>
    <xf numFmtId="0" fontId="41" fillId="32" borderId="0"/>
    <xf numFmtId="0" fontId="41" fillId="32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26" fillId="0" borderId="0"/>
    <xf numFmtId="0" fontId="41" fillId="32" borderId="0"/>
    <xf numFmtId="0" fontId="41" fillId="32" borderId="0"/>
    <xf numFmtId="0" fontId="41" fillId="32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26" fillId="0" borderId="0"/>
    <xf numFmtId="0" fontId="41" fillId="33" borderId="0" applyNumberFormat="0" applyBorder="0" applyAlignment="0" applyProtection="0"/>
    <xf numFmtId="0" fontId="41" fillId="32" borderId="0" applyNumberFormat="0" applyBorder="0" applyAlignment="0" applyProtection="0"/>
    <xf numFmtId="0" fontId="26" fillId="0" borderId="0"/>
    <xf numFmtId="0" fontId="41" fillId="42" borderId="0"/>
    <xf numFmtId="0" fontId="41" fillId="42" borderId="0"/>
    <xf numFmtId="0" fontId="41" fillId="42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26" fillId="0" borderId="0"/>
    <xf numFmtId="0" fontId="41" fillId="42" borderId="0"/>
    <xf numFmtId="0" fontId="41" fillId="42" borderId="0"/>
    <xf numFmtId="0" fontId="41" fillId="42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26" fillId="0" borderId="0"/>
    <xf numFmtId="0" fontId="41" fillId="43" borderId="0" applyNumberFormat="0" applyBorder="0" applyAlignment="0" applyProtection="0"/>
    <xf numFmtId="0" fontId="41" fillId="42" borderId="0" applyNumberFormat="0" applyBorder="0" applyAlignment="0" applyProtection="0"/>
    <xf numFmtId="0" fontId="26" fillId="0" borderId="0"/>
    <xf numFmtId="0" fontId="42" fillId="0" borderId="0"/>
    <xf numFmtId="0" fontId="42" fillId="0" borderId="0"/>
    <xf numFmtId="0" fontId="42" fillId="0" borderId="0"/>
    <xf numFmtId="0" fontId="42" fillId="0" borderId="0" applyNumberFormat="0" applyAlignment="0"/>
    <xf numFmtId="0" fontId="42" fillId="0" borderId="0" applyNumberFormat="0" applyAlignment="0"/>
    <xf numFmtId="0" fontId="26" fillId="0" borderId="0"/>
    <xf numFmtId="0" fontId="42" fillId="0" borderId="0" applyNumberFormat="0" applyAlignment="0"/>
    <xf numFmtId="188" fontId="26" fillId="0" borderId="0"/>
    <xf numFmtId="0" fontId="26" fillId="0" borderId="0"/>
    <xf numFmtId="189" fontId="19" fillId="0" borderId="0" applyFont="0" applyFill="0" applyBorder="0" applyAlignment="0" applyProtection="0"/>
    <xf numFmtId="190" fontId="26" fillId="0" borderId="0"/>
    <xf numFmtId="0" fontId="26" fillId="0" borderId="0"/>
    <xf numFmtId="190" fontId="26" fillId="0" borderId="0"/>
    <xf numFmtId="0" fontId="7" fillId="0" borderId="0">
      <alignment horizontal="center" wrapText="1"/>
      <protection locked="0"/>
    </xf>
    <xf numFmtId="0" fontId="7" fillId="0" borderId="0">
      <alignment horizontal="center" wrapText="1"/>
      <protection locked="0"/>
    </xf>
    <xf numFmtId="0" fontId="7" fillId="0" borderId="0">
      <alignment horizontal="center" wrapText="1"/>
      <protection locked="0"/>
    </xf>
    <xf numFmtId="0" fontId="7" fillId="0" borderId="0">
      <alignment horizontal="center" wrapText="1"/>
      <protection locked="0"/>
    </xf>
    <xf numFmtId="0" fontId="7" fillId="0" borderId="0">
      <alignment horizontal="center" wrapText="1"/>
      <protection locked="0"/>
    </xf>
    <xf numFmtId="0" fontId="26" fillId="0" borderId="0"/>
    <xf numFmtId="191" fontId="26" fillId="0" borderId="0"/>
    <xf numFmtId="0" fontId="43" fillId="0" borderId="0" applyFont="0" applyFill="0" applyBorder="0" applyAlignment="0" applyProtection="0"/>
    <xf numFmtId="192" fontId="44" fillId="0" borderId="0" applyFont="0" applyFill="0" applyBorder="0" applyAlignment="0" applyProtection="0"/>
    <xf numFmtId="193" fontId="26" fillId="0" borderId="0"/>
    <xf numFmtId="0" fontId="43" fillId="0" borderId="0" applyFont="0" applyFill="0" applyBorder="0" applyAlignment="0" applyProtection="0"/>
    <xf numFmtId="194" fontId="44" fillId="0" borderId="0" applyFont="0" applyFill="0" applyBorder="0" applyAlignment="0" applyProtection="0"/>
    <xf numFmtId="172" fontId="26" fillId="0" borderId="0"/>
    <xf numFmtId="172" fontId="26" fillId="0" borderId="0"/>
    <xf numFmtId="172" fontId="26" fillId="0" borderId="0"/>
    <xf numFmtId="172" fontId="26" fillId="0" borderId="0" applyFill="0" applyBorder="0" applyAlignment="0" applyProtection="0"/>
    <xf numFmtId="172" fontId="26" fillId="0" borderId="0" applyFill="0" applyBorder="0" applyAlignment="0" applyProtection="0"/>
    <xf numFmtId="0" fontId="26" fillId="0" borderId="0"/>
    <xf numFmtId="171" fontId="25" fillId="0" borderId="0" applyFont="0" applyFill="0" applyBorder="0" applyAlignment="0" applyProtection="0"/>
    <xf numFmtId="0" fontId="45" fillId="10" borderId="0"/>
    <xf numFmtId="0" fontId="45" fillId="10" borderId="0"/>
    <xf numFmtId="0" fontId="45" fillId="10" borderId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26" fillId="0" borderId="0"/>
    <xf numFmtId="0" fontId="45" fillId="10" borderId="0"/>
    <xf numFmtId="0" fontId="45" fillId="10" borderId="0"/>
    <xf numFmtId="0" fontId="45" fillId="10" borderId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26" fillId="0" borderId="0"/>
    <xf numFmtId="0" fontId="45" fillId="11" borderId="0" applyNumberFormat="0" applyBorder="0" applyAlignment="0" applyProtection="0"/>
    <xf numFmtId="0" fontId="45" fillId="10" borderId="0" applyNumberFormat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43" fillId="0" borderId="0"/>
    <xf numFmtId="0" fontId="47" fillId="0" borderId="0"/>
    <xf numFmtId="0" fontId="43" fillId="0" borderId="0"/>
    <xf numFmtId="0" fontId="48" fillId="0" borderId="0"/>
    <xf numFmtId="178" fontId="26" fillId="0" borderId="0"/>
    <xf numFmtId="195" fontId="26" fillId="0" borderId="0"/>
    <xf numFmtId="196" fontId="49" fillId="0" borderId="0" applyFill="0" applyBorder="0" applyAlignment="0"/>
    <xf numFmtId="197" fontId="26" fillId="0" borderId="0"/>
    <xf numFmtId="197" fontId="26" fillId="0" borderId="0"/>
    <xf numFmtId="197" fontId="26" fillId="0" borderId="0" applyFill="0" applyBorder="0" applyAlignment="0"/>
    <xf numFmtId="197" fontId="26" fillId="0" borderId="0" applyFill="0" applyBorder="0" applyAlignment="0"/>
    <xf numFmtId="0" fontId="26" fillId="0" borderId="0"/>
    <xf numFmtId="197" fontId="26" fillId="0" borderId="0" applyFill="0" applyBorder="0" applyAlignment="0"/>
    <xf numFmtId="198" fontId="34" fillId="0" borderId="0" applyFill="0" applyBorder="0" applyAlignment="0"/>
    <xf numFmtId="199" fontId="34" fillId="0" borderId="0" applyFill="0" applyBorder="0" applyAlignment="0"/>
    <xf numFmtId="200" fontId="34" fillId="0" borderId="0" applyFill="0" applyBorder="0" applyAlignment="0"/>
    <xf numFmtId="201" fontId="26" fillId="0" borderId="0" applyFill="0" applyBorder="0" applyAlignment="0"/>
    <xf numFmtId="202" fontId="34" fillId="0" borderId="0" applyFill="0" applyBorder="0" applyAlignment="0"/>
    <xf numFmtId="203" fontId="34" fillId="0" borderId="0" applyFill="0" applyBorder="0" applyAlignment="0"/>
    <xf numFmtId="198" fontId="34" fillId="0" borderId="0" applyFill="0" applyBorder="0" applyAlignment="0"/>
    <xf numFmtId="0" fontId="50" fillId="7" borderId="11"/>
    <xf numFmtId="0" fontId="50" fillId="7" borderId="11"/>
    <xf numFmtId="0" fontId="50" fillId="7" borderId="11"/>
    <xf numFmtId="0" fontId="50" fillId="7" borderId="11" applyNumberFormat="0" applyAlignment="0" applyProtection="0"/>
    <xf numFmtId="0" fontId="50" fillId="7" borderId="11" applyNumberFormat="0" applyAlignment="0" applyProtection="0"/>
    <xf numFmtId="0" fontId="26" fillId="0" borderId="0"/>
    <xf numFmtId="0" fontId="50" fillId="7" borderId="11"/>
    <xf numFmtId="0" fontId="50" fillId="7" borderId="11"/>
    <xf numFmtId="0" fontId="50" fillId="7" borderId="11"/>
    <xf numFmtId="0" fontId="50" fillId="7" borderId="11" applyNumberFormat="0" applyAlignment="0" applyProtection="0"/>
    <xf numFmtId="0" fontId="50" fillId="7" borderId="11" applyNumberFormat="0" applyAlignment="0" applyProtection="0"/>
    <xf numFmtId="0" fontId="26" fillId="0" borderId="0"/>
    <xf numFmtId="0" fontId="50" fillId="6" borderId="11" applyNumberFormat="0" applyAlignment="0" applyProtection="0"/>
    <xf numFmtId="0" fontId="50" fillId="7" borderId="11" applyNumberFormat="0" applyAlignment="0" applyProtection="0"/>
    <xf numFmtId="0" fontId="26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6" fillId="0" borderId="0"/>
    <xf numFmtId="0" fontId="51" fillId="0" borderId="0"/>
    <xf numFmtId="204" fontId="26" fillId="0" borderId="0"/>
    <xf numFmtId="205" fontId="53" fillId="0" borderId="0"/>
    <xf numFmtId="205" fontId="53" fillId="0" borderId="0"/>
    <xf numFmtId="205" fontId="53" fillId="0" borderId="0"/>
    <xf numFmtId="205" fontId="53" fillId="0" borderId="0"/>
    <xf numFmtId="205" fontId="53" fillId="0" borderId="0"/>
    <xf numFmtId="205" fontId="53" fillId="0" borderId="0"/>
    <xf numFmtId="205" fontId="53" fillId="0" borderId="0"/>
    <xf numFmtId="205" fontId="53" fillId="0" borderId="0"/>
    <xf numFmtId="171" fontId="19" fillId="0" borderId="0" applyFont="0" applyFill="0" applyBorder="0" applyAlignment="0" applyProtection="0"/>
    <xf numFmtId="206" fontId="26" fillId="0" borderId="0"/>
    <xf numFmtId="206" fontId="26" fillId="0" borderId="0"/>
    <xf numFmtId="206" fontId="26" fillId="0" borderId="0" applyFill="0" applyBorder="0" applyAlignment="0" applyProtection="0"/>
    <xf numFmtId="206" fontId="26" fillId="0" borderId="0" applyFill="0" applyBorder="0" applyAlignment="0" applyProtection="0"/>
    <xf numFmtId="0" fontId="26" fillId="0" borderId="0"/>
    <xf numFmtId="166" fontId="2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202" fontId="34" fillId="0" borderId="0" applyFont="0" applyFill="0" applyBorder="0" applyAlignment="0" applyProtection="0"/>
    <xf numFmtId="207" fontId="26" fillId="0" borderId="0"/>
    <xf numFmtId="207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168" fontId="17" fillId="0" borderId="0" applyFont="0" applyFill="0" applyBorder="0" applyAlignment="0" applyProtection="0"/>
    <xf numFmtId="207" fontId="26" fillId="0" borderId="0"/>
    <xf numFmtId="207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207" fontId="26" fillId="0" borderId="0" applyFill="0" applyBorder="0" applyAlignment="0" applyProtection="0"/>
    <xf numFmtId="207" fontId="26" fillId="0" borderId="0"/>
    <xf numFmtId="207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207" fontId="26" fillId="0" borderId="0"/>
    <xf numFmtId="207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207" fontId="26" fillId="0" borderId="0"/>
    <xf numFmtId="207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207" fontId="26" fillId="0" borderId="0" applyFill="0" applyBorder="0" applyAlignment="0" applyProtection="0"/>
    <xf numFmtId="207" fontId="26" fillId="0" borderId="0"/>
    <xf numFmtId="207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207" fontId="26" fillId="0" borderId="0" applyFill="0" applyBorder="0" applyAlignment="0" applyProtection="0"/>
    <xf numFmtId="207" fontId="26" fillId="0" borderId="0"/>
    <xf numFmtId="207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207" fontId="26" fillId="0" borderId="0"/>
    <xf numFmtId="207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168" fontId="17" fillId="0" borderId="0" applyFont="0" applyFill="0" applyBorder="0" applyAlignment="0" applyProtection="0"/>
    <xf numFmtId="207" fontId="26" fillId="0" borderId="0" applyFill="0" applyBorder="0" applyAlignment="0" applyProtection="0"/>
    <xf numFmtId="168" fontId="17" fillId="0" borderId="0" applyFont="0" applyFill="0" applyBorder="0" applyAlignment="0" applyProtection="0"/>
    <xf numFmtId="207" fontId="26" fillId="0" borderId="0" applyFill="0" applyBorder="0" applyAlignment="0" applyProtection="0"/>
    <xf numFmtId="207" fontId="26" fillId="0" borderId="0"/>
    <xf numFmtId="168" fontId="19" fillId="0" borderId="0" applyFont="0" applyFill="0" applyBorder="0" applyAlignment="0" applyProtection="0"/>
    <xf numFmtId="207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168" fontId="19" fillId="0" borderId="0" applyFont="0" applyFill="0" applyBorder="0" applyAlignment="0" applyProtection="0"/>
    <xf numFmtId="208" fontId="26" fillId="0" borderId="0"/>
    <xf numFmtId="208" fontId="26" fillId="0" borderId="0"/>
    <xf numFmtId="208" fontId="26" fillId="0" borderId="0"/>
    <xf numFmtId="208" fontId="26" fillId="0" borderId="0" applyFill="0" applyBorder="0" applyAlignment="0" applyProtection="0"/>
    <xf numFmtId="208" fontId="26" fillId="0" borderId="0" applyFill="0" applyBorder="0" applyAlignment="0" applyProtection="0"/>
    <xf numFmtId="0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207" fontId="54" fillId="0" borderId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19" fillId="0" borderId="0" applyFont="0" applyFill="0" applyBorder="0" applyAlignment="0" applyProtection="0"/>
    <xf numFmtId="207" fontId="26" fillId="0" borderId="0" applyFill="0" applyBorder="0" applyAlignment="0" applyProtection="0"/>
    <xf numFmtId="168" fontId="26" fillId="0" borderId="0" applyFont="0" applyFill="0" applyBorder="0" applyAlignment="0" applyProtection="0"/>
    <xf numFmtId="207" fontId="26" fillId="0" borderId="0"/>
    <xf numFmtId="207" fontId="26" fillId="0" borderId="0"/>
    <xf numFmtId="207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168" fontId="19" fillId="0" borderId="0" applyFont="0" applyFill="0" applyBorder="0" applyAlignment="0" applyProtection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168" fontId="19" fillId="0" borderId="0" applyFont="0" applyFill="0" applyBorder="0" applyAlignment="0" applyProtection="0"/>
    <xf numFmtId="207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168" fontId="17" fillId="0" borderId="0" applyFont="0" applyFill="0" applyBorder="0" applyAlignment="0" applyProtection="0"/>
    <xf numFmtId="207" fontId="26" fillId="0" borderId="0" applyFill="0" applyBorder="0" applyAlignment="0" applyProtection="0"/>
    <xf numFmtId="169" fontId="57" fillId="0" borderId="0" applyFont="0" applyFill="0" applyBorder="0" applyAlignment="0" applyProtection="0"/>
    <xf numFmtId="207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7" fillId="0" borderId="0" applyFont="0" applyFill="0" applyBorder="0" applyAlignment="0" applyProtection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168" fontId="26" fillId="0" borderId="0" applyFont="0" applyFill="0" applyBorder="0" applyAlignment="0" applyProtection="0"/>
    <xf numFmtId="207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168" fontId="17" fillId="0" borderId="0" applyFont="0" applyFill="0" applyBorder="0" applyAlignment="0" applyProtection="0"/>
    <xf numFmtId="207" fontId="26" fillId="0" borderId="0"/>
    <xf numFmtId="207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168" fontId="17" fillId="0" borderId="0" applyFont="0" applyFill="0" applyBorder="0" applyAlignment="0" applyProtection="0"/>
    <xf numFmtId="207" fontId="26" fillId="0" borderId="0"/>
    <xf numFmtId="207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168" fontId="17" fillId="0" borderId="0" applyFont="0" applyFill="0" applyBorder="0" applyAlignment="0" applyProtection="0"/>
    <xf numFmtId="207" fontId="26" fillId="0" borderId="0" applyFill="0" applyBorder="0" applyAlignment="0" applyProtection="0"/>
    <xf numFmtId="207" fontId="26" fillId="0" borderId="0"/>
    <xf numFmtId="207" fontId="26" fillId="0" borderId="0"/>
    <xf numFmtId="207" fontId="26" fillId="0" borderId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0" fontId="26" fillId="0" borderId="0"/>
    <xf numFmtId="168" fontId="17" fillId="0" borderId="0" applyFont="0" applyFill="0" applyBorder="0" applyAlignment="0" applyProtection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207" fontId="26" fillId="0" borderId="0" applyFill="0" applyBorder="0" applyAlignment="0" applyProtection="0"/>
    <xf numFmtId="209" fontId="47" fillId="0" borderId="0"/>
    <xf numFmtId="3" fontId="26" fillId="0" borderId="0" applyFont="0" applyFill="0" applyBorder="0" applyAlignment="0" applyProtection="0"/>
    <xf numFmtId="3" fontId="26" fillId="0" borderId="0"/>
    <xf numFmtId="3" fontId="26" fillId="0" borderId="0"/>
    <xf numFmtId="3" fontId="26" fillId="0" borderId="0"/>
    <xf numFmtId="3" fontId="26" fillId="0" borderId="0" applyFill="0" applyAlignment="0" applyProtection="0"/>
    <xf numFmtId="3" fontId="26" fillId="0" borderId="0" applyFill="0" applyAlignment="0" applyProtection="0"/>
    <xf numFmtId="0" fontId="26" fillId="0" borderId="0"/>
    <xf numFmtId="3" fontId="26" fillId="0" borderId="0" applyFill="0" applyAlignment="0" applyProtection="0"/>
    <xf numFmtId="3" fontId="26" fillId="0" borderId="0"/>
    <xf numFmtId="3" fontId="26" fillId="0" borderId="0"/>
    <xf numFmtId="3" fontId="26" fillId="0" borderId="0" applyFill="0" applyBorder="0" applyAlignment="0" applyProtection="0"/>
    <xf numFmtId="3" fontId="26" fillId="0" borderId="0" applyFill="0" applyBorder="0" applyAlignment="0" applyProtection="0"/>
    <xf numFmtId="0" fontId="26" fillId="0" borderId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0" fontId="58" fillId="0" borderId="0" applyNumberFormat="0" applyAlignment="0">
      <alignment horizontal="left"/>
    </xf>
    <xf numFmtId="0" fontId="58" fillId="0" borderId="0"/>
    <xf numFmtId="0" fontId="58" fillId="0" borderId="0"/>
    <xf numFmtId="0" fontId="58" fillId="0" borderId="0" applyNumberFormat="0" applyAlignment="0"/>
    <xf numFmtId="0" fontId="58" fillId="0" borderId="0" applyNumberFormat="0" applyAlignment="0"/>
    <xf numFmtId="0" fontId="26" fillId="0" borderId="0"/>
    <xf numFmtId="0" fontId="58" fillId="0" borderId="0" applyNumberFormat="0" applyAlignment="0">
      <alignment horizontal="left"/>
    </xf>
    <xf numFmtId="0" fontId="59" fillId="0" borderId="0"/>
    <xf numFmtId="0" fontId="59" fillId="0" borderId="0"/>
    <xf numFmtId="0" fontId="59" fillId="0" borderId="0"/>
    <xf numFmtId="0" fontId="59" fillId="0" borderId="0" applyNumberFormat="0" applyAlignment="0"/>
    <xf numFmtId="0" fontId="59" fillId="0" borderId="0" applyNumberFormat="0" applyAlignment="0"/>
    <xf numFmtId="0" fontId="26" fillId="0" borderId="0"/>
    <xf numFmtId="0" fontId="60" fillId="0" borderId="0" applyNumberFormat="0" applyAlignment="0"/>
    <xf numFmtId="198" fontId="3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10" fontId="26" fillId="0" borderId="0" applyFont="0" applyFill="0" applyBorder="0" applyAlignment="0" applyProtection="0"/>
    <xf numFmtId="211" fontId="26" fillId="0" borderId="0"/>
    <xf numFmtId="211" fontId="26" fillId="0" borderId="0"/>
    <xf numFmtId="211" fontId="26" fillId="0" borderId="0"/>
    <xf numFmtId="211" fontId="26" fillId="0" borderId="0" applyFill="0" applyAlignment="0" applyProtection="0"/>
    <xf numFmtId="211" fontId="26" fillId="0" borderId="0" applyFill="0" applyAlignment="0" applyProtection="0"/>
    <xf numFmtId="0" fontId="26" fillId="0" borderId="0"/>
    <xf numFmtId="211" fontId="26" fillId="0" borderId="0" applyFill="0" applyAlignment="0" applyProtection="0"/>
    <xf numFmtId="211" fontId="26" fillId="0" borderId="0"/>
    <xf numFmtId="211" fontId="26" fillId="0" borderId="0"/>
    <xf numFmtId="211" fontId="26" fillId="0" borderId="0" applyFill="0" applyBorder="0" applyAlignment="0" applyProtection="0"/>
    <xf numFmtId="211" fontId="26" fillId="0" borderId="0" applyFill="0" applyBorder="0" applyAlignment="0" applyProtection="0"/>
    <xf numFmtId="0" fontId="26" fillId="0" borderId="0"/>
    <xf numFmtId="210" fontId="26" fillId="0" borderId="0" applyFont="0" applyFill="0" applyBorder="0" applyAlignment="0" applyProtection="0"/>
    <xf numFmtId="210" fontId="26" fillId="0" borderId="0" applyFont="0" applyFill="0" applyBorder="0" applyAlignment="0" applyProtection="0"/>
    <xf numFmtId="210" fontId="26" fillId="0" borderId="0" applyFont="0" applyFill="0" applyBorder="0" applyAlignment="0" applyProtection="0"/>
    <xf numFmtId="212" fontId="26" fillId="0" borderId="0"/>
    <xf numFmtId="0" fontId="61" fillId="44" borderId="12"/>
    <xf numFmtId="0" fontId="61" fillId="44" borderId="12"/>
    <xf numFmtId="0" fontId="61" fillId="44" borderId="12"/>
    <xf numFmtId="0" fontId="61" fillId="44" borderId="12" applyNumberFormat="0" applyAlignment="0" applyProtection="0"/>
    <xf numFmtId="0" fontId="61" fillId="44" borderId="12" applyNumberFormat="0" applyAlignment="0" applyProtection="0"/>
    <xf numFmtId="0" fontId="26" fillId="0" borderId="0"/>
    <xf numFmtId="0" fontId="61" fillId="44" borderId="12"/>
    <xf numFmtId="0" fontId="61" fillId="44" borderId="12"/>
    <xf numFmtId="0" fontId="61" fillId="44" borderId="12"/>
    <xf numFmtId="0" fontId="61" fillId="44" borderId="12" applyNumberFormat="0" applyAlignment="0" applyProtection="0"/>
    <xf numFmtId="0" fontId="61" fillId="44" borderId="12" applyNumberFormat="0" applyAlignment="0" applyProtection="0"/>
    <xf numFmtId="0" fontId="26" fillId="0" borderId="0"/>
    <xf numFmtId="0" fontId="61" fillId="45" borderId="12" applyNumberFormat="0" applyAlignment="0" applyProtection="0"/>
    <xf numFmtId="0" fontId="61" fillId="44" borderId="12" applyNumberFormat="0" applyAlignment="0" applyProtection="0"/>
    <xf numFmtId="0" fontId="26" fillId="0" borderId="0"/>
    <xf numFmtId="1" fontId="62" fillId="0" borderId="0"/>
    <xf numFmtId="1" fontId="62" fillId="0" borderId="0"/>
    <xf numFmtId="1" fontId="62" fillId="0" borderId="0"/>
    <xf numFmtId="1" fontId="62" fillId="0" borderId="0" applyBorder="0"/>
    <xf numFmtId="1" fontId="62" fillId="0" borderId="0" applyBorder="0"/>
    <xf numFmtId="0" fontId="26" fillId="0" borderId="0"/>
    <xf numFmtId="1" fontId="62" fillId="0" borderId="7" applyBorder="0"/>
    <xf numFmtId="213" fontId="19" fillId="0" borderId="13"/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 applyFill="0" applyAlignment="0" applyProtection="0"/>
    <xf numFmtId="0" fontId="26" fillId="0" borderId="0" applyFill="0" applyAlignment="0" applyProtection="0"/>
    <xf numFmtId="0" fontId="26" fillId="0" borderId="0"/>
    <xf numFmtId="0" fontId="26" fillId="0" borderId="0" applyFill="0" applyAlignment="0" applyProtection="0"/>
    <xf numFmtId="0" fontId="26" fillId="0" borderId="0"/>
    <xf numFmtId="0" fontId="26" fillId="0" borderId="0"/>
    <xf numFmtId="0" fontId="26" fillId="0" borderId="0" applyFill="0" applyBorder="0" applyAlignment="0" applyProtection="0"/>
    <xf numFmtId="0" fontId="26" fillId="0" borderId="0" applyFill="0" applyBorder="0" applyAlignment="0" applyProtection="0"/>
    <xf numFmtId="0" fontId="26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4" fontId="63" fillId="0" borderId="0" applyFill="0" applyBorder="0" applyAlignment="0"/>
    <xf numFmtId="0" fontId="26" fillId="0" borderId="0" applyFont="0" applyFill="0" applyBorder="0" applyAlignment="0" applyProtection="0"/>
    <xf numFmtId="214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16" fontId="26" fillId="0" borderId="0"/>
    <xf numFmtId="3" fontId="19" fillId="0" borderId="0" applyFont="0" applyBorder="0" applyAlignment="0"/>
    <xf numFmtId="0" fontId="33" fillId="0" borderId="14">
      <alignment horizontal="left"/>
    </xf>
    <xf numFmtId="0" fontId="33" fillId="0" borderId="14">
      <alignment horizontal="left"/>
    </xf>
    <xf numFmtId="0" fontId="33" fillId="0" borderId="14">
      <alignment horizontal="left"/>
    </xf>
    <xf numFmtId="0" fontId="33" fillId="0" borderId="14">
      <alignment horizontal="left"/>
    </xf>
    <xf numFmtId="0" fontId="33" fillId="0" borderId="14">
      <alignment horizontal="left"/>
    </xf>
    <xf numFmtId="0" fontId="26" fillId="0" borderId="0"/>
    <xf numFmtId="0" fontId="33" fillId="0" borderId="15">
      <alignment horizontal="left"/>
    </xf>
    <xf numFmtId="202" fontId="34" fillId="0" borderId="0" applyFill="0" applyBorder="0" applyAlignment="0"/>
    <xf numFmtId="198" fontId="34" fillId="0" borderId="0" applyFill="0" applyBorder="0" applyAlignment="0"/>
    <xf numFmtId="202" fontId="34" fillId="0" borderId="0" applyFill="0" applyBorder="0" applyAlignment="0"/>
    <xf numFmtId="203" fontId="34" fillId="0" borderId="0" applyFill="0" applyBorder="0" applyAlignment="0"/>
    <xf numFmtId="198" fontId="34" fillId="0" borderId="0" applyFill="0" applyBorder="0" applyAlignment="0"/>
    <xf numFmtId="0" fontId="64" fillId="0" borderId="0" applyNumberFormat="0" applyAlignment="0">
      <alignment horizontal="left"/>
    </xf>
    <xf numFmtId="0" fontId="64" fillId="0" borderId="0"/>
    <xf numFmtId="0" fontId="64" fillId="0" borderId="0"/>
    <xf numFmtId="0" fontId="64" fillId="0" borderId="0" applyNumberFormat="0" applyAlignment="0"/>
    <xf numFmtId="0" fontId="64" fillId="0" borderId="0" applyNumberFormat="0" applyAlignment="0"/>
    <xf numFmtId="0" fontId="26" fillId="0" borderId="0"/>
    <xf numFmtId="0" fontId="64" fillId="0" borderId="0" applyNumberFormat="0" applyAlignment="0">
      <alignment horizontal="left"/>
    </xf>
    <xf numFmtId="207" fontId="26" fillId="0" borderId="0"/>
    <xf numFmtId="0" fontId="26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65" fillId="0" borderId="0"/>
    <xf numFmtId="0" fontId="65" fillId="0" borderId="0"/>
    <xf numFmtId="0" fontId="26" fillId="0" borderId="0"/>
    <xf numFmtId="0" fontId="17" fillId="0" borderId="0"/>
    <xf numFmtId="207" fontId="26" fillId="0" borderId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6" fillId="0" borderId="0"/>
    <xf numFmtId="0" fontId="66" fillId="0" borderId="0"/>
    <xf numFmtId="0" fontId="66" fillId="0" borderId="0"/>
    <xf numFmtId="0" fontId="66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6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6" fillId="0" borderId="0"/>
    <xf numFmtId="3" fontId="19" fillId="0" borderId="0" applyFont="0" applyBorder="0" applyAlignment="0"/>
    <xf numFmtId="2" fontId="26" fillId="0" borderId="0" applyFont="0" applyFill="0" applyBorder="0" applyAlignment="0" applyProtection="0"/>
    <xf numFmtId="2" fontId="26" fillId="0" borderId="0"/>
    <xf numFmtId="2" fontId="26" fillId="0" borderId="0"/>
    <xf numFmtId="2" fontId="26" fillId="0" borderId="0"/>
    <xf numFmtId="2" fontId="26" fillId="0" borderId="0" applyFill="0" applyAlignment="0" applyProtection="0"/>
    <xf numFmtId="2" fontId="26" fillId="0" borderId="0" applyFill="0" applyAlignment="0" applyProtection="0"/>
    <xf numFmtId="0" fontId="26" fillId="0" borderId="0"/>
    <xf numFmtId="2" fontId="26" fillId="0" borderId="0" applyFill="0" applyAlignment="0" applyProtection="0"/>
    <xf numFmtId="2" fontId="26" fillId="0" borderId="0"/>
    <xf numFmtId="2" fontId="26" fillId="0" borderId="0"/>
    <xf numFmtId="2" fontId="26" fillId="0" borderId="0" applyFill="0" applyBorder="0" applyAlignment="0" applyProtection="0"/>
    <xf numFmtId="2" fontId="26" fillId="0" borderId="0" applyFill="0" applyBorder="0" applyAlignment="0" applyProtection="0"/>
    <xf numFmtId="0" fontId="26" fillId="0" borderId="0"/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0" fontId="67" fillId="12" borderId="0"/>
    <xf numFmtId="0" fontId="67" fillId="12" borderId="0"/>
    <xf numFmtId="0" fontId="67" fillId="12" borderId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26" fillId="0" borderId="0"/>
    <xf numFmtId="0" fontId="67" fillId="12" borderId="0"/>
    <xf numFmtId="0" fontId="67" fillId="12" borderId="0"/>
    <xf numFmtId="0" fontId="67" fillId="12" borderId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26" fillId="0" borderId="0"/>
    <xf numFmtId="0" fontId="67" fillId="13" borderId="0" applyNumberFormat="0" applyBorder="0" applyAlignment="0" applyProtection="0"/>
    <xf numFmtId="0" fontId="67" fillId="12" borderId="0" applyNumberFormat="0" applyBorder="0" applyAlignment="0" applyProtection="0"/>
    <xf numFmtId="0" fontId="26" fillId="0" borderId="0"/>
    <xf numFmtId="38" fontId="42" fillId="46" borderId="0" applyNumberFormat="0" applyBorder="0" applyAlignment="0" applyProtection="0"/>
    <xf numFmtId="0" fontId="42" fillId="47" borderId="0"/>
    <xf numFmtId="0" fontId="42" fillId="47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26" fillId="0" borderId="0"/>
    <xf numFmtId="38" fontId="42" fillId="46" borderId="0" applyNumberFormat="0" applyBorder="0" applyAlignment="0" applyProtection="0"/>
    <xf numFmtId="0" fontId="68" fillId="48" borderId="0"/>
    <xf numFmtId="0" fontId="69" fillId="0" borderId="0">
      <alignment horizontal="left"/>
    </xf>
    <xf numFmtId="0" fontId="70" fillId="0" borderId="0">
      <alignment horizontal="left"/>
    </xf>
    <xf numFmtId="0" fontId="70" fillId="0" borderId="0">
      <alignment horizontal="left"/>
    </xf>
    <xf numFmtId="0" fontId="70" fillId="0" borderId="0">
      <alignment horizontal="left"/>
    </xf>
    <xf numFmtId="0" fontId="70" fillId="0" borderId="0">
      <alignment horizontal="left"/>
    </xf>
    <xf numFmtId="0" fontId="26" fillId="0" borderId="0"/>
    <xf numFmtId="0" fontId="69" fillId="0" borderId="0">
      <alignment horizontal="left"/>
    </xf>
    <xf numFmtId="0" fontId="70" fillId="0" borderId="16" applyNumberFormat="0" applyAlignment="0" applyProtection="0">
      <alignment horizontal="left" vertical="center"/>
    </xf>
    <xf numFmtId="0" fontId="70" fillId="0" borderId="17"/>
    <xf numFmtId="0" fontId="70" fillId="0" borderId="17"/>
    <xf numFmtId="0" fontId="70" fillId="0" borderId="17" applyNumberFormat="0" applyAlignment="0" applyProtection="0"/>
    <xf numFmtId="0" fontId="70" fillId="0" borderId="17" applyNumberFormat="0" applyAlignment="0" applyProtection="0"/>
    <xf numFmtId="0" fontId="26" fillId="0" borderId="0"/>
    <xf numFmtId="0" fontId="70" fillId="0" borderId="16" applyNumberFormat="0" applyAlignment="0" applyProtection="0">
      <alignment horizontal="left" vertical="center"/>
    </xf>
    <xf numFmtId="0" fontId="70" fillId="0" borderId="4">
      <alignment horizontal="left" vertical="center"/>
    </xf>
    <xf numFmtId="0" fontId="70" fillId="0" borderId="18">
      <alignment horizontal="left" vertical="center"/>
    </xf>
    <xf numFmtId="0" fontId="70" fillId="0" borderId="18">
      <alignment horizontal="left" vertical="center"/>
    </xf>
    <xf numFmtId="0" fontId="70" fillId="0" borderId="18">
      <alignment horizontal="left" vertical="center"/>
    </xf>
    <xf numFmtId="0" fontId="70" fillId="0" borderId="18">
      <alignment horizontal="left" vertical="center"/>
    </xf>
    <xf numFmtId="0" fontId="26" fillId="0" borderId="0"/>
    <xf numFmtId="0" fontId="70" fillId="0" borderId="4">
      <alignment horizontal="left" vertical="center"/>
    </xf>
    <xf numFmtId="0" fontId="71" fillId="0" borderId="19"/>
    <xf numFmtId="0" fontId="71" fillId="0" borderId="19"/>
    <xf numFmtId="0" fontId="72" fillId="0" borderId="0"/>
    <xf numFmtId="0" fontId="72" fillId="0" borderId="0"/>
    <xf numFmtId="0" fontId="72" fillId="0" borderId="0"/>
    <xf numFmtId="0" fontId="72" fillId="0" borderId="0" applyNumberFormat="0" applyFill="0" applyAlignment="0" applyProtection="0"/>
    <xf numFmtId="0" fontId="72" fillId="0" borderId="0" applyNumberFormat="0" applyFill="0" applyAlignment="0" applyProtection="0"/>
    <xf numFmtId="0" fontId="26" fillId="0" borderId="0"/>
    <xf numFmtId="0" fontId="71" fillId="0" borderId="19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26" fillId="0" borderId="0"/>
    <xf numFmtId="0" fontId="72" fillId="0" borderId="0" applyNumberFormat="0" applyFill="0" applyAlignment="0" applyProtection="0"/>
    <xf numFmtId="0" fontId="71" fillId="0" borderId="19"/>
    <xf numFmtId="0" fontId="71" fillId="0" borderId="19"/>
    <xf numFmtId="0" fontId="71" fillId="0" borderId="19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26" fillId="0" borderId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26" fillId="0" borderId="0"/>
    <xf numFmtId="0" fontId="73" fillId="0" borderId="20"/>
    <xf numFmtId="0" fontId="73" fillId="0" borderId="20"/>
    <xf numFmtId="0" fontId="70" fillId="0" borderId="0"/>
    <xf numFmtId="0" fontId="70" fillId="0" borderId="0"/>
    <xf numFmtId="0" fontId="70" fillId="0" borderId="0"/>
    <xf numFmtId="0" fontId="70" fillId="0" borderId="0" applyNumberFormat="0" applyFill="0" applyAlignment="0" applyProtection="0"/>
    <xf numFmtId="0" fontId="70" fillId="0" borderId="0" applyNumberFormat="0" applyFill="0" applyAlignment="0" applyProtection="0"/>
    <xf numFmtId="0" fontId="26" fillId="0" borderId="0"/>
    <xf numFmtId="0" fontId="73" fillId="0" borderId="2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26" fillId="0" borderId="0"/>
    <xf numFmtId="0" fontId="70" fillId="0" borderId="0" applyNumberFormat="0" applyFill="0" applyAlignment="0" applyProtection="0"/>
    <xf numFmtId="0" fontId="73" fillId="0" borderId="20"/>
    <xf numFmtId="0" fontId="73" fillId="0" borderId="20"/>
    <xf numFmtId="0" fontId="73" fillId="0" borderId="2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26" fillId="0" borderId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26" fillId="0" borderId="0"/>
    <xf numFmtId="0" fontId="74" fillId="0" borderId="21"/>
    <xf numFmtId="0" fontId="74" fillId="0" borderId="21"/>
    <xf numFmtId="0" fontId="74" fillId="0" borderId="21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26" fillId="0" borderId="0"/>
    <xf numFmtId="0" fontId="74" fillId="0" borderId="21"/>
    <xf numFmtId="0" fontId="74" fillId="0" borderId="21"/>
    <xf numFmtId="0" fontId="74" fillId="0" borderId="21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26" fillId="0" borderId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26" fillId="0" borderId="0"/>
    <xf numFmtId="0" fontId="74" fillId="0" borderId="0"/>
    <xf numFmtId="0" fontId="74" fillId="0" borderId="0"/>
    <xf numFmtId="0" fontId="74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6" fillId="0" borderId="0"/>
    <xf numFmtId="0" fontId="74" fillId="0" borderId="0"/>
    <xf numFmtId="0" fontId="74" fillId="0" borderId="0"/>
    <xf numFmtId="0" fontId="74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6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6" fillId="0" borderId="0"/>
    <xf numFmtId="217" fontId="75" fillId="0" borderId="0">
      <protection locked="0"/>
    </xf>
    <xf numFmtId="218" fontId="25" fillId="0" borderId="0">
      <protection locked="0"/>
    </xf>
    <xf numFmtId="218" fontId="25" fillId="0" borderId="0">
      <protection locked="0"/>
    </xf>
    <xf numFmtId="218" fontId="25" fillId="0" borderId="0">
      <protection locked="0"/>
    </xf>
    <xf numFmtId="218" fontId="25" fillId="0" borderId="0">
      <protection locked="0"/>
    </xf>
    <xf numFmtId="218" fontId="25" fillId="0" borderId="0">
      <protection locked="0"/>
    </xf>
    <xf numFmtId="0" fontId="26" fillId="0" borderId="0"/>
    <xf numFmtId="219" fontId="25" fillId="0" borderId="0">
      <protection locked="0"/>
    </xf>
    <xf numFmtId="217" fontId="75" fillId="0" borderId="0">
      <protection locked="0"/>
    </xf>
    <xf numFmtId="218" fontId="25" fillId="0" borderId="0">
      <protection locked="0"/>
    </xf>
    <xf numFmtId="218" fontId="25" fillId="0" borderId="0">
      <protection locked="0"/>
    </xf>
    <xf numFmtId="218" fontId="25" fillId="0" borderId="0">
      <protection locked="0"/>
    </xf>
    <xf numFmtId="218" fontId="25" fillId="0" borderId="0">
      <protection locked="0"/>
    </xf>
    <xf numFmtId="0" fontId="26" fillId="0" borderId="0"/>
    <xf numFmtId="219" fontId="25" fillId="0" borderId="0">
      <protection locked="0"/>
    </xf>
    <xf numFmtId="0" fontId="76" fillId="0" borderId="22">
      <alignment horizontal="center"/>
    </xf>
    <xf numFmtId="0" fontId="76" fillId="0" borderId="0">
      <alignment horizontal="center"/>
    </xf>
    <xf numFmtId="10" fontId="42" fillId="46" borderId="2" applyNumberFormat="0" applyBorder="0" applyAlignment="0" applyProtection="0"/>
    <xf numFmtId="0" fontId="42" fillId="47" borderId="0"/>
    <xf numFmtId="0" fontId="42" fillId="47" borderId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26" fillId="0" borderId="0"/>
    <xf numFmtId="10" fontId="42" fillId="46" borderId="2" applyNumberFormat="0" applyBorder="0" applyAlignment="0" applyProtection="0"/>
    <xf numFmtId="0" fontId="77" fillId="18" borderId="11"/>
    <xf numFmtId="0" fontId="77" fillId="18" borderId="11"/>
    <xf numFmtId="0" fontId="77" fillId="18" borderId="11"/>
    <xf numFmtId="0" fontId="77" fillId="18" borderId="11" applyNumberFormat="0" applyAlignment="0" applyProtection="0"/>
    <xf numFmtId="0" fontId="77" fillId="18" borderId="11" applyNumberFormat="0" applyAlignment="0" applyProtection="0"/>
    <xf numFmtId="0" fontId="26" fillId="0" borderId="0"/>
    <xf numFmtId="0" fontId="26" fillId="0" borderId="0"/>
    <xf numFmtId="0" fontId="77" fillId="18" borderId="11"/>
    <xf numFmtId="0" fontId="77" fillId="18" borderId="11"/>
    <xf numFmtId="0" fontId="77" fillId="18" borderId="11"/>
    <xf numFmtId="0" fontId="77" fillId="18" borderId="11" applyNumberFormat="0" applyAlignment="0" applyProtection="0"/>
    <xf numFmtId="0" fontId="77" fillId="18" borderId="11" applyNumberFormat="0" applyAlignment="0" applyProtection="0"/>
    <xf numFmtId="0" fontId="26" fillId="0" borderId="0"/>
    <xf numFmtId="0" fontId="77" fillId="19" borderId="11" applyNumberFormat="0" applyAlignment="0" applyProtection="0"/>
    <xf numFmtId="0" fontId="77" fillId="18" borderId="11"/>
    <xf numFmtId="0" fontId="77" fillId="18" borderId="11"/>
    <xf numFmtId="0" fontId="77" fillId="18" borderId="11"/>
    <xf numFmtId="0" fontId="77" fillId="18" borderId="11" applyNumberFormat="0" applyAlignment="0" applyProtection="0"/>
    <xf numFmtId="0" fontId="77" fillId="18" borderId="11" applyNumberFormat="0" applyAlignment="0" applyProtection="0"/>
    <xf numFmtId="0" fontId="26" fillId="0" borderId="0"/>
    <xf numFmtId="0" fontId="77" fillId="18" borderId="11"/>
    <xf numFmtId="0" fontId="77" fillId="18" borderId="11"/>
    <xf numFmtId="0" fontId="77" fillId="18" borderId="11"/>
    <xf numFmtId="0" fontId="77" fillId="18" borderId="11" applyNumberFormat="0" applyAlignment="0" applyProtection="0"/>
    <xf numFmtId="0" fontId="77" fillId="18" borderId="11" applyNumberFormat="0" applyAlignment="0" applyProtection="0"/>
    <xf numFmtId="0" fontId="26" fillId="0" borderId="0"/>
    <xf numFmtId="0" fontId="77" fillId="18" borderId="11"/>
    <xf numFmtId="0" fontId="77" fillId="18" borderId="11"/>
    <xf numFmtId="0" fontId="77" fillId="18" borderId="11"/>
    <xf numFmtId="0" fontId="77" fillId="18" borderId="11" applyNumberFormat="0" applyAlignment="0" applyProtection="0"/>
    <xf numFmtId="0" fontId="77" fillId="18" borderId="11" applyNumberFormat="0" applyAlignment="0" applyProtection="0"/>
    <xf numFmtId="0" fontId="26" fillId="0" borderId="0"/>
    <xf numFmtId="0" fontId="77" fillId="18" borderId="11"/>
    <xf numFmtId="0" fontId="77" fillId="18" borderId="11"/>
    <xf numFmtId="0" fontId="77" fillId="18" borderId="11"/>
    <xf numFmtId="0" fontId="77" fillId="18" borderId="11" applyNumberFormat="0" applyAlignment="0" applyProtection="0"/>
    <xf numFmtId="0" fontId="77" fillId="18" borderId="11" applyNumberFormat="0" applyAlignment="0" applyProtection="0"/>
    <xf numFmtId="0" fontId="26" fillId="0" borderId="0"/>
    <xf numFmtId="0" fontId="77" fillId="18" borderId="11"/>
    <xf numFmtId="0" fontId="77" fillId="18" borderId="11"/>
    <xf numFmtId="0" fontId="77" fillId="18" borderId="11"/>
    <xf numFmtId="0" fontId="77" fillId="18" borderId="11" applyNumberFormat="0" applyAlignment="0" applyProtection="0"/>
    <xf numFmtId="0" fontId="77" fillId="18" borderId="11" applyNumberFormat="0" applyAlignment="0" applyProtection="0"/>
    <xf numFmtId="0" fontId="26" fillId="0" borderId="0"/>
    <xf numFmtId="0" fontId="77" fillId="18" borderId="11"/>
    <xf numFmtId="0" fontId="77" fillId="18" borderId="11"/>
    <xf numFmtId="0" fontId="77" fillId="18" borderId="11"/>
    <xf numFmtId="0" fontId="77" fillId="18" borderId="11" applyNumberFormat="0" applyAlignment="0" applyProtection="0"/>
    <xf numFmtId="0" fontId="77" fillId="18" borderId="11" applyNumberFormat="0" applyAlignment="0" applyProtection="0"/>
    <xf numFmtId="0" fontId="26" fillId="0" borderId="0"/>
    <xf numFmtId="0" fontId="77" fillId="18" borderId="11" applyNumberFormat="0" applyAlignment="0" applyProtection="0"/>
    <xf numFmtId="197" fontId="33" fillId="49" borderId="0"/>
    <xf numFmtId="197" fontId="33" fillId="49" borderId="0"/>
    <xf numFmtId="197" fontId="33" fillId="49" borderId="0"/>
    <xf numFmtId="197" fontId="33" fillId="49" borderId="0"/>
    <xf numFmtId="197" fontId="33" fillId="49" borderId="0"/>
    <xf numFmtId="0" fontId="26" fillId="0" borderId="0"/>
    <xf numFmtId="197" fontId="33" fillId="50" borderId="0"/>
    <xf numFmtId="3" fontId="78" fillId="0" borderId="0"/>
    <xf numFmtId="202" fontId="34" fillId="0" borderId="0" applyFill="0" applyBorder="0" applyAlignment="0"/>
    <xf numFmtId="198" fontId="34" fillId="0" borderId="0" applyFill="0" applyBorder="0" applyAlignment="0"/>
    <xf numFmtId="202" fontId="34" fillId="0" borderId="0" applyFill="0" applyBorder="0" applyAlignment="0"/>
    <xf numFmtId="203" fontId="34" fillId="0" borderId="0" applyFill="0" applyBorder="0" applyAlignment="0"/>
    <xf numFmtId="198" fontId="34" fillId="0" borderId="0" applyFill="0" applyBorder="0" applyAlignment="0"/>
    <xf numFmtId="0" fontId="79" fillId="0" borderId="23"/>
    <xf numFmtId="0" fontId="79" fillId="0" borderId="23"/>
    <xf numFmtId="0" fontId="79" fillId="0" borderId="23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26" fillId="0" borderId="0"/>
    <xf numFmtId="0" fontId="79" fillId="0" borderId="23"/>
    <xf numFmtId="0" fontId="79" fillId="0" borderId="23"/>
    <xf numFmtId="0" fontId="79" fillId="0" borderId="23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26" fillId="0" borderId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26" fillId="0" borderId="0"/>
    <xf numFmtId="197" fontId="33" fillId="51" borderId="0"/>
    <xf numFmtId="197" fontId="33" fillId="51" borderId="0"/>
    <xf numFmtId="197" fontId="33" fillId="51" borderId="0"/>
    <xf numFmtId="197" fontId="33" fillId="51" borderId="0"/>
    <xf numFmtId="197" fontId="33" fillId="51" borderId="0"/>
    <xf numFmtId="0" fontId="26" fillId="0" borderId="0"/>
    <xf numFmtId="197" fontId="33" fillId="52" borderId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0" fillId="0" borderId="22"/>
    <xf numFmtId="0" fontId="81" fillId="0" borderId="24"/>
    <xf numFmtId="0" fontId="81" fillId="0" borderId="24"/>
    <xf numFmtId="0" fontId="81" fillId="0" borderId="24"/>
    <xf numFmtId="0" fontId="81" fillId="0" borderId="24"/>
    <xf numFmtId="0" fontId="26" fillId="0" borderId="0"/>
    <xf numFmtId="0" fontId="80" fillId="0" borderId="22"/>
    <xf numFmtId="41" fontId="9" fillId="0" borderId="8"/>
    <xf numFmtId="172" fontId="26" fillId="0" borderId="0"/>
    <xf numFmtId="220" fontId="26" fillId="0" borderId="0"/>
    <xf numFmtId="221" fontId="49" fillId="0" borderId="0" applyFont="0" applyFill="0" applyBorder="0" applyAlignment="0" applyProtection="0"/>
    <xf numFmtId="222" fontId="49" fillId="0" borderId="0" applyFont="0" applyFill="0" applyBorder="0" applyAlignment="0" applyProtection="0"/>
    <xf numFmtId="223" fontId="26" fillId="0" borderId="0" applyFont="0" applyFill="0" applyBorder="0" applyAlignment="0" applyProtection="0"/>
    <xf numFmtId="224" fontId="26" fillId="0" borderId="0" applyFont="0" applyFill="0" applyBorder="0" applyAlignment="0" applyProtection="0"/>
    <xf numFmtId="0" fontId="82" fillId="0" borderId="0" applyNumberFormat="0" applyFont="0" applyFill="0" applyAlignment="0"/>
    <xf numFmtId="0" fontId="26" fillId="0" borderId="0"/>
    <xf numFmtId="0" fontId="26" fillId="0" borderId="0"/>
    <xf numFmtId="0" fontId="26" fillId="0" borderId="0" applyNumberFormat="0" applyFill="0" applyAlignment="0"/>
    <xf numFmtId="0" fontId="26" fillId="0" borderId="0" applyNumberFormat="0" applyFill="0" applyAlignment="0"/>
    <xf numFmtId="0" fontId="26" fillId="0" borderId="0"/>
    <xf numFmtId="0" fontId="82" fillId="0" borderId="0" applyNumberFormat="0" applyFont="0" applyFill="0" applyAlignment="0"/>
    <xf numFmtId="0" fontId="26" fillId="0" borderId="0"/>
    <xf numFmtId="0" fontId="26" fillId="0" borderId="0" applyNumberFormat="0" applyFill="0" applyAlignment="0"/>
    <xf numFmtId="0" fontId="83" fillId="53" borderId="0"/>
    <xf numFmtId="0" fontId="83" fillId="53" borderId="0"/>
    <xf numFmtId="0" fontId="83" fillId="53" borderId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26" fillId="0" borderId="0"/>
    <xf numFmtId="0" fontId="83" fillId="53" borderId="0"/>
    <xf numFmtId="0" fontId="83" fillId="53" borderId="0"/>
    <xf numFmtId="0" fontId="83" fillId="53" borderId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26" fillId="0" borderId="0"/>
    <xf numFmtId="0" fontId="83" fillId="54" borderId="0" applyNumberFormat="0" applyBorder="0" applyAlignment="0" applyProtection="0"/>
    <xf numFmtId="0" fontId="83" fillId="53" borderId="0" applyNumberFormat="0" applyBorder="0" applyAlignment="0" applyProtection="0"/>
    <xf numFmtId="0" fontId="26" fillId="0" borderId="0"/>
    <xf numFmtId="0" fontId="47" fillId="0" borderId="0"/>
    <xf numFmtId="37" fontId="84" fillId="0" borderId="0"/>
    <xf numFmtId="0" fontId="26" fillId="0" borderId="0"/>
    <xf numFmtId="0" fontId="26" fillId="0" borderId="0"/>
    <xf numFmtId="0" fontId="26" fillId="0" borderId="0"/>
    <xf numFmtId="0" fontId="26" fillId="0" borderId="0" applyNumberFormat="0" applyFill="0" applyBorder="0" applyAlignment="0"/>
    <xf numFmtId="0" fontId="26" fillId="0" borderId="0" applyNumberFormat="0" applyFill="0" applyBorder="0" applyAlignment="0"/>
    <xf numFmtId="0" fontId="26" fillId="0" borderId="0"/>
    <xf numFmtId="0" fontId="85" fillId="0" borderId="2" applyNumberFormat="0" applyFont="0" applyFill="0" applyBorder="0" applyAlignment="0">
      <alignment horizontal="center"/>
    </xf>
    <xf numFmtId="225" fontId="86" fillId="0" borderId="0"/>
    <xf numFmtId="226" fontId="87" fillId="0" borderId="0"/>
    <xf numFmtId="226" fontId="87" fillId="0" borderId="0"/>
    <xf numFmtId="226" fontId="87" fillId="0" borderId="0"/>
    <xf numFmtId="226" fontId="87" fillId="0" borderId="0"/>
    <xf numFmtId="0" fontId="26" fillId="0" borderId="0"/>
    <xf numFmtId="227" fontId="88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19" fillId="0" borderId="0"/>
    <xf numFmtId="0" fontId="1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8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19" fillId="0" borderId="0"/>
    <xf numFmtId="0" fontId="17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1" fillId="0" borderId="0"/>
    <xf numFmtId="0" fontId="17" fillId="0" borderId="0"/>
    <xf numFmtId="0" fontId="1" fillId="0" borderId="0"/>
    <xf numFmtId="0" fontId="90" fillId="0" borderId="0"/>
    <xf numFmtId="0" fontId="91" fillId="0" borderId="0"/>
    <xf numFmtId="0" fontId="1" fillId="0" borderId="0"/>
    <xf numFmtId="0" fontId="19" fillId="0" borderId="0"/>
    <xf numFmtId="43" fontId="19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92" fillId="0" borderId="0"/>
    <xf numFmtId="0" fontId="9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6" fillId="55" borderId="25"/>
    <xf numFmtId="0" fontId="26" fillId="55" borderId="25"/>
    <xf numFmtId="0" fontId="26" fillId="55" borderId="25"/>
    <xf numFmtId="0" fontId="26" fillId="55" borderId="25" applyNumberFormat="0" applyAlignment="0" applyProtection="0"/>
    <xf numFmtId="0" fontId="26" fillId="55" borderId="25" applyNumberFormat="0" applyAlignment="0" applyProtection="0"/>
    <xf numFmtId="0" fontId="26" fillId="0" borderId="0"/>
    <xf numFmtId="0" fontId="26" fillId="55" borderId="25"/>
    <xf numFmtId="0" fontId="26" fillId="55" borderId="25"/>
    <xf numFmtId="0" fontId="26" fillId="55" borderId="25"/>
    <xf numFmtId="0" fontId="26" fillId="55" borderId="25" applyNumberFormat="0" applyAlignment="0" applyProtection="0"/>
    <xf numFmtId="0" fontId="26" fillId="55" borderId="25" applyNumberFormat="0" applyAlignment="0" applyProtection="0"/>
    <xf numFmtId="0" fontId="26" fillId="0" borderId="0"/>
    <xf numFmtId="0" fontId="17" fillId="56" borderId="25" applyNumberFormat="0" applyFont="0" applyAlignment="0" applyProtection="0"/>
    <xf numFmtId="0" fontId="26" fillId="55" borderId="25" applyNumberFormat="0" applyAlignment="0" applyProtection="0"/>
    <xf numFmtId="0" fontId="26" fillId="0" borderId="0"/>
    <xf numFmtId="43" fontId="93" fillId="0" borderId="0" applyFont="0" applyFill="0" applyBorder="0" applyAlignment="0" applyProtection="0"/>
    <xf numFmtId="41" fontId="93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6" fillId="0" borderId="0" applyFont="0" applyFill="0" applyBorder="0" applyAlignment="0" applyProtection="0"/>
    <xf numFmtId="0" fontId="47" fillId="0" borderId="0"/>
    <xf numFmtId="0" fontId="94" fillId="7" borderId="26"/>
    <xf numFmtId="0" fontId="94" fillId="7" borderId="26"/>
    <xf numFmtId="0" fontId="94" fillId="7" borderId="26"/>
    <xf numFmtId="0" fontId="94" fillId="7" borderId="26" applyNumberFormat="0" applyAlignment="0" applyProtection="0"/>
    <xf numFmtId="0" fontId="94" fillId="7" borderId="26" applyNumberFormat="0" applyAlignment="0" applyProtection="0"/>
    <xf numFmtId="0" fontId="26" fillId="0" borderId="0"/>
    <xf numFmtId="0" fontId="94" fillId="7" borderId="26"/>
    <xf numFmtId="0" fontId="94" fillId="7" borderId="26"/>
    <xf numFmtId="0" fontId="94" fillId="7" borderId="26"/>
    <xf numFmtId="0" fontId="94" fillId="7" borderId="26" applyNumberFormat="0" applyAlignment="0" applyProtection="0"/>
    <xf numFmtId="0" fontId="94" fillId="7" borderId="26" applyNumberFormat="0" applyAlignment="0" applyProtection="0"/>
    <xf numFmtId="0" fontId="26" fillId="0" borderId="0"/>
    <xf numFmtId="0" fontId="94" fillId="6" borderId="26" applyNumberFormat="0" applyAlignment="0" applyProtection="0"/>
    <xf numFmtId="0" fontId="94" fillId="7" borderId="26" applyNumberFormat="0" applyAlignment="0" applyProtection="0"/>
    <xf numFmtId="0" fontId="26" fillId="0" borderId="0"/>
    <xf numFmtId="14" fontId="7" fillId="0" borderId="0">
      <alignment horizontal="center" wrapText="1"/>
      <protection locked="0"/>
    </xf>
    <xf numFmtId="14" fontId="7" fillId="0" borderId="0">
      <alignment horizontal="center" wrapText="1"/>
      <protection locked="0"/>
    </xf>
    <xf numFmtId="14" fontId="7" fillId="0" borderId="0">
      <alignment horizontal="center" wrapText="1"/>
      <protection locked="0"/>
    </xf>
    <xf numFmtId="14" fontId="7" fillId="0" borderId="0">
      <alignment horizontal="center" wrapText="1"/>
      <protection locked="0"/>
    </xf>
    <xf numFmtId="14" fontId="7" fillId="0" borderId="0">
      <alignment horizontal="center" wrapText="1"/>
      <protection locked="0"/>
    </xf>
    <xf numFmtId="0" fontId="26" fillId="0" borderId="0"/>
    <xf numFmtId="14" fontId="7" fillId="0" borderId="0">
      <alignment horizontal="center" wrapText="1"/>
      <protection locked="0"/>
    </xf>
    <xf numFmtId="201" fontId="26" fillId="0" borderId="0" applyFont="0" applyFill="0" applyBorder="0" applyAlignment="0" applyProtection="0"/>
    <xf numFmtId="228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/>
    <xf numFmtId="10" fontId="26" fillId="0" borderId="0"/>
    <xf numFmtId="10" fontId="26" fillId="0" borderId="0" applyFill="0" applyBorder="0" applyAlignment="0" applyProtection="0"/>
    <xf numFmtId="10" fontId="26" fillId="0" borderId="0" applyFill="0" applyBorder="0" applyAlignment="0" applyProtection="0"/>
    <xf numFmtId="0" fontId="26" fillId="0" borderId="0"/>
    <xf numFmtId="10" fontId="26" fillId="0" borderId="0" applyFont="0" applyFill="0" applyBorder="0" applyAlignment="0" applyProtection="0"/>
    <xf numFmtId="9" fontId="26" fillId="0" borderId="0"/>
    <xf numFmtId="9" fontId="26" fillId="0" borderId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0" fontId="26" fillId="0" borderId="0"/>
    <xf numFmtId="9" fontId="1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6" fillId="0" borderId="0" applyFill="0" applyBorder="0" applyAlignment="0" applyProtection="0"/>
    <xf numFmtId="9" fontId="26" fillId="0" borderId="0"/>
    <xf numFmtId="9" fontId="26" fillId="0" borderId="0"/>
    <xf numFmtId="9" fontId="26" fillId="0" borderId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0" fontId="26" fillId="0" borderId="0"/>
    <xf numFmtId="9" fontId="26" fillId="0" borderId="0"/>
    <xf numFmtId="9" fontId="26" fillId="0" borderId="0"/>
    <xf numFmtId="9" fontId="26" fillId="0" borderId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0" fontId="26" fillId="0" borderId="0"/>
    <xf numFmtId="9" fontId="17" fillId="0" borderId="0" applyFont="0" applyFill="0" applyBorder="0" applyAlignment="0" applyProtection="0"/>
    <xf numFmtId="9" fontId="26" fillId="0" borderId="0"/>
    <xf numFmtId="9" fontId="26" fillId="0" borderId="0"/>
    <xf numFmtId="9" fontId="26" fillId="0" borderId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27" applyNumberFormat="0" applyBorder="0"/>
    <xf numFmtId="0" fontId="49" fillId="0" borderId="0"/>
    <xf numFmtId="0" fontId="49" fillId="0" borderId="0"/>
    <xf numFmtId="0" fontId="49" fillId="0" borderId="0" applyNumberFormat="0" applyBorder="0"/>
    <xf numFmtId="0" fontId="49" fillId="0" borderId="0" applyNumberFormat="0" applyBorder="0"/>
    <xf numFmtId="0" fontId="26" fillId="0" borderId="0"/>
    <xf numFmtId="9" fontId="49" fillId="0" borderId="27" applyNumberFormat="0" applyBorder="0"/>
    <xf numFmtId="202" fontId="34" fillId="0" borderId="0" applyFill="0" applyBorder="0" applyAlignment="0"/>
    <xf numFmtId="198" fontId="34" fillId="0" borderId="0" applyFill="0" applyBorder="0" applyAlignment="0"/>
    <xf numFmtId="202" fontId="34" fillId="0" borderId="0" applyFill="0" applyBorder="0" applyAlignment="0"/>
    <xf numFmtId="203" fontId="34" fillId="0" borderId="0" applyFill="0" applyBorder="0" applyAlignment="0"/>
    <xf numFmtId="198" fontId="34" fillId="0" borderId="0" applyFill="0" applyBorder="0" applyAlignment="0"/>
    <xf numFmtId="0" fontId="95" fillId="0" borderId="0"/>
    <xf numFmtId="211" fontId="47" fillId="0" borderId="0"/>
    <xf numFmtId="211" fontId="47" fillId="0" borderId="0"/>
    <xf numFmtId="211" fontId="47" fillId="0" borderId="0"/>
    <xf numFmtId="211" fontId="47" fillId="0" borderId="0"/>
    <xf numFmtId="0" fontId="26" fillId="0" borderId="0"/>
    <xf numFmtId="164" fontId="96" fillId="0" borderId="0"/>
    <xf numFmtId="0" fontId="49" fillId="0" borderId="0" applyNumberFormat="0" applyFont="0" applyFill="0" applyBorder="0" applyAlignment="0" applyProtection="0">
      <alignment horizontal="left"/>
    </xf>
    <xf numFmtId="0" fontId="26" fillId="0" borderId="0"/>
    <xf numFmtId="0" fontId="26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/>
    <xf numFmtId="0" fontId="49" fillId="0" borderId="0" applyNumberFormat="0" applyFont="0" applyFill="0" applyBorder="0" applyAlignment="0" applyProtection="0">
      <alignment horizontal="left"/>
    </xf>
    <xf numFmtId="0" fontId="97" fillId="0" borderId="22">
      <alignment horizontal="center"/>
    </xf>
    <xf numFmtId="0" fontId="98" fillId="57" borderId="0" applyNumberFormat="0" applyFont="0" applyBorder="0" applyAlignment="0">
      <alignment horizontal="center"/>
    </xf>
    <xf numFmtId="14" fontId="99" fillId="0" borderId="0" applyNumberFormat="0" applyFill="0" applyBorder="0" applyAlignment="0" applyProtection="0">
      <alignment horizontal="left"/>
    </xf>
    <xf numFmtId="0" fontId="26" fillId="0" borderId="0"/>
    <xf numFmtId="0" fontId="26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/>
    <xf numFmtId="229" fontId="26" fillId="0" borderId="0" applyNumberFormat="0" applyFill="0" applyBorder="0" applyAlignment="0" applyProtection="0">
      <alignment horizontal="left"/>
    </xf>
    <xf numFmtId="0" fontId="19" fillId="0" borderId="0" applyNumberFormat="0" applyFill="0" applyBorder="0" applyAlignment="0" applyProtection="0"/>
    <xf numFmtId="0" fontId="98" fillId="1" borderId="4" applyNumberFormat="0" applyFont="0" applyAlignment="0">
      <alignment horizontal="center"/>
    </xf>
    <xf numFmtId="0" fontId="100" fillId="0" borderId="0" applyNumberFormat="0" applyFill="0" applyBorder="0" applyAlignment="0">
      <alignment horizontal="center"/>
    </xf>
    <xf numFmtId="0" fontId="26" fillId="0" borderId="0"/>
    <xf numFmtId="0" fontId="40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184" fontId="26" fillId="0" borderId="0"/>
    <xf numFmtId="184" fontId="26" fillId="0" borderId="0"/>
    <xf numFmtId="184" fontId="26" fillId="0" borderId="0"/>
    <xf numFmtId="184" fontId="26" fillId="0" borderId="0" applyFill="0" applyBorder="0" applyAlignment="0" applyProtection="0"/>
    <xf numFmtId="184" fontId="26" fillId="0" borderId="0" applyFill="0" applyBorder="0" applyAlignment="0" applyProtection="0"/>
    <xf numFmtId="0" fontId="26" fillId="0" borderId="0"/>
    <xf numFmtId="185" fontId="33" fillId="0" borderId="0" applyFont="0" applyFill="0" applyBorder="0" applyAlignment="0" applyProtection="0"/>
    <xf numFmtId="184" fontId="26" fillId="0" borderId="0"/>
    <xf numFmtId="184" fontId="26" fillId="0" borderId="0"/>
    <xf numFmtId="184" fontId="26" fillId="0" borderId="0"/>
    <xf numFmtId="184" fontId="26" fillId="0" borderId="0" applyFill="0" applyBorder="0" applyAlignment="0" applyProtection="0"/>
    <xf numFmtId="184" fontId="26" fillId="0" borderId="0" applyFill="0" applyBorder="0" applyAlignment="0" applyProtection="0"/>
    <xf numFmtId="0" fontId="26" fillId="0" borderId="0"/>
    <xf numFmtId="185" fontId="33" fillId="0" borderId="0" applyFont="0" applyFill="0" applyBorder="0" applyAlignment="0" applyProtection="0"/>
    <xf numFmtId="179" fontId="26" fillId="0" borderId="0"/>
    <xf numFmtId="179" fontId="26" fillId="0" borderId="0"/>
    <xf numFmtId="179" fontId="26" fillId="0" borderId="0"/>
    <xf numFmtId="179" fontId="26" fillId="0" borderId="0" applyFill="0" applyBorder="0" applyAlignment="0" applyProtection="0"/>
    <xf numFmtId="179" fontId="26" fillId="0" borderId="0" applyFill="0" applyBorder="0" applyAlignment="0" applyProtection="0"/>
    <xf numFmtId="0" fontId="26" fillId="0" borderId="0"/>
    <xf numFmtId="165" fontId="33" fillId="0" borderId="0" applyFont="0" applyFill="0" applyBorder="0" applyAlignment="0" applyProtection="0"/>
    <xf numFmtId="0" fontId="101" fillId="0" borderId="0"/>
    <xf numFmtId="0" fontId="80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26" fillId="0" borderId="0"/>
    <xf numFmtId="0" fontId="80" fillId="0" borderId="0"/>
    <xf numFmtId="40" fontId="102" fillId="0" borderId="0" applyBorder="0">
      <alignment horizontal="right"/>
    </xf>
    <xf numFmtId="230" fontId="103" fillId="0" borderId="0">
      <alignment horizontal="right"/>
    </xf>
    <xf numFmtId="230" fontId="103" fillId="0" borderId="0">
      <alignment horizontal="right"/>
    </xf>
    <xf numFmtId="230" fontId="103" fillId="0" borderId="0" applyBorder="0">
      <alignment horizontal="right"/>
    </xf>
    <xf numFmtId="230" fontId="103" fillId="0" borderId="0" applyBorder="0">
      <alignment horizontal="right"/>
    </xf>
    <xf numFmtId="0" fontId="26" fillId="0" borderId="0"/>
    <xf numFmtId="40" fontId="102" fillId="0" borderId="0" applyBorder="0">
      <alignment horizontal="right"/>
    </xf>
    <xf numFmtId="231" fontId="86" fillId="0" borderId="3">
      <alignment horizontal="right" vertical="center"/>
    </xf>
    <xf numFmtId="232" fontId="86" fillId="0" borderId="28">
      <alignment horizontal="right" vertical="center"/>
    </xf>
    <xf numFmtId="232" fontId="86" fillId="0" borderId="28">
      <alignment horizontal="right" vertical="center"/>
    </xf>
    <xf numFmtId="232" fontId="86" fillId="0" borderId="28">
      <alignment horizontal="right" vertical="center"/>
    </xf>
    <xf numFmtId="232" fontId="86" fillId="0" borderId="28">
      <alignment horizontal="right" vertical="center"/>
    </xf>
    <xf numFmtId="0" fontId="26" fillId="0" borderId="0"/>
    <xf numFmtId="231" fontId="86" fillId="0" borderId="3">
      <alignment horizontal="right" vertical="center"/>
    </xf>
    <xf numFmtId="232" fontId="86" fillId="0" borderId="28">
      <alignment horizontal="right" vertical="center"/>
    </xf>
    <xf numFmtId="233" fontId="104" fillId="0" borderId="28">
      <alignment horizontal="right" vertical="center"/>
    </xf>
    <xf numFmtId="231" fontId="86" fillId="0" borderId="3">
      <alignment horizontal="right" vertical="center"/>
    </xf>
    <xf numFmtId="49" fontId="63" fillId="0" borderId="0" applyFill="0" applyBorder="0" applyAlignment="0"/>
    <xf numFmtId="173" fontId="26" fillId="0" borderId="0" applyFill="0" applyBorder="0" applyAlignment="0"/>
    <xf numFmtId="234" fontId="26" fillId="0" borderId="0" applyFill="0" applyBorder="0" applyAlignment="0"/>
    <xf numFmtId="0" fontId="105" fillId="0" borderId="0"/>
    <xf numFmtId="0" fontId="105" fillId="0" borderId="0"/>
    <xf numFmtId="0" fontId="105" fillId="0" borderId="0"/>
    <xf numFmtId="0" fontId="105" fillId="0" borderId="0" applyNumberFormat="0" applyFill="0" applyBorder="0" applyAlignment="0" applyProtection="0"/>
    <xf numFmtId="0" fontId="26" fillId="0" borderId="0"/>
    <xf numFmtId="0" fontId="26" fillId="0" borderId="0"/>
    <xf numFmtId="0" fontId="105" fillId="0" borderId="0"/>
    <xf numFmtId="0" fontId="105" fillId="0" borderId="0"/>
    <xf numFmtId="0" fontId="105" fillId="0" borderId="0"/>
    <xf numFmtId="0" fontId="105" fillId="0" borderId="0" applyNumberFormat="0" applyFill="0" applyBorder="0" applyAlignment="0" applyProtection="0"/>
    <xf numFmtId="0" fontId="26" fillId="0" borderId="0"/>
    <xf numFmtId="0" fontId="26" fillId="0" borderId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26" fillId="0" borderId="0"/>
    <xf numFmtId="0" fontId="106" fillId="0" borderId="29"/>
    <xf numFmtId="0" fontId="106" fillId="0" borderId="29"/>
    <xf numFmtId="0" fontId="26" fillId="0" borderId="30"/>
    <xf numFmtId="0" fontId="26" fillId="0" borderId="30"/>
    <xf numFmtId="0" fontId="26" fillId="0" borderId="30"/>
    <xf numFmtId="0" fontId="26" fillId="0" borderId="30" applyNumberFormat="0" applyFill="0" applyAlignment="0" applyProtection="0"/>
    <xf numFmtId="0" fontId="26" fillId="0" borderId="0"/>
    <xf numFmtId="0" fontId="26" fillId="0" borderId="0"/>
    <xf numFmtId="0" fontId="106" fillId="0" borderId="29"/>
    <xf numFmtId="0" fontId="106" fillId="0" borderId="29" applyNumberFormat="0" applyFill="0" applyAlignment="0" applyProtection="0"/>
    <xf numFmtId="0" fontId="26" fillId="0" borderId="0"/>
    <xf numFmtId="0" fontId="26" fillId="0" borderId="0"/>
    <xf numFmtId="0" fontId="26" fillId="0" borderId="30" applyNumberFormat="0" applyFill="0" applyAlignment="0" applyProtection="0"/>
    <xf numFmtId="0" fontId="106" fillId="0" borderId="29"/>
    <xf numFmtId="0" fontId="106" fillId="0" borderId="29"/>
    <xf numFmtId="0" fontId="106" fillId="0" borderId="29"/>
    <xf numFmtId="0" fontId="106" fillId="0" borderId="29" applyNumberFormat="0" applyFill="0" applyAlignment="0" applyProtection="0"/>
    <xf numFmtId="0" fontId="26" fillId="0" borderId="0"/>
    <xf numFmtId="0" fontId="26" fillId="0" borderId="0"/>
    <xf numFmtId="0" fontId="106" fillId="0" borderId="29" applyNumberFormat="0" applyFill="0" applyAlignment="0" applyProtection="0"/>
    <xf numFmtId="0" fontId="26" fillId="0" borderId="0"/>
    <xf numFmtId="0" fontId="26" fillId="0" borderId="0"/>
    <xf numFmtId="235" fontId="86" fillId="0" borderId="3">
      <alignment horizontal="center"/>
    </xf>
    <xf numFmtId="236" fontId="86" fillId="0" borderId="28">
      <alignment horizontal="center"/>
    </xf>
    <xf numFmtId="236" fontId="86" fillId="0" borderId="28">
      <alignment horizontal="center"/>
    </xf>
    <xf numFmtId="236" fontId="86" fillId="0" borderId="28">
      <alignment horizontal="center"/>
    </xf>
    <xf numFmtId="236" fontId="86" fillId="0" borderId="28">
      <alignment horizontal="center"/>
    </xf>
    <xf numFmtId="0" fontId="26" fillId="0" borderId="0"/>
    <xf numFmtId="235" fontId="86" fillId="0" borderId="3">
      <alignment horizontal="center"/>
    </xf>
    <xf numFmtId="0" fontId="107" fillId="0" borderId="0">
      <alignment vertical="center" wrapText="1"/>
      <protection locked="0"/>
    </xf>
    <xf numFmtId="0" fontId="107" fillId="0" borderId="0">
      <alignment vertical="center" wrapText="1"/>
      <protection locked="0"/>
    </xf>
    <xf numFmtId="0" fontId="107" fillId="0" borderId="0">
      <alignment vertical="center" wrapText="1"/>
      <protection locked="0"/>
    </xf>
    <xf numFmtId="0" fontId="107" fillId="0" borderId="0">
      <alignment vertical="center" wrapText="1"/>
      <protection locked="0"/>
    </xf>
    <xf numFmtId="0" fontId="107" fillId="0" borderId="0">
      <alignment vertical="center" wrapText="1"/>
      <protection locked="0"/>
    </xf>
    <xf numFmtId="0" fontId="26" fillId="0" borderId="0"/>
    <xf numFmtId="0" fontId="108" fillId="0" borderId="31"/>
    <xf numFmtId="0" fontId="8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109" fillId="0" borderId="0"/>
    <xf numFmtId="4" fontId="109" fillId="0" borderId="0"/>
    <xf numFmtId="4" fontId="109" fillId="0" borderId="0"/>
    <xf numFmtId="4" fontId="109" fillId="0" borderId="0"/>
    <xf numFmtId="4" fontId="109" fillId="0" borderId="0"/>
    <xf numFmtId="0" fontId="26" fillId="0" borderId="0"/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/>
    <xf numFmtId="0" fontId="110" fillId="0" borderId="0" applyFont="0">
      <alignment horizontal="centerContinuous"/>
    </xf>
    <xf numFmtId="234" fontId="86" fillId="0" borderId="0"/>
    <xf numFmtId="237" fontId="111" fillId="0" borderId="0"/>
    <xf numFmtId="237" fontId="111" fillId="0" borderId="0"/>
    <xf numFmtId="237" fontId="111" fillId="0" borderId="0"/>
    <xf numFmtId="0" fontId="26" fillId="0" borderId="0"/>
    <xf numFmtId="0" fontId="26" fillId="0" borderId="0"/>
    <xf numFmtId="238" fontId="111" fillId="0" borderId="0"/>
    <xf numFmtId="239" fontId="86" fillId="0" borderId="2"/>
    <xf numFmtId="240" fontId="86" fillId="0" borderId="32"/>
    <xf numFmtId="240" fontId="86" fillId="0" borderId="32"/>
    <xf numFmtId="240" fontId="86" fillId="0" borderId="32"/>
    <xf numFmtId="0" fontId="26" fillId="0" borderId="0"/>
    <xf numFmtId="0" fontId="26" fillId="0" borderId="0"/>
    <xf numFmtId="239" fontId="86" fillId="0" borderId="2"/>
    <xf numFmtId="164" fontId="40" fillId="0" borderId="33">
      <alignment horizontal="left" vertical="top"/>
    </xf>
    <xf numFmtId="0" fontId="112" fillId="0" borderId="33">
      <alignment horizontal="left" vertical="center"/>
    </xf>
    <xf numFmtId="0" fontId="113" fillId="58" borderId="2">
      <alignment horizontal="left" vertical="center"/>
    </xf>
    <xf numFmtId="164" fontId="114" fillId="0" borderId="6">
      <alignment horizontal="left" vertical="top"/>
    </xf>
    <xf numFmtId="241" fontId="26" fillId="0" borderId="0" applyFont="0" applyFill="0" applyBorder="0" applyAlignment="0" applyProtection="0"/>
    <xf numFmtId="242" fontId="26" fillId="0" borderId="0" applyFont="0" applyFill="0" applyBorder="0" applyAlignment="0" applyProtection="0"/>
    <xf numFmtId="0" fontId="115" fillId="0" borderId="0"/>
    <xf numFmtId="0" fontId="115" fillId="0" borderId="0"/>
    <xf numFmtId="0" fontId="115" fillId="0" borderId="0"/>
    <xf numFmtId="0" fontId="115" fillId="0" borderId="0" applyNumberFormat="0" applyFill="0" applyBorder="0" applyAlignment="0" applyProtection="0"/>
    <xf numFmtId="0" fontId="26" fillId="0" borderId="0"/>
    <xf numFmtId="0" fontId="26" fillId="0" borderId="0"/>
    <xf numFmtId="0" fontId="115" fillId="0" borderId="0"/>
    <xf numFmtId="0" fontId="115" fillId="0" borderId="0"/>
    <xf numFmtId="0" fontId="115" fillId="0" borderId="0"/>
    <xf numFmtId="0" fontId="115" fillId="0" borderId="0" applyNumberFormat="0" applyFill="0" applyBorder="0" applyAlignment="0" applyProtection="0"/>
    <xf numFmtId="0" fontId="26" fillId="0" borderId="0"/>
    <xf numFmtId="0" fontId="26" fillId="0" borderId="0"/>
    <xf numFmtId="0" fontId="115" fillId="0" borderId="0" applyNumberFormat="0" applyFill="0" applyBorder="0" applyAlignment="0" applyProtection="0"/>
    <xf numFmtId="0" fontId="26" fillId="0" borderId="0"/>
    <xf numFmtId="0" fontId="26" fillId="0" borderId="0"/>
    <xf numFmtId="0" fontId="116" fillId="0" borderId="0" applyNumberFormat="0" applyFill="0" applyBorder="0" applyAlignment="0" applyProtection="0"/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26" fillId="0" borderId="0"/>
    <xf numFmtId="0" fontId="26" fillId="0" borderId="0"/>
    <xf numFmtId="0" fontId="117" fillId="0" borderId="0">
      <alignment vertical="center"/>
    </xf>
    <xf numFmtId="179" fontId="26" fillId="0" borderId="0"/>
    <xf numFmtId="243" fontId="26" fillId="0" borderId="0"/>
    <xf numFmtId="0" fontId="118" fillId="0" borderId="0"/>
    <xf numFmtId="0" fontId="119" fillId="0" borderId="0" applyFont="0" applyFill="0" applyBorder="0" applyAlignment="0" applyProtection="0"/>
    <xf numFmtId="0" fontId="119" fillId="0" borderId="0" applyFont="0" applyFill="0" applyBorder="0" applyAlignment="0" applyProtection="0"/>
    <xf numFmtId="0" fontId="22" fillId="0" borderId="0">
      <alignment vertical="center"/>
    </xf>
    <xf numFmtId="40" fontId="120" fillId="0" borderId="0" applyFont="0" applyFill="0" applyBorder="0" applyAlignment="0" applyProtection="0"/>
    <xf numFmtId="38" fontId="120" fillId="0" borderId="0" applyFont="0" applyFill="0" applyBorder="0" applyAlignment="0" applyProtection="0"/>
    <xf numFmtId="0" fontId="120" fillId="0" borderId="0" applyFont="0" applyFill="0" applyBorder="0" applyAlignment="0" applyProtection="0"/>
    <xf numFmtId="0" fontId="120" fillId="0" borderId="0" applyFont="0" applyFill="0" applyBorder="0" applyAlignment="0" applyProtection="0"/>
    <xf numFmtId="9" fontId="121" fillId="0" borderId="0" applyFont="0" applyFill="0" applyBorder="0" applyAlignment="0" applyProtection="0"/>
    <xf numFmtId="0" fontId="122" fillId="0" borderId="0"/>
    <xf numFmtId="244" fontId="26" fillId="0" borderId="0"/>
    <xf numFmtId="245" fontId="26" fillId="0" borderId="0"/>
    <xf numFmtId="0" fontId="121" fillId="0" borderId="0" applyFont="0" applyFill="0" applyBorder="0" applyAlignment="0" applyProtection="0"/>
    <xf numFmtId="0" fontId="121" fillId="0" borderId="0" applyFont="0" applyFill="0" applyBorder="0" applyAlignment="0" applyProtection="0"/>
    <xf numFmtId="246" fontId="123" fillId="0" borderId="0" applyFont="0" applyFill="0" applyBorder="0" applyAlignment="0" applyProtection="0"/>
    <xf numFmtId="247" fontId="123" fillId="0" borderId="0" applyFont="0" applyFill="0" applyBorder="0" applyAlignment="0" applyProtection="0"/>
    <xf numFmtId="0" fontId="124" fillId="0" borderId="0"/>
    <xf numFmtId="0" fontId="82" fillId="0" borderId="0"/>
    <xf numFmtId="195" fontId="26" fillId="0" borderId="0"/>
    <xf numFmtId="41" fontId="125" fillId="0" borderId="0" applyFont="0" applyFill="0" applyBorder="0" applyAlignment="0" applyProtection="0"/>
    <xf numFmtId="43" fontId="125" fillId="0" borderId="0" applyFont="0" applyFill="0" applyBorder="0" applyAlignment="0" applyProtection="0"/>
    <xf numFmtId="0" fontId="126" fillId="0" borderId="0"/>
    <xf numFmtId="193" fontId="26" fillId="0" borderId="0"/>
    <xf numFmtId="191" fontId="26" fillId="0" borderId="0"/>
    <xf numFmtId="0" fontId="82" fillId="0" borderId="0"/>
    <xf numFmtId="171" fontId="125" fillId="0" borderId="0" applyFont="0" applyFill="0" applyBorder="0" applyAlignment="0" applyProtection="0"/>
    <xf numFmtId="248" fontId="31" fillId="0" borderId="0" applyFont="0" applyFill="0" applyBorder="0" applyAlignment="0" applyProtection="0"/>
    <xf numFmtId="202" fontId="125" fillId="0" borderId="0" applyFont="0" applyFill="0" applyBorder="0" applyAlignment="0" applyProtection="0"/>
    <xf numFmtId="243" fontId="26" fillId="0" borderId="0"/>
    <xf numFmtId="179" fontId="26" fillId="0" borderId="0"/>
    <xf numFmtId="0" fontId="90" fillId="0" borderId="0"/>
  </cellStyleXfs>
  <cellXfs count="247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8" fillId="0" borderId="2" xfId="3" applyNumberFormat="1" applyFont="1" applyBorder="1"/>
    <xf numFmtId="0" fontId="8" fillId="0" borderId="2" xfId="0" applyFont="1" applyBorder="1" applyAlignment="1">
      <alignment wrapText="1"/>
    </xf>
    <xf numFmtId="170" fontId="7" fillId="0" borderId="0" xfId="1" applyNumberFormat="1" applyFont="1" applyFill="1" applyAlignment="1">
      <alignment wrapText="1"/>
    </xf>
    <xf numFmtId="170" fontId="8" fillId="0" borderId="0" xfId="1" applyNumberFormat="1" applyFont="1" applyFill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2" borderId="2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left"/>
    </xf>
    <xf numFmtId="3" fontId="8" fillId="2" borderId="2" xfId="3" applyNumberFormat="1" applyFont="1" applyFill="1" applyBorder="1"/>
    <xf numFmtId="3" fontId="8" fillId="0" borderId="0" xfId="0" applyNumberFormat="1" applyFont="1" applyAlignment="1">
      <alignment wrapText="1"/>
    </xf>
    <xf numFmtId="0" fontId="10" fillId="2" borderId="2" xfId="3" applyFont="1" applyFill="1" applyBorder="1" applyAlignment="1">
      <alignment horizontal="left" vertical="center" wrapText="1"/>
    </xf>
    <xf numFmtId="3" fontId="11" fillId="2" borderId="2" xfId="3" applyNumberFormat="1" applyFont="1" applyFill="1" applyBorder="1"/>
    <xf numFmtId="0" fontId="10" fillId="0" borderId="2" xfId="0" applyFont="1" applyBorder="1" applyAlignment="1">
      <alignment wrapText="1"/>
    </xf>
    <xf numFmtId="170" fontId="10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7" fillId="2" borderId="2" xfId="3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14" fillId="0" borderId="0" xfId="0" applyFont="1" applyAlignment="1">
      <alignment wrapText="1"/>
    </xf>
    <xf numFmtId="0" fontId="7" fillId="2" borderId="2" xfId="3" applyFont="1" applyFill="1" applyBorder="1" applyAlignment="1">
      <alignment horizontal="center"/>
    </xf>
    <xf numFmtId="0" fontId="7" fillId="2" borderId="2" xfId="4" applyFont="1" applyFill="1" applyBorder="1" applyAlignment="1">
      <alignment horizontal="left" vertical="center" wrapText="1"/>
    </xf>
    <xf numFmtId="0" fontId="15" fillId="2" borderId="2" xfId="3" applyFont="1" applyFill="1" applyBorder="1" applyAlignment="1">
      <alignment horizontal="center"/>
    </xf>
    <xf numFmtId="0" fontId="15" fillId="2" borderId="2" xfId="4" applyFont="1" applyFill="1" applyBorder="1" applyAlignment="1">
      <alignment horizontal="left" vertical="center" wrapText="1"/>
    </xf>
    <xf numFmtId="3" fontId="15" fillId="2" borderId="2" xfId="3" applyNumberFormat="1" applyFont="1" applyFill="1" applyBorder="1"/>
    <xf numFmtId="0" fontId="15" fillId="0" borderId="2" xfId="0" applyFont="1" applyBorder="1" applyAlignment="1">
      <alignment wrapText="1"/>
    </xf>
    <xf numFmtId="0" fontId="15" fillId="0" borderId="0" xfId="0" applyFont="1" applyAlignment="1">
      <alignment wrapText="1"/>
    </xf>
    <xf numFmtId="0" fontId="8" fillId="2" borderId="2" xfId="3" applyFont="1" applyFill="1" applyBorder="1" applyAlignment="1">
      <alignment horizontal="center"/>
    </xf>
    <xf numFmtId="3" fontId="7" fillId="0" borderId="0" xfId="0" applyNumberFormat="1" applyFont="1" applyAlignment="1">
      <alignment wrapText="1"/>
    </xf>
    <xf numFmtId="0" fontId="14" fillId="2" borderId="2" xfId="4" applyFont="1" applyFill="1" applyBorder="1" applyAlignment="1">
      <alignment horizontal="left" vertical="center" wrapText="1"/>
    </xf>
    <xf numFmtId="0" fontId="14" fillId="0" borderId="2" xfId="0" applyFont="1" applyBorder="1" applyAlignment="1">
      <alignment wrapText="1"/>
    </xf>
    <xf numFmtId="0" fontId="16" fillId="0" borderId="0" xfId="0" applyFont="1" applyAlignment="1">
      <alignment wrapText="1"/>
    </xf>
    <xf numFmtId="0" fontId="8" fillId="2" borderId="2" xfId="3" applyFont="1" applyFill="1" applyBorder="1" applyAlignment="1">
      <alignment horizontal="center" vertical="center"/>
    </xf>
    <xf numFmtId="3" fontId="7" fillId="2" borderId="2" xfId="3" applyNumberFormat="1" applyFont="1" applyFill="1" applyBorder="1"/>
    <xf numFmtId="0" fontId="7" fillId="2" borderId="2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5" fillId="2" borderId="2" xfId="4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wrapText="1"/>
    </xf>
    <xf numFmtId="0" fontId="8" fillId="2" borderId="2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0" fillId="2" borderId="2" xfId="4" quotePrefix="1" applyFont="1" applyFill="1" applyBorder="1" applyAlignment="1">
      <alignment horizontal="center" vertical="center" wrapText="1"/>
    </xf>
    <xf numFmtId="0" fontId="15" fillId="2" borderId="2" xfId="4" quotePrefix="1" applyFont="1" applyFill="1" applyBorder="1" applyAlignment="1">
      <alignment horizontal="center" vertical="center" wrapText="1"/>
    </xf>
    <xf numFmtId="0" fontId="7" fillId="2" borderId="2" xfId="4" quotePrefix="1" applyFont="1" applyFill="1" applyBorder="1" applyAlignment="1">
      <alignment horizontal="center" vertical="center" wrapText="1"/>
    </xf>
    <xf numFmtId="0" fontId="14" fillId="2" borderId="2" xfId="4" quotePrefix="1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wrapText="1"/>
    </xf>
    <xf numFmtId="0" fontId="8" fillId="2" borderId="2" xfId="3" applyFont="1" applyFill="1" applyBorder="1" applyAlignment="1">
      <alignment horizontal="left" vertical="center" wrapText="1"/>
    </xf>
    <xf numFmtId="0" fontId="8" fillId="2" borderId="2" xfId="4" applyFont="1" applyFill="1" applyBorder="1" applyAlignment="1">
      <alignment horizontal="left" vertical="center" wrapText="1"/>
    </xf>
    <xf numFmtId="0" fontId="7" fillId="2" borderId="2" xfId="4" quotePrefix="1" applyFont="1" applyFill="1" applyBorder="1" applyAlignment="1">
      <alignment horizontal="left" vertical="center" wrapText="1"/>
    </xf>
    <xf numFmtId="3" fontId="8" fillId="0" borderId="2" xfId="4" applyNumberFormat="1" applyFont="1" applyBorder="1"/>
    <xf numFmtId="3" fontId="8" fillId="2" borderId="2" xfId="4" applyNumberFormat="1" applyFont="1" applyFill="1" applyBorder="1"/>
    <xf numFmtId="3" fontId="7" fillId="2" borderId="0" xfId="0" applyNumberFormat="1" applyFont="1" applyFill="1" applyAlignment="1">
      <alignment wrapText="1"/>
    </xf>
    <xf numFmtId="3" fontId="15" fillId="2" borderId="2" xfId="4" applyNumberFormat="1" applyFont="1" applyFill="1" applyBorder="1"/>
    <xf numFmtId="0" fontId="14" fillId="2" borderId="2" xfId="0" applyFont="1" applyFill="1" applyBorder="1" applyAlignment="1">
      <alignment wrapText="1"/>
    </xf>
    <xf numFmtId="3" fontId="14" fillId="2" borderId="0" xfId="0" applyNumberFormat="1" applyFont="1" applyFill="1" applyAlignment="1">
      <alignment wrapText="1"/>
    </xf>
    <xf numFmtId="3" fontId="7" fillId="2" borderId="2" xfId="4" applyNumberFormat="1" applyFont="1" applyFill="1" applyBorder="1"/>
    <xf numFmtId="3" fontId="7" fillId="0" borderId="2" xfId="4" applyNumberFormat="1" applyFont="1" applyBorder="1"/>
    <xf numFmtId="0" fontId="7" fillId="0" borderId="2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left" vertical="center" wrapText="1"/>
    </xf>
    <xf numFmtId="0" fontId="14" fillId="3" borderId="2" xfId="4" applyFont="1" applyFill="1" applyBorder="1" applyAlignment="1">
      <alignment horizontal="center" vertical="center" wrapText="1"/>
    </xf>
    <xf numFmtId="0" fontId="14" fillId="3" borderId="2" xfId="4" applyFont="1" applyFill="1" applyBorder="1" applyAlignment="1">
      <alignment horizontal="left" vertical="center" wrapText="1"/>
    </xf>
    <xf numFmtId="3" fontId="15" fillId="3" borderId="2" xfId="4" applyNumberFormat="1" applyFont="1" applyFill="1" applyBorder="1"/>
    <xf numFmtId="3" fontId="14" fillId="3" borderId="2" xfId="4" applyNumberFormat="1" applyFont="1" applyFill="1" applyBorder="1"/>
    <xf numFmtId="0" fontId="14" fillId="3" borderId="2" xfId="0" applyFont="1" applyFill="1" applyBorder="1" applyAlignment="1">
      <alignment wrapText="1"/>
    </xf>
    <xf numFmtId="0" fontId="14" fillId="3" borderId="0" xfId="0" applyFont="1" applyFill="1" applyAlignment="1">
      <alignment wrapText="1"/>
    </xf>
    <xf numFmtId="0" fontId="15" fillId="2" borderId="2" xfId="0" applyFont="1" applyFill="1" applyBorder="1" applyAlignment="1">
      <alignment wrapText="1"/>
    </xf>
    <xf numFmtId="0" fontId="15" fillId="2" borderId="0" xfId="0" applyFont="1" applyFill="1" applyAlignment="1">
      <alignment wrapText="1"/>
    </xf>
    <xf numFmtId="0" fontId="8" fillId="2" borderId="2" xfId="4" quotePrefix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wrapText="1"/>
    </xf>
    <xf numFmtId="3" fontId="7" fillId="2" borderId="8" xfId="3" applyNumberFormat="1" applyFont="1" applyFill="1" applyBorder="1"/>
    <xf numFmtId="0" fontId="7" fillId="0" borderId="2" xfId="4" quotePrefix="1" applyFont="1" applyBorder="1" applyAlignment="1">
      <alignment horizontal="center" vertical="center" wrapText="1"/>
    </xf>
    <xf numFmtId="3" fontId="7" fillId="0" borderId="2" xfId="3" applyNumberFormat="1" applyFont="1" applyBorder="1"/>
    <xf numFmtId="3" fontId="14" fillId="0" borderId="2" xfId="0" applyNumberFormat="1" applyFont="1" applyBorder="1" applyAlignment="1">
      <alignment wrapText="1"/>
    </xf>
    <xf numFmtId="0" fontId="10" fillId="2" borderId="2" xfId="4" applyFont="1" applyFill="1" applyBorder="1" applyAlignment="1">
      <alignment horizontal="left" vertical="center" wrapText="1"/>
    </xf>
    <xf numFmtId="0" fontId="8" fillId="4" borderId="2" xfId="4" quotePrefix="1" applyFont="1" applyFill="1" applyBorder="1" applyAlignment="1">
      <alignment horizontal="center" vertical="center" wrapText="1"/>
    </xf>
    <xf numFmtId="0" fontId="8" fillId="4" borderId="2" xfId="4" applyFont="1" applyFill="1" applyBorder="1" applyAlignment="1">
      <alignment horizontal="left" vertical="center" wrapText="1"/>
    </xf>
    <xf numFmtId="3" fontId="8" fillId="4" borderId="2" xfId="3" applyNumberFormat="1" applyFont="1" applyFill="1" applyBorder="1"/>
    <xf numFmtId="0" fontId="8" fillId="4" borderId="2" xfId="0" applyFont="1" applyFill="1" applyBorder="1" applyAlignment="1">
      <alignment wrapText="1"/>
    </xf>
    <xf numFmtId="0" fontId="8" fillId="2" borderId="2" xfId="4" applyFont="1" applyFill="1" applyBorder="1" applyAlignment="1">
      <alignment horizontal="left" vertical="center"/>
    </xf>
    <xf numFmtId="0" fontId="15" fillId="2" borderId="2" xfId="4" applyFont="1" applyFill="1" applyBorder="1" applyAlignment="1">
      <alignment horizontal="left" vertical="center"/>
    </xf>
    <xf numFmtId="3" fontId="15" fillId="0" borderId="0" xfId="0" applyNumberFormat="1" applyFont="1" applyAlignment="1">
      <alignment wrapText="1"/>
    </xf>
    <xf numFmtId="0" fontId="8" fillId="2" borderId="2" xfId="4" quotePrefix="1" applyFont="1" applyFill="1" applyBorder="1" applyAlignment="1">
      <alignment horizontal="center" wrapText="1"/>
    </xf>
    <xf numFmtId="0" fontId="8" fillId="2" borderId="2" xfId="0" applyFont="1" applyFill="1" applyBorder="1" applyAlignment="1">
      <alignment wrapText="1"/>
    </xf>
    <xf numFmtId="0" fontId="14" fillId="2" borderId="2" xfId="4" applyFont="1" applyFill="1" applyBorder="1" applyAlignment="1">
      <alignment horizontal="center" vertical="center" wrapText="1"/>
    </xf>
    <xf numFmtId="3" fontId="14" fillId="2" borderId="2" xfId="3" applyNumberFormat="1" applyFont="1" applyFill="1" applyBorder="1"/>
    <xf numFmtId="3" fontId="14" fillId="5" borderId="2" xfId="3" applyNumberFormat="1" applyFont="1" applyFill="1" applyBorder="1"/>
    <xf numFmtId="3" fontId="4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20" fillId="2" borderId="0" xfId="13" applyFont="1" applyFill="1" applyAlignment="1">
      <alignment vertical="center"/>
    </xf>
    <xf numFmtId="0" fontId="22" fillId="2" borderId="0" xfId="13" applyFont="1" applyFill="1" applyAlignment="1">
      <alignment vertical="center"/>
    </xf>
    <xf numFmtId="0" fontId="7" fillId="2" borderId="0" xfId="13" applyFont="1" applyFill="1" applyAlignment="1">
      <alignment vertical="center"/>
    </xf>
    <xf numFmtId="0" fontId="21" fillId="2" borderId="0" xfId="13" applyFont="1" applyFill="1" applyAlignment="1">
      <alignment vertical="center"/>
    </xf>
    <xf numFmtId="3" fontId="128" fillId="2" borderId="2" xfId="15" applyNumberFormat="1" applyFont="1" applyFill="1" applyBorder="1" applyAlignment="1">
      <alignment horizontal="right" vertical="center"/>
    </xf>
    <xf numFmtId="3" fontId="127" fillId="2" borderId="2" xfId="15" applyNumberFormat="1" applyFont="1" applyFill="1" applyBorder="1" applyAlignment="1">
      <alignment horizontal="right" vertical="center"/>
    </xf>
    <xf numFmtId="0" fontId="21" fillId="2" borderId="2" xfId="4" applyFont="1" applyFill="1" applyBorder="1" applyAlignment="1">
      <alignment horizontal="center" vertical="center" wrapText="1"/>
    </xf>
    <xf numFmtId="0" fontId="21" fillId="2" borderId="2" xfId="4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29" fillId="2" borderId="2" xfId="0" applyFont="1" applyFill="1" applyBorder="1" applyAlignment="1">
      <alignment horizontal="center" vertical="center" wrapText="1"/>
    </xf>
    <xf numFmtId="0" fontId="129" fillId="2" borderId="2" xfId="0" applyFont="1" applyFill="1" applyBorder="1" applyAlignment="1">
      <alignment vertical="center" wrapText="1"/>
    </xf>
    <xf numFmtId="0" fontId="130" fillId="2" borderId="2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22" fillId="2" borderId="2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horizontal="left" vertical="center" wrapText="1"/>
    </xf>
    <xf numFmtId="0" fontId="22" fillId="2" borderId="2" xfId="4" applyFont="1" applyFill="1" applyBorder="1" applyAlignment="1">
      <alignment horizontal="left" vertical="center" wrapText="1"/>
    </xf>
    <xf numFmtId="0" fontId="8" fillId="2" borderId="0" xfId="4" applyFont="1" applyFill="1" applyAlignment="1">
      <alignment horizontal="center" vertical="center" wrapText="1"/>
    </xf>
    <xf numFmtId="0" fontId="3" fillId="2" borderId="0" xfId="4" applyFont="1" applyFill="1" applyAlignment="1">
      <alignment horizontal="left" vertical="center" wrapText="1"/>
    </xf>
    <xf numFmtId="0" fontId="21" fillId="2" borderId="2" xfId="3" applyFont="1" applyFill="1" applyBorder="1" applyAlignment="1">
      <alignment horizontal="center" vertical="center"/>
    </xf>
    <xf numFmtId="0" fontId="21" fillId="2" borderId="2" xfId="3" applyFont="1" applyFill="1" applyBorder="1" applyAlignment="1">
      <alignment horizontal="left" vertical="center"/>
    </xf>
    <xf numFmtId="3" fontId="21" fillId="2" borderId="2" xfId="3" applyNumberFormat="1" applyFont="1" applyFill="1" applyBorder="1" applyAlignment="1">
      <alignment vertical="center"/>
    </xf>
    <xf numFmtId="9" fontId="21" fillId="2" borderId="2" xfId="2" applyFont="1" applyFill="1" applyBorder="1" applyAlignment="1">
      <alignment vertical="center"/>
    </xf>
    <xf numFmtId="0" fontId="21" fillId="2" borderId="2" xfId="0" applyFont="1" applyFill="1" applyBorder="1" applyAlignment="1">
      <alignment vertical="center" wrapText="1"/>
    </xf>
    <xf numFmtId="3" fontId="22" fillId="2" borderId="2" xfId="3" applyNumberFormat="1" applyFont="1" applyFill="1" applyBorder="1" applyAlignment="1">
      <alignment vertical="center"/>
    </xf>
    <xf numFmtId="9" fontId="22" fillId="2" borderId="2" xfId="2" applyFont="1" applyFill="1" applyBorder="1" applyAlignment="1">
      <alignment vertical="center"/>
    </xf>
    <xf numFmtId="0" fontId="22" fillId="2" borderId="2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22" fillId="2" borderId="2" xfId="4" applyFont="1" applyFill="1" applyBorder="1" applyAlignment="1">
      <alignment horizontal="center" vertical="center" wrapText="1"/>
    </xf>
    <xf numFmtId="0" fontId="22" fillId="2" borderId="2" xfId="4" quotePrefix="1" applyFont="1" applyFill="1" applyBorder="1" applyAlignment="1">
      <alignment horizontal="center" vertical="center" wrapText="1"/>
    </xf>
    <xf numFmtId="3" fontId="22" fillId="2" borderId="2" xfId="4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0" fontId="133" fillId="2" borderId="0" xfId="0" applyFont="1" applyFill="1" applyAlignment="1">
      <alignment horizontal="center" vertical="center" wrapText="1"/>
    </xf>
    <xf numFmtId="49" fontId="133" fillId="2" borderId="0" xfId="0" applyNumberFormat="1" applyFont="1" applyFill="1" applyAlignment="1">
      <alignment horizontal="center" vertical="center" wrapText="1"/>
    </xf>
    <xf numFmtId="49" fontId="134" fillId="2" borderId="0" xfId="0" applyNumberFormat="1" applyFont="1" applyFill="1" applyAlignment="1">
      <alignment horizontal="center" vertical="center" wrapText="1"/>
    </xf>
    <xf numFmtId="0" fontId="133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28" fillId="2" borderId="2" xfId="11" applyFont="1" applyFill="1" applyBorder="1" applyAlignment="1">
      <alignment horizontal="center" vertical="center" wrapText="1"/>
    </xf>
    <xf numFmtId="0" fontId="127" fillId="2" borderId="2" xfId="11" applyFont="1" applyFill="1" applyBorder="1" applyAlignment="1">
      <alignment vertical="center" wrapText="1"/>
    </xf>
    <xf numFmtId="3" fontId="127" fillId="2" borderId="2" xfId="11" applyNumberFormat="1" applyFont="1" applyFill="1" applyBorder="1" applyAlignment="1">
      <alignment horizontal="right" vertical="center" wrapText="1"/>
    </xf>
    <xf numFmtId="9" fontId="127" fillId="2" borderId="2" xfId="16" applyFont="1" applyFill="1" applyBorder="1" applyAlignment="1">
      <alignment horizontal="right" vertical="center" wrapText="1"/>
    </xf>
    <xf numFmtId="0" fontId="128" fillId="2" borderId="2" xfId="11" applyFont="1" applyFill="1" applyBorder="1" applyAlignment="1">
      <alignment vertical="center" wrapText="1"/>
    </xf>
    <xf numFmtId="3" fontId="128" fillId="2" borderId="2" xfId="11" applyNumberFormat="1" applyFont="1" applyFill="1" applyBorder="1" applyAlignment="1">
      <alignment horizontal="right" vertical="center" wrapText="1"/>
    </xf>
    <xf numFmtId="9" fontId="128" fillId="2" borderId="2" xfId="16" applyFont="1" applyFill="1" applyBorder="1" applyAlignment="1">
      <alignment horizontal="right" vertical="center" wrapText="1"/>
    </xf>
    <xf numFmtId="0" fontId="135" fillId="2" borderId="0" xfId="13" applyFont="1" applyFill="1" applyAlignment="1">
      <alignment vertical="center"/>
    </xf>
    <xf numFmtId="0" fontId="20" fillId="2" borderId="0" xfId="13" applyFont="1" applyFill="1" applyAlignment="1">
      <alignment horizontal="center" vertical="center"/>
    </xf>
    <xf numFmtId="0" fontId="135" fillId="2" borderId="0" xfId="13" applyFont="1" applyFill="1" applyAlignment="1">
      <alignment horizontal="center" vertical="center"/>
    </xf>
    <xf numFmtId="0" fontId="132" fillId="2" borderId="1" xfId="13" applyFont="1" applyFill="1" applyBorder="1" applyAlignment="1">
      <alignment vertical="center"/>
    </xf>
    <xf numFmtId="0" fontId="127" fillId="2" borderId="2" xfId="13" applyFont="1" applyFill="1" applyBorder="1" applyAlignment="1">
      <alignment horizontal="center" vertical="center"/>
    </xf>
    <xf numFmtId="0" fontId="127" fillId="2" borderId="2" xfId="13" applyFont="1" applyFill="1" applyBorder="1" applyAlignment="1">
      <alignment vertical="center"/>
    </xf>
    <xf numFmtId="0" fontId="136" fillId="0" borderId="0" xfId="0" applyFont="1"/>
    <xf numFmtId="3" fontId="136" fillId="0" borderId="0" xfId="0" applyNumberFormat="1" applyFont="1"/>
    <xf numFmtId="0" fontId="136" fillId="0" borderId="0" xfId="0" applyFont="1" applyAlignment="1">
      <alignment horizontal="right"/>
    </xf>
    <xf numFmtId="0" fontId="3" fillId="0" borderId="0" xfId="0" applyFont="1"/>
    <xf numFmtId="0" fontId="127" fillId="2" borderId="2" xfId="11" applyFont="1" applyFill="1" applyBorder="1" applyAlignment="1">
      <alignment horizontal="center" vertical="center" wrapText="1"/>
    </xf>
    <xf numFmtId="0" fontId="128" fillId="2" borderId="2" xfId="13" applyFont="1" applyFill="1" applyBorder="1" applyAlignment="1">
      <alignment vertical="center"/>
    </xf>
    <xf numFmtId="9" fontId="21" fillId="2" borderId="2" xfId="2" applyFont="1" applyFill="1" applyBorder="1" applyAlignment="1">
      <alignment horizontal="right" vertical="center"/>
    </xf>
    <xf numFmtId="9" fontId="22" fillId="2" borderId="2" xfId="2" applyFont="1" applyFill="1" applyBorder="1" applyAlignment="1">
      <alignment horizontal="right" vertical="center"/>
    </xf>
    <xf numFmtId="0" fontId="22" fillId="2" borderId="2" xfId="3" applyFont="1" applyFill="1" applyBorder="1" applyAlignment="1">
      <alignment horizontal="left" vertical="center"/>
    </xf>
    <xf numFmtId="0" fontId="21" fillId="2" borderId="2" xfId="11" applyFont="1" applyFill="1" applyBorder="1" applyAlignment="1">
      <alignment horizontal="center" vertical="center" wrapText="1"/>
    </xf>
    <xf numFmtId="0" fontId="22" fillId="2" borderId="2" xfId="11" applyFont="1" applyFill="1" applyBorder="1" applyAlignment="1">
      <alignment horizontal="center" vertical="center" wrapText="1"/>
    </xf>
    <xf numFmtId="0" fontId="21" fillId="2" borderId="2" xfId="11" applyFont="1" applyFill="1" applyBorder="1" applyAlignment="1">
      <alignment vertical="center" wrapText="1"/>
    </xf>
    <xf numFmtId="3" fontId="21" fillId="2" borderId="2" xfId="11" applyNumberFormat="1" applyFont="1" applyFill="1" applyBorder="1" applyAlignment="1">
      <alignment horizontal="right" vertical="center" wrapText="1"/>
    </xf>
    <xf numFmtId="0" fontId="22" fillId="2" borderId="2" xfId="11" applyFont="1" applyFill="1" applyBorder="1" applyAlignment="1">
      <alignment vertical="center" wrapText="1"/>
    </xf>
    <xf numFmtId="3" fontId="22" fillId="2" borderId="2" xfId="11" applyNumberFormat="1" applyFont="1" applyFill="1" applyBorder="1" applyAlignment="1">
      <alignment horizontal="right" vertical="center" wrapText="1"/>
    </xf>
    <xf numFmtId="9" fontId="22" fillId="2" borderId="2" xfId="16" applyFont="1" applyFill="1" applyBorder="1" applyAlignment="1">
      <alignment horizontal="right" vertical="center" wrapText="1"/>
    </xf>
    <xf numFmtId="3" fontId="22" fillId="2" borderId="2" xfId="15" applyNumberFormat="1" applyFont="1" applyFill="1" applyBorder="1" applyAlignment="1">
      <alignment horizontal="right" vertical="center"/>
    </xf>
    <xf numFmtId="0" fontId="22" fillId="2" borderId="2" xfId="13" applyFont="1" applyFill="1" applyBorder="1" applyAlignment="1">
      <alignment vertical="center"/>
    </xf>
    <xf numFmtId="0" fontId="22" fillId="2" borderId="2" xfId="13" applyFont="1" applyFill="1" applyBorder="1" applyAlignment="1">
      <alignment horizontal="center" vertical="center"/>
    </xf>
    <xf numFmtId="0" fontId="130" fillId="0" borderId="2" xfId="0" applyFont="1" applyBorder="1" applyAlignment="1">
      <alignment horizontal="center" vertical="center"/>
    </xf>
    <xf numFmtId="0" fontId="130" fillId="0" borderId="2" xfId="0" applyFont="1" applyBorder="1" applyAlignment="1">
      <alignment vertical="center"/>
    </xf>
    <xf numFmtId="0" fontId="129" fillId="0" borderId="2" xfId="0" applyFont="1" applyBorder="1" applyAlignment="1">
      <alignment horizontal="center" vertical="center"/>
    </xf>
    <xf numFmtId="0" fontId="129" fillId="0" borderId="2" xfId="0" applyFont="1" applyBorder="1" applyAlignment="1">
      <alignment vertical="center"/>
    </xf>
    <xf numFmtId="0" fontId="130" fillId="0" borderId="2" xfId="0" quotePrefix="1" applyFont="1" applyBorder="1" applyAlignment="1">
      <alignment vertical="center"/>
    </xf>
    <xf numFmtId="0" fontId="132" fillId="0" borderId="1" xfId="0" applyFont="1" applyBorder="1" applyAlignment="1"/>
    <xf numFmtId="3" fontId="130" fillId="0" borderId="2" xfId="0" applyNumberFormat="1" applyFont="1" applyBorder="1" applyAlignment="1">
      <alignment vertical="center"/>
    </xf>
    <xf numFmtId="3" fontId="129" fillId="0" borderId="2" xfId="0" applyNumberFormat="1" applyFont="1" applyBorder="1" applyAlignment="1">
      <alignment vertical="center"/>
    </xf>
    <xf numFmtId="0" fontId="138" fillId="0" borderId="0" xfId="0" applyFont="1"/>
    <xf numFmtId="0" fontId="139" fillId="0" borderId="0" xfId="0" applyFont="1"/>
    <xf numFmtId="0" fontId="138" fillId="0" borderId="0" xfId="0" applyFont="1" applyAlignment="1">
      <alignment horizontal="center"/>
    </xf>
    <xf numFmtId="0" fontId="141" fillId="0" borderId="0" xfId="0" applyFont="1"/>
    <xf numFmtId="0" fontId="141" fillId="0" borderId="0" xfId="0" applyFont="1" applyAlignment="1">
      <alignment horizontal="center"/>
    </xf>
    <xf numFmtId="0" fontId="142" fillId="0" borderId="0" xfId="0" applyFont="1"/>
    <xf numFmtId="3" fontId="142" fillId="0" borderId="0" xfId="0" applyNumberFormat="1" applyFont="1"/>
    <xf numFmtId="0" fontId="142" fillId="0" borderId="0" xfId="0" applyFont="1" applyAlignment="1">
      <alignment horizontal="right"/>
    </xf>
    <xf numFmtId="0" fontId="131" fillId="0" borderId="0" xfId="0" applyFont="1"/>
    <xf numFmtId="0" fontId="142" fillId="2" borderId="0" xfId="13" applyFont="1" applyFill="1" applyAlignment="1">
      <alignment vertical="center"/>
    </xf>
    <xf numFmtId="0" fontId="131" fillId="2" borderId="0" xfId="13" applyFont="1" applyFill="1" applyAlignment="1">
      <alignment vertical="center"/>
    </xf>
    <xf numFmtId="0" fontId="142" fillId="2" borderId="0" xfId="13" applyFont="1" applyFill="1" applyAlignment="1">
      <alignment horizontal="center" vertical="center"/>
    </xf>
    <xf numFmtId="0" fontId="131" fillId="2" borderId="0" xfId="13" applyFont="1" applyFill="1" applyAlignment="1">
      <alignment horizontal="center" vertical="center"/>
    </xf>
    <xf numFmtId="0" fontId="137" fillId="2" borderId="1" xfId="13" applyFont="1" applyFill="1" applyBorder="1" applyAlignment="1">
      <alignment vertical="center"/>
    </xf>
    <xf numFmtId="0" fontId="127" fillId="2" borderId="3" xfId="11" applyFont="1" applyFill="1" applyBorder="1" applyAlignment="1">
      <alignment horizontal="center" vertical="center" wrapText="1"/>
    </xf>
    <xf numFmtId="0" fontId="21" fillId="2" borderId="2" xfId="11" applyFont="1" applyFill="1" applyBorder="1" applyAlignment="1">
      <alignment horizontal="center" vertical="center" wrapText="1"/>
    </xf>
    <xf numFmtId="0" fontId="127" fillId="2" borderId="3" xfId="11" applyFont="1" applyFill="1" applyBorder="1" applyAlignment="1">
      <alignment horizontal="center" vertical="center" wrapText="1"/>
    </xf>
    <xf numFmtId="3" fontId="22" fillId="2" borderId="2" xfId="13" applyNumberFormat="1" applyFont="1" applyFill="1" applyBorder="1" applyAlignment="1">
      <alignment vertical="center"/>
    </xf>
    <xf numFmtId="9" fontId="21" fillId="2" borderId="2" xfId="16" applyFont="1" applyFill="1" applyBorder="1" applyAlignment="1">
      <alignment horizontal="right" vertical="center" wrapText="1"/>
    </xf>
    <xf numFmtId="0" fontId="132" fillId="0" borderId="2" xfId="0" quotePrefix="1" applyFont="1" applyBorder="1" applyAlignment="1">
      <alignment vertical="center" wrapText="1"/>
    </xf>
    <xf numFmtId="3" fontId="132" fillId="2" borderId="2" xfId="11" applyNumberFormat="1" applyFont="1" applyFill="1" applyBorder="1" applyAlignment="1">
      <alignment horizontal="right" vertical="center" wrapText="1"/>
    </xf>
    <xf numFmtId="9" fontId="132" fillId="2" borderId="2" xfId="16" applyFont="1" applyFill="1" applyBorder="1" applyAlignment="1">
      <alignment horizontal="right" vertical="center" wrapText="1"/>
    </xf>
    <xf numFmtId="0" fontId="132" fillId="2" borderId="2" xfId="11" quotePrefix="1" applyFont="1" applyFill="1" applyBorder="1" applyAlignment="1">
      <alignment vertical="center" wrapText="1"/>
    </xf>
    <xf numFmtId="3" fontId="132" fillId="2" borderId="2" xfId="15" applyNumberFormat="1" applyFont="1" applyFill="1" applyBorder="1" applyAlignment="1">
      <alignment horizontal="right" vertical="center"/>
    </xf>
    <xf numFmtId="0" fontId="143" fillId="0" borderId="2" xfId="0" quotePrefix="1" applyFont="1" applyBorder="1" applyAlignment="1">
      <alignment vertical="center"/>
    </xf>
    <xf numFmtId="3" fontId="143" fillId="0" borderId="2" xfId="0" applyNumberFormat="1" applyFont="1" applyBorder="1" applyAlignment="1">
      <alignment vertical="center"/>
    </xf>
    <xf numFmtId="9" fontId="22" fillId="2" borderId="2" xfId="13" applyNumberFormat="1" applyFont="1" applyFill="1" applyBorder="1" applyAlignment="1">
      <alignment vertical="center"/>
    </xf>
    <xf numFmtId="170" fontId="142" fillId="2" borderId="2" xfId="1" applyNumberFormat="1" applyFont="1" applyFill="1" applyBorder="1" applyAlignment="1">
      <alignment vertical="center"/>
    </xf>
    <xf numFmtId="169" fontId="7" fillId="2" borderId="0" xfId="13" applyNumberFormat="1" applyFont="1" applyFill="1" applyAlignment="1">
      <alignment vertical="center"/>
    </xf>
    <xf numFmtId="170" fontId="144" fillId="0" borderId="34" xfId="1" applyNumberFormat="1" applyFont="1" applyFill="1" applyBorder="1" applyAlignment="1">
      <alignment horizontal="right" vertical="top" wrapText="1" readingOrder="1"/>
    </xf>
    <xf numFmtId="170" fontId="131" fillId="2" borderId="2" xfId="1" applyNumberFormat="1" applyFont="1" applyFill="1" applyBorder="1" applyAlignment="1">
      <alignment vertical="center"/>
    </xf>
    <xf numFmtId="3" fontId="128" fillId="0" borderId="2" xfId="11" applyNumberFormat="1" applyFont="1" applyFill="1" applyBorder="1" applyAlignment="1">
      <alignment horizontal="right" vertical="center" wrapText="1"/>
    </xf>
    <xf numFmtId="0" fontId="7" fillId="0" borderId="0" xfId="13" applyFont="1" applyFill="1" applyAlignment="1">
      <alignment vertical="center"/>
    </xf>
    <xf numFmtId="170" fontId="129" fillId="0" borderId="2" xfId="1" applyNumberFormat="1" applyFont="1" applyBorder="1" applyAlignment="1">
      <alignment horizontal="right" vertical="center"/>
    </xf>
    <xf numFmtId="170" fontId="130" fillId="0" borderId="2" xfId="1" applyNumberFormat="1" applyFont="1" applyBorder="1" applyAlignment="1">
      <alignment horizontal="right" vertical="center"/>
    </xf>
    <xf numFmtId="0" fontId="21" fillId="2" borderId="6" xfId="11" applyFont="1" applyFill="1" applyBorder="1" applyAlignment="1">
      <alignment horizontal="center" vertical="center" wrapText="1"/>
    </xf>
    <xf numFmtId="0" fontId="21" fillId="2" borderId="7" xfId="11" applyFont="1" applyFill="1" applyBorder="1" applyAlignment="1">
      <alignment horizontal="center" vertical="center" wrapText="1"/>
    </xf>
    <xf numFmtId="0" fontId="140" fillId="0" borderId="0" xfId="0" applyFont="1" applyAlignment="1">
      <alignment horizontal="left"/>
    </xf>
    <xf numFmtId="0" fontId="131" fillId="2" borderId="0" xfId="13" applyFont="1" applyFill="1" applyAlignment="1">
      <alignment horizontal="center" vertical="center" wrapText="1"/>
    </xf>
    <xf numFmtId="0" fontId="137" fillId="2" borderId="0" xfId="13" applyFont="1" applyFill="1" applyAlignment="1">
      <alignment horizontal="center" vertical="center" wrapText="1"/>
    </xf>
    <xf numFmtId="0" fontId="21" fillId="2" borderId="9" xfId="11" applyFont="1" applyFill="1" applyBorder="1" applyAlignment="1">
      <alignment horizontal="center" vertical="center" wrapText="1"/>
    </xf>
    <xf numFmtId="0" fontId="21" fillId="2" borderId="10" xfId="11" applyFont="1" applyFill="1" applyBorder="1" applyAlignment="1">
      <alignment horizontal="center" vertical="center" wrapText="1"/>
    </xf>
    <xf numFmtId="0" fontId="21" fillId="2" borderId="2" xfId="11" applyFont="1" applyFill="1" applyBorder="1" applyAlignment="1">
      <alignment horizontal="center" vertical="center" wrapText="1"/>
    </xf>
    <xf numFmtId="0" fontId="132" fillId="2" borderId="1" xfId="13" applyFont="1" applyFill="1" applyBorder="1" applyAlignment="1">
      <alignment horizontal="center" vertical="center"/>
    </xf>
    <xf numFmtId="0" fontId="131" fillId="2" borderId="0" xfId="13" applyFont="1" applyFill="1" applyAlignment="1">
      <alignment horizontal="left" vertical="center"/>
    </xf>
    <xf numFmtId="0" fontId="127" fillId="2" borderId="6" xfId="11" applyFont="1" applyFill="1" applyBorder="1" applyAlignment="1">
      <alignment horizontal="center" vertical="center" wrapText="1"/>
    </xf>
    <xf numFmtId="0" fontId="127" fillId="2" borderId="7" xfId="11" applyFont="1" applyFill="1" applyBorder="1" applyAlignment="1">
      <alignment horizontal="center" vertical="center" wrapText="1"/>
    </xf>
    <xf numFmtId="0" fontId="127" fillId="2" borderId="3" xfId="11" applyFont="1" applyFill="1" applyBorder="1" applyAlignment="1">
      <alignment horizontal="center" vertical="center" wrapText="1"/>
    </xf>
    <xf numFmtId="0" fontId="127" fillId="2" borderId="5" xfId="11" applyFont="1" applyFill="1" applyBorder="1" applyAlignment="1">
      <alignment horizontal="center" vertical="center" wrapText="1"/>
    </xf>
    <xf numFmtId="0" fontId="137" fillId="2" borderId="1" xfId="13" applyFont="1" applyFill="1" applyBorder="1" applyAlignment="1">
      <alignment horizontal="center" vertical="center"/>
    </xf>
    <xf numFmtId="49" fontId="13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131" fillId="2" borderId="0" xfId="0" applyFont="1" applyFill="1" applyAlignment="1">
      <alignment horizontal="center" vertical="center" wrapText="1"/>
    </xf>
    <xf numFmtId="0" fontId="132" fillId="2" borderId="0" xfId="0" applyFont="1" applyFill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32" fillId="2" borderId="1" xfId="0" applyFont="1" applyFill="1" applyBorder="1" applyAlignment="1">
      <alignment horizontal="center" vertical="center" wrapText="1"/>
    </xf>
    <xf numFmtId="3" fontId="21" fillId="0" borderId="2" xfId="11" applyNumberFormat="1" applyFont="1" applyBorder="1" applyAlignment="1">
      <alignment horizontal="center" vertical="center" wrapText="1"/>
    </xf>
    <xf numFmtId="0" fontId="132" fillId="0" borderId="0" xfId="0" applyFont="1" applyAlignment="1">
      <alignment horizontal="center" vertical="center"/>
    </xf>
  </cellXfs>
  <cellStyles count="1828">
    <cellStyle name="_x0001_" xfId="17" xr:uid="{00000000-0005-0000-0000-000000000000}"/>
    <cellStyle name="          _x000d__x000a_shell=progman.exe_x000d__x000a_m" xfId="18" xr:uid="{00000000-0005-0000-0000-000001000000}"/>
    <cellStyle name=" 1" xfId="19" xr:uid="{00000000-0005-0000-0000-000002000000}"/>
    <cellStyle name="??" xfId="20" xr:uid="{00000000-0005-0000-0000-000003000000}"/>
    <cellStyle name="?? [0.00]_PRODUCT DETAIL Q1" xfId="21" xr:uid="{00000000-0005-0000-0000-000004000000}"/>
    <cellStyle name="?? [0]" xfId="22" xr:uid="{00000000-0005-0000-0000-000005000000}"/>
    <cellStyle name="?? [0] 1" xfId="23" xr:uid="{00000000-0005-0000-0000-000006000000}"/>
    <cellStyle name="?? [0] 2" xfId="24" xr:uid="{00000000-0005-0000-0000-000007000000}"/>
    <cellStyle name="?? [0] 3" xfId="25" xr:uid="{00000000-0005-0000-0000-000008000000}"/>
    <cellStyle name="?? [0] 4" xfId="26" xr:uid="{00000000-0005-0000-0000-000009000000}"/>
    <cellStyle name="?? [0] 5" xfId="27" xr:uid="{00000000-0005-0000-0000-00000A000000}"/>
    <cellStyle name="?? [0]_1202" xfId="28" xr:uid="{00000000-0005-0000-0000-00000B000000}"/>
    <cellStyle name="?? 1" xfId="29" xr:uid="{00000000-0005-0000-0000-00000C000000}"/>
    <cellStyle name="?? 2" xfId="30" xr:uid="{00000000-0005-0000-0000-00000D000000}"/>
    <cellStyle name="?? 3" xfId="31" xr:uid="{00000000-0005-0000-0000-00000E000000}"/>
    <cellStyle name="?? 4" xfId="32" xr:uid="{00000000-0005-0000-0000-00000F000000}"/>
    <cellStyle name="?? 5" xfId="33" xr:uid="{00000000-0005-0000-0000-000010000000}"/>
    <cellStyle name="???%U©÷u&amp;H©÷9? s_x000a_" xfId="34" xr:uid="{00000000-0005-0000-0000-000011000000}"/>
    <cellStyle name="?_x001d_??%U©÷u&amp;H©÷9_x0008_? s_x000a__x0007__x0001__x0001_" xfId="35" xr:uid="{00000000-0005-0000-0000-000012000000}"/>
    <cellStyle name="???%U©÷u&amp;H©÷9? s_x000a_ 1" xfId="36" xr:uid="{00000000-0005-0000-0000-000013000000}"/>
    <cellStyle name="???? [0.00]_PRODUCT DETAIL Q1" xfId="37" xr:uid="{00000000-0005-0000-0000-000014000000}"/>
    <cellStyle name="????[0]_Sheet1" xfId="38" xr:uid="{00000000-0005-0000-0000-000015000000}"/>
    <cellStyle name="????_PRODUCT DETAIL Q1" xfId="39" xr:uid="{00000000-0005-0000-0000-000016000000}"/>
    <cellStyle name="???[0]_?? DI" xfId="40" xr:uid="{00000000-0005-0000-0000-000017000000}"/>
    <cellStyle name="???_?? DI" xfId="41" xr:uid="{00000000-0005-0000-0000-000018000000}"/>
    <cellStyle name="??[0]_MATL COST ANALYSIS" xfId="42" xr:uid="{00000000-0005-0000-0000-000019000000}"/>
    <cellStyle name="??_ ??? ???? " xfId="43" xr:uid="{00000000-0005-0000-0000-00001A000000}"/>
    <cellStyle name="??A? [0]_ÿÿÿÿÿÿ_1_¢¬???¢â? " xfId="44" xr:uid="{00000000-0005-0000-0000-00001B000000}"/>
    <cellStyle name="??A?_ÿÿÿÿÿÿ_1_¢¬???¢â? " xfId="45" xr:uid="{00000000-0005-0000-0000-00001C000000}"/>
    <cellStyle name="?_x005f_x001d_??%U©÷u&amp;H©÷9_x005f_x0008_? s_x000a__x005f_x0007__x005f_x0001__x005f_x0001_" xfId="46" xr:uid="{00000000-0005-0000-0000-00001D000000}"/>
    <cellStyle name="?_x005f_x001d_??%U©÷u&amp;H©÷9_x005f_x0008_? s_x000a__x005f_x0007__x005f_x0001__x005f_x0001_ 1" xfId="47" xr:uid="{00000000-0005-0000-0000-00001E000000}"/>
    <cellStyle name="?_x005f_x001d_??%U©÷u&amp;H©÷9_x005f_x0008_? s_x000a__x005f_x0007__x005f_x0001__x005f_x0001_ 2" xfId="48" xr:uid="{00000000-0005-0000-0000-00001F000000}"/>
    <cellStyle name="?¡±¢¥?_?¨ù??¢´¢¥_¢¬???¢â? " xfId="49" xr:uid="{00000000-0005-0000-0000-000020000000}"/>
    <cellStyle name="?ðÇ%U?&amp;H??s_x000a_" xfId="50" xr:uid="{00000000-0005-0000-0000-000021000000}"/>
    <cellStyle name="?ðÇ%U?&amp;H?_x0008_?s_x000a__x0007__x0001__x0001_" xfId="51" xr:uid="{00000000-0005-0000-0000-000022000000}"/>
    <cellStyle name="?ðÇ%U?&amp;H??s_x000a_ 1" xfId="52" xr:uid="{00000000-0005-0000-0000-000023000000}"/>
    <cellStyle name="?ðÇ%U?&amp;H?_x005f_x0008_?s_x000a__x005f_x0007__x005f_x0001__x005f_x0001_" xfId="53" xr:uid="{00000000-0005-0000-0000-000024000000}"/>
    <cellStyle name="_1_" xfId="54" xr:uid="{00000000-0005-0000-0000-000025000000}"/>
    <cellStyle name="_BAO CAO THUE T09- 2007(h)" xfId="55" xr:uid="{00000000-0005-0000-0000-000026000000}"/>
    <cellStyle name="_BAO CAO THUE T09- 2007(h) 1" xfId="56" xr:uid="{00000000-0005-0000-0000-000027000000}"/>
    <cellStyle name="_BAO CAO THUE T09- 2007(h) 2" xfId="57" xr:uid="{00000000-0005-0000-0000-000028000000}"/>
    <cellStyle name="_BAO CAO THUE T09- 2007(h) 3" xfId="58" xr:uid="{00000000-0005-0000-0000-000029000000}"/>
    <cellStyle name="_BAO CAO THUE T09- 2007(h) 4" xfId="59" xr:uid="{00000000-0005-0000-0000-00002A000000}"/>
    <cellStyle name="_BAO CAO THUE T09- 2007(h) 5" xfId="60" xr:uid="{00000000-0005-0000-0000-00002B000000}"/>
    <cellStyle name="_BAO CAO THUE T09- 2007(h)_Bao cao tien do thuc hien chi dao va ket qua thu hoi NQH" xfId="61" xr:uid="{00000000-0005-0000-0000-00002C000000}"/>
    <cellStyle name="_KT (2)" xfId="62" xr:uid="{00000000-0005-0000-0000-00002D000000}"/>
    <cellStyle name="_KT (2) 1" xfId="63" xr:uid="{00000000-0005-0000-0000-00002E000000}"/>
    <cellStyle name="_KT (2) 2" xfId="64" xr:uid="{00000000-0005-0000-0000-00002F000000}"/>
    <cellStyle name="_KT (2) 3" xfId="65" xr:uid="{00000000-0005-0000-0000-000030000000}"/>
    <cellStyle name="_KT (2) 4" xfId="66" xr:uid="{00000000-0005-0000-0000-000031000000}"/>
    <cellStyle name="_KT (2) 5" xfId="67" xr:uid="{00000000-0005-0000-0000-000032000000}"/>
    <cellStyle name="_KT (2)_1" xfId="68" xr:uid="{00000000-0005-0000-0000-000033000000}"/>
    <cellStyle name="_KT (2)_1 1" xfId="69" xr:uid="{00000000-0005-0000-0000-000034000000}"/>
    <cellStyle name="_KT (2)_1 2" xfId="70" xr:uid="{00000000-0005-0000-0000-000035000000}"/>
    <cellStyle name="_KT (2)_1 3" xfId="71" xr:uid="{00000000-0005-0000-0000-000036000000}"/>
    <cellStyle name="_KT (2)_1 4" xfId="72" xr:uid="{00000000-0005-0000-0000-000037000000}"/>
    <cellStyle name="_KT (2)_1 5" xfId="73" xr:uid="{00000000-0005-0000-0000-000038000000}"/>
    <cellStyle name="_KT (2)_1_Bao cao tien do thuc hien chi dao va ket qua thu hoi NQH" xfId="74" xr:uid="{00000000-0005-0000-0000-000039000000}"/>
    <cellStyle name="_KT (2)_2" xfId="75" xr:uid="{00000000-0005-0000-0000-00003A000000}"/>
    <cellStyle name="_KT (2)_2 1" xfId="76" xr:uid="{00000000-0005-0000-0000-00003B000000}"/>
    <cellStyle name="_KT (2)_2 2" xfId="77" xr:uid="{00000000-0005-0000-0000-00003C000000}"/>
    <cellStyle name="_KT (2)_2 3" xfId="78" xr:uid="{00000000-0005-0000-0000-00003D000000}"/>
    <cellStyle name="_KT (2)_2 4" xfId="79" xr:uid="{00000000-0005-0000-0000-00003E000000}"/>
    <cellStyle name="_KT (2)_2 5" xfId="80" xr:uid="{00000000-0005-0000-0000-00003F000000}"/>
    <cellStyle name="_KT (2)_2_Bao cao tien do thuc hien chi dao va ket qua thu hoi NQH" xfId="81" xr:uid="{00000000-0005-0000-0000-000040000000}"/>
    <cellStyle name="_KT (2)_2_TG-TH" xfId="82" xr:uid="{00000000-0005-0000-0000-000041000000}"/>
    <cellStyle name="_KT (2)_2_TG-TH 1" xfId="83" xr:uid="{00000000-0005-0000-0000-000042000000}"/>
    <cellStyle name="_KT (2)_2_TG-TH 2" xfId="84" xr:uid="{00000000-0005-0000-0000-000043000000}"/>
    <cellStyle name="_KT (2)_2_TG-TH 3" xfId="85" xr:uid="{00000000-0005-0000-0000-000044000000}"/>
    <cellStyle name="_KT (2)_2_TG-TH 4" xfId="86" xr:uid="{00000000-0005-0000-0000-000045000000}"/>
    <cellStyle name="_KT (2)_2_TG-TH 5" xfId="87" xr:uid="{00000000-0005-0000-0000-000046000000}"/>
    <cellStyle name="_KT (2)_2_TG-TH_Bao cao tien do thuc hien chi dao va ket qua thu hoi NQH" xfId="88" xr:uid="{00000000-0005-0000-0000-000047000000}"/>
    <cellStyle name="_KT (2)_3" xfId="89" xr:uid="{00000000-0005-0000-0000-000048000000}"/>
    <cellStyle name="_KT (2)_3 1" xfId="90" xr:uid="{00000000-0005-0000-0000-000049000000}"/>
    <cellStyle name="_KT (2)_3 2" xfId="91" xr:uid="{00000000-0005-0000-0000-00004A000000}"/>
    <cellStyle name="_KT (2)_3 3" xfId="92" xr:uid="{00000000-0005-0000-0000-00004B000000}"/>
    <cellStyle name="_KT (2)_3 4" xfId="93" xr:uid="{00000000-0005-0000-0000-00004C000000}"/>
    <cellStyle name="_KT (2)_3 5" xfId="94" xr:uid="{00000000-0005-0000-0000-00004D000000}"/>
    <cellStyle name="_KT (2)_3_Bao cao tien do thuc hien chi dao va ket qua thu hoi NQH" xfId="95" xr:uid="{00000000-0005-0000-0000-00004E000000}"/>
    <cellStyle name="_KT (2)_3_TG-TH" xfId="96" xr:uid="{00000000-0005-0000-0000-00004F000000}"/>
    <cellStyle name="_KT (2)_3_TG-TH 1" xfId="97" xr:uid="{00000000-0005-0000-0000-000050000000}"/>
    <cellStyle name="_KT (2)_3_TG-TH 2" xfId="98" xr:uid="{00000000-0005-0000-0000-000051000000}"/>
    <cellStyle name="_KT (2)_3_TG-TH 3" xfId="99" xr:uid="{00000000-0005-0000-0000-000052000000}"/>
    <cellStyle name="_KT (2)_3_TG-TH 4" xfId="100" xr:uid="{00000000-0005-0000-0000-000053000000}"/>
    <cellStyle name="_KT (2)_3_TG-TH 5" xfId="101" xr:uid="{00000000-0005-0000-0000-000054000000}"/>
    <cellStyle name="_KT (2)_3_TG-TH_Bao cao tien do thuc hien chi dao va ket qua thu hoi NQH" xfId="102" xr:uid="{00000000-0005-0000-0000-000055000000}"/>
    <cellStyle name="_KT (2)_4" xfId="103" xr:uid="{00000000-0005-0000-0000-000056000000}"/>
    <cellStyle name="_KT (2)_4 1" xfId="104" xr:uid="{00000000-0005-0000-0000-000057000000}"/>
    <cellStyle name="_KT (2)_4 2" xfId="105" xr:uid="{00000000-0005-0000-0000-000058000000}"/>
    <cellStyle name="_KT (2)_4 3" xfId="106" xr:uid="{00000000-0005-0000-0000-000059000000}"/>
    <cellStyle name="_KT (2)_4 4" xfId="107" xr:uid="{00000000-0005-0000-0000-00005A000000}"/>
    <cellStyle name="_KT (2)_4 5" xfId="108" xr:uid="{00000000-0005-0000-0000-00005B000000}"/>
    <cellStyle name="_KT (2)_4_Bao cao tien do thuc hien chi dao va ket qua thu hoi NQH" xfId="109" xr:uid="{00000000-0005-0000-0000-00005C000000}"/>
    <cellStyle name="_KT (2)_4_TG-TH" xfId="110" xr:uid="{00000000-0005-0000-0000-00005D000000}"/>
    <cellStyle name="_KT (2)_4_TG-TH 1" xfId="111" xr:uid="{00000000-0005-0000-0000-00005E000000}"/>
    <cellStyle name="_KT (2)_4_TG-TH 2" xfId="112" xr:uid="{00000000-0005-0000-0000-00005F000000}"/>
    <cellStyle name="_KT (2)_4_TG-TH 3" xfId="113" xr:uid="{00000000-0005-0000-0000-000060000000}"/>
    <cellStyle name="_KT (2)_4_TG-TH 4" xfId="114" xr:uid="{00000000-0005-0000-0000-000061000000}"/>
    <cellStyle name="_KT (2)_4_TG-TH 5" xfId="115" xr:uid="{00000000-0005-0000-0000-000062000000}"/>
    <cellStyle name="_KT (2)_4_TG-TH_Bao cao tien do thuc hien chi dao va ket qua thu hoi NQH" xfId="116" xr:uid="{00000000-0005-0000-0000-000063000000}"/>
    <cellStyle name="_KT (2)_5" xfId="117" xr:uid="{00000000-0005-0000-0000-000064000000}"/>
    <cellStyle name="_KT (2)_5 1" xfId="118" xr:uid="{00000000-0005-0000-0000-000065000000}"/>
    <cellStyle name="_KT (2)_5 2" xfId="119" xr:uid="{00000000-0005-0000-0000-000066000000}"/>
    <cellStyle name="_KT (2)_5 3" xfId="120" xr:uid="{00000000-0005-0000-0000-000067000000}"/>
    <cellStyle name="_KT (2)_5 4" xfId="121" xr:uid="{00000000-0005-0000-0000-000068000000}"/>
    <cellStyle name="_KT (2)_5 5" xfId="122" xr:uid="{00000000-0005-0000-0000-000069000000}"/>
    <cellStyle name="_KT (2)_5_Bao cao tien do thuc hien chi dao va ket qua thu hoi NQH" xfId="123" xr:uid="{00000000-0005-0000-0000-00006A000000}"/>
    <cellStyle name="_KT (2)_Bao cao tien do thuc hien chi dao va ket qua thu hoi NQH" xfId="124" xr:uid="{00000000-0005-0000-0000-00006B000000}"/>
    <cellStyle name="_KT (2)_TG-TH" xfId="125" xr:uid="{00000000-0005-0000-0000-00006C000000}"/>
    <cellStyle name="_KT (2)_TG-TH 1" xfId="126" xr:uid="{00000000-0005-0000-0000-00006D000000}"/>
    <cellStyle name="_KT (2)_TG-TH 2" xfId="127" xr:uid="{00000000-0005-0000-0000-00006E000000}"/>
    <cellStyle name="_KT (2)_TG-TH 3" xfId="128" xr:uid="{00000000-0005-0000-0000-00006F000000}"/>
    <cellStyle name="_KT (2)_TG-TH 4" xfId="129" xr:uid="{00000000-0005-0000-0000-000070000000}"/>
    <cellStyle name="_KT (2)_TG-TH 5" xfId="130" xr:uid="{00000000-0005-0000-0000-000071000000}"/>
    <cellStyle name="_KT (2)_TG-TH_Bao cao tien do thuc hien chi dao va ket qua thu hoi NQH" xfId="131" xr:uid="{00000000-0005-0000-0000-000072000000}"/>
    <cellStyle name="_KT_TG" xfId="132" xr:uid="{00000000-0005-0000-0000-000073000000}"/>
    <cellStyle name="_KT_TG 1" xfId="133" xr:uid="{00000000-0005-0000-0000-000074000000}"/>
    <cellStyle name="_KT_TG 2" xfId="134" xr:uid="{00000000-0005-0000-0000-000075000000}"/>
    <cellStyle name="_KT_TG 3" xfId="135" xr:uid="{00000000-0005-0000-0000-000076000000}"/>
    <cellStyle name="_KT_TG 4" xfId="136" xr:uid="{00000000-0005-0000-0000-000077000000}"/>
    <cellStyle name="_KT_TG 5" xfId="137" xr:uid="{00000000-0005-0000-0000-000078000000}"/>
    <cellStyle name="_KT_TG_1" xfId="138" xr:uid="{00000000-0005-0000-0000-000079000000}"/>
    <cellStyle name="_KT_TG_1 1" xfId="139" xr:uid="{00000000-0005-0000-0000-00007A000000}"/>
    <cellStyle name="_KT_TG_1 2" xfId="140" xr:uid="{00000000-0005-0000-0000-00007B000000}"/>
    <cellStyle name="_KT_TG_1 3" xfId="141" xr:uid="{00000000-0005-0000-0000-00007C000000}"/>
    <cellStyle name="_KT_TG_1 4" xfId="142" xr:uid="{00000000-0005-0000-0000-00007D000000}"/>
    <cellStyle name="_KT_TG_1 5" xfId="143" xr:uid="{00000000-0005-0000-0000-00007E000000}"/>
    <cellStyle name="_KT_TG_1_Bao cao tien do thuc hien chi dao va ket qua thu hoi NQH" xfId="144" xr:uid="{00000000-0005-0000-0000-00007F000000}"/>
    <cellStyle name="_KT_TG_2" xfId="145" xr:uid="{00000000-0005-0000-0000-000080000000}"/>
    <cellStyle name="_KT_TG_2 1" xfId="146" xr:uid="{00000000-0005-0000-0000-000081000000}"/>
    <cellStyle name="_KT_TG_2 2" xfId="147" xr:uid="{00000000-0005-0000-0000-000082000000}"/>
    <cellStyle name="_KT_TG_2 3" xfId="148" xr:uid="{00000000-0005-0000-0000-000083000000}"/>
    <cellStyle name="_KT_TG_2 4" xfId="149" xr:uid="{00000000-0005-0000-0000-000084000000}"/>
    <cellStyle name="_KT_TG_2 5" xfId="150" xr:uid="{00000000-0005-0000-0000-000085000000}"/>
    <cellStyle name="_KT_TG_2_Bao cao tien do thuc hien chi dao va ket qua thu hoi NQH" xfId="151" xr:uid="{00000000-0005-0000-0000-000086000000}"/>
    <cellStyle name="_KT_TG_3" xfId="152" xr:uid="{00000000-0005-0000-0000-000087000000}"/>
    <cellStyle name="_KT_TG_3 1" xfId="153" xr:uid="{00000000-0005-0000-0000-000088000000}"/>
    <cellStyle name="_KT_TG_3 2" xfId="154" xr:uid="{00000000-0005-0000-0000-000089000000}"/>
    <cellStyle name="_KT_TG_3 3" xfId="155" xr:uid="{00000000-0005-0000-0000-00008A000000}"/>
    <cellStyle name="_KT_TG_3 4" xfId="156" xr:uid="{00000000-0005-0000-0000-00008B000000}"/>
    <cellStyle name="_KT_TG_3 5" xfId="157" xr:uid="{00000000-0005-0000-0000-00008C000000}"/>
    <cellStyle name="_KT_TG_3_Bao cao tien do thuc hien chi dao va ket qua thu hoi NQH" xfId="158" xr:uid="{00000000-0005-0000-0000-00008D000000}"/>
    <cellStyle name="_KT_TG_4" xfId="159" xr:uid="{00000000-0005-0000-0000-00008E000000}"/>
    <cellStyle name="_KT_TG_4 1" xfId="160" xr:uid="{00000000-0005-0000-0000-00008F000000}"/>
    <cellStyle name="_KT_TG_4 2" xfId="161" xr:uid="{00000000-0005-0000-0000-000090000000}"/>
    <cellStyle name="_KT_TG_4 3" xfId="162" xr:uid="{00000000-0005-0000-0000-000091000000}"/>
    <cellStyle name="_KT_TG_4 4" xfId="163" xr:uid="{00000000-0005-0000-0000-000092000000}"/>
    <cellStyle name="_KT_TG_4 5" xfId="164" xr:uid="{00000000-0005-0000-0000-000093000000}"/>
    <cellStyle name="_KT_TG_4_Bao cao tien do thuc hien chi dao va ket qua thu hoi NQH" xfId="165" xr:uid="{00000000-0005-0000-0000-000094000000}"/>
    <cellStyle name="_KT_TG_Bao cao tien do thuc hien chi dao va ket qua thu hoi NQH" xfId="166" xr:uid="{00000000-0005-0000-0000-000095000000}"/>
    <cellStyle name="_SO T11" xfId="167" xr:uid="{00000000-0005-0000-0000-000096000000}"/>
    <cellStyle name="_SO T11 1" xfId="168" xr:uid="{00000000-0005-0000-0000-000097000000}"/>
    <cellStyle name="_SO T11 2" xfId="169" xr:uid="{00000000-0005-0000-0000-000098000000}"/>
    <cellStyle name="_SO T11 3" xfId="170" xr:uid="{00000000-0005-0000-0000-000099000000}"/>
    <cellStyle name="_SO T11 4" xfId="171" xr:uid="{00000000-0005-0000-0000-00009A000000}"/>
    <cellStyle name="_SO T11 5" xfId="172" xr:uid="{00000000-0005-0000-0000-00009B000000}"/>
    <cellStyle name="_SO T11_Bao cao tien do thuc hien chi dao va ket qua thu hoi NQH" xfId="173" xr:uid="{00000000-0005-0000-0000-00009C000000}"/>
    <cellStyle name="_TG-TH" xfId="174" xr:uid="{00000000-0005-0000-0000-00009D000000}"/>
    <cellStyle name="_TG-TH 1" xfId="175" xr:uid="{00000000-0005-0000-0000-00009E000000}"/>
    <cellStyle name="_TG-TH 2" xfId="176" xr:uid="{00000000-0005-0000-0000-00009F000000}"/>
    <cellStyle name="_TG-TH 3" xfId="177" xr:uid="{00000000-0005-0000-0000-0000A0000000}"/>
    <cellStyle name="_TG-TH 4" xfId="178" xr:uid="{00000000-0005-0000-0000-0000A1000000}"/>
    <cellStyle name="_TG-TH 5" xfId="179" xr:uid="{00000000-0005-0000-0000-0000A2000000}"/>
    <cellStyle name="_TG-TH_1" xfId="180" xr:uid="{00000000-0005-0000-0000-0000A3000000}"/>
    <cellStyle name="_TG-TH_1 1" xfId="181" xr:uid="{00000000-0005-0000-0000-0000A4000000}"/>
    <cellStyle name="_TG-TH_1 2" xfId="182" xr:uid="{00000000-0005-0000-0000-0000A5000000}"/>
    <cellStyle name="_TG-TH_1 3" xfId="183" xr:uid="{00000000-0005-0000-0000-0000A6000000}"/>
    <cellStyle name="_TG-TH_1 4" xfId="184" xr:uid="{00000000-0005-0000-0000-0000A7000000}"/>
    <cellStyle name="_TG-TH_1 5" xfId="185" xr:uid="{00000000-0005-0000-0000-0000A8000000}"/>
    <cellStyle name="_TG-TH_1_Bao cao tien do thuc hien chi dao va ket qua thu hoi NQH" xfId="186" xr:uid="{00000000-0005-0000-0000-0000A9000000}"/>
    <cellStyle name="_TG-TH_2" xfId="187" xr:uid="{00000000-0005-0000-0000-0000AA000000}"/>
    <cellStyle name="_TG-TH_2 1" xfId="188" xr:uid="{00000000-0005-0000-0000-0000AB000000}"/>
    <cellStyle name="_TG-TH_2 2" xfId="189" xr:uid="{00000000-0005-0000-0000-0000AC000000}"/>
    <cellStyle name="_TG-TH_2 3" xfId="190" xr:uid="{00000000-0005-0000-0000-0000AD000000}"/>
    <cellStyle name="_TG-TH_2 4" xfId="191" xr:uid="{00000000-0005-0000-0000-0000AE000000}"/>
    <cellStyle name="_TG-TH_2 5" xfId="192" xr:uid="{00000000-0005-0000-0000-0000AF000000}"/>
    <cellStyle name="_TG-TH_2_Bao cao tien do thuc hien chi dao va ket qua thu hoi NQH" xfId="193" xr:uid="{00000000-0005-0000-0000-0000B0000000}"/>
    <cellStyle name="_TG-TH_3" xfId="194" xr:uid="{00000000-0005-0000-0000-0000B1000000}"/>
    <cellStyle name="_TG-TH_3 1" xfId="195" xr:uid="{00000000-0005-0000-0000-0000B2000000}"/>
    <cellStyle name="_TG-TH_3 2" xfId="196" xr:uid="{00000000-0005-0000-0000-0000B3000000}"/>
    <cellStyle name="_TG-TH_3 3" xfId="197" xr:uid="{00000000-0005-0000-0000-0000B4000000}"/>
    <cellStyle name="_TG-TH_3 4" xfId="198" xr:uid="{00000000-0005-0000-0000-0000B5000000}"/>
    <cellStyle name="_TG-TH_3 5" xfId="199" xr:uid="{00000000-0005-0000-0000-0000B6000000}"/>
    <cellStyle name="_TG-TH_3_Bao cao tien do thuc hien chi dao va ket qua thu hoi NQH" xfId="200" xr:uid="{00000000-0005-0000-0000-0000B7000000}"/>
    <cellStyle name="_TG-TH_4" xfId="201" xr:uid="{00000000-0005-0000-0000-0000B8000000}"/>
    <cellStyle name="_TG-TH_4 1" xfId="202" xr:uid="{00000000-0005-0000-0000-0000B9000000}"/>
    <cellStyle name="_TG-TH_4 2" xfId="203" xr:uid="{00000000-0005-0000-0000-0000BA000000}"/>
    <cellStyle name="_TG-TH_4 3" xfId="204" xr:uid="{00000000-0005-0000-0000-0000BB000000}"/>
    <cellStyle name="_TG-TH_4 4" xfId="205" xr:uid="{00000000-0005-0000-0000-0000BC000000}"/>
    <cellStyle name="_TG-TH_4 5" xfId="206" xr:uid="{00000000-0005-0000-0000-0000BD000000}"/>
    <cellStyle name="_TG-TH_4_Bao cao tien do thuc hien chi dao va ket qua thu hoi NQH" xfId="207" xr:uid="{00000000-0005-0000-0000-0000BE000000}"/>
    <cellStyle name="_TG-TH_Bao cao tien do thuc hien chi dao va ket qua thu hoi NQH" xfId="208" xr:uid="{00000000-0005-0000-0000-0000BF000000}"/>
    <cellStyle name="_Tong hop may cheu nganh 1" xfId="209" xr:uid="{00000000-0005-0000-0000-0000C0000000}"/>
    <cellStyle name="_x005f_x0001_" xfId="210" xr:uid="{00000000-0005-0000-0000-0000C1000000}"/>
    <cellStyle name="_x005f_x0001_ 1" xfId="211" xr:uid="{00000000-0005-0000-0000-0000C2000000}"/>
    <cellStyle name="_x005f_x0001_ 2" xfId="212" xr:uid="{00000000-0005-0000-0000-0000C3000000}"/>
    <cellStyle name="»õ±Ò[0]_Sheet1" xfId="213" xr:uid="{00000000-0005-0000-0000-0000C4000000}"/>
    <cellStyle name="»õ±Ò_Sheet1" xfId="214" xr:uid="{00000000-0005-0000-0000-0000C5000000}"/>
    <cellStyle name="•W€_STDFOR" xfId="215" xr:uid="{00000000-0005-0000-0000-0000C6000000}"/>
    <cellStyle name="W_STDFOR" xfId="216" xr:uid="{00000000-0005-0000-0000-0000C7000000}"/>
    <cellStyle name="1" xfId="217" xr:uid="{00000000-0005-0000-0000-0000C8000000}"/>
    <cellStyle name="1 1" xfId="218" xr:uid="{00000000-0005-0000-0000-0000C9000000}"/>
    <cellStyle name="1 2" xfId="219" xr:uid="{00000000-0005-0000-0000-0000CA000000}"/>
    <cellStyle name="1 3" xfId="220" xr:uid="{00000000-0005-0000-0000-0000CB000000}"/>
    <cellStyle name="1 4" xfId="221" xr:uid="{00000000-0005-0000-0000-0000CC000000}"/>
    <cellStyle name="1 5" xfId="222" xr:uid="{00000000-0005-0000-0000-0000CD000000}"/>
    <cellStyle name="1_Bao cao tien do thuc hien chi dao va ket qua thu hoi NQH" xfId="223" xr:uid="{00000000-0005-0000-0000-0000CE000000}"/>
    <cellStyle name="1_Tong hop khoi luong cap xi mang hang thang nam 2014 (cac loai XM)" xfId="224" xr:uid="{00000000-0005-0000-0000-0000CF000000}"/>
    <cellStyle name="¹éºÐÀ²_      " xfId="225" xr:uid="{00000000-0005-0000-0000-0000D0000000}"/>
    <cellStyle name="2" xfId="226" xr:uid="{00000000-0005-0000-0000-0000D1000000}"/>
    <cellStyle name="2 1" xfId="227" xr:uid="{00000000-0005-0000-0000-0000D2000000}"/>
    <cellStyle name="2 2" xfId="228" xr:uid="{00000000-0005-0000-0000-0000D3000000}"/>
    <cellStyle name="2 3" xfId="229" xr:uid="{00000000-0005-0000-0000-0000D4000000}"/>
    <cellStyle name="2 4" xfId="230" xr:uid="{00000000-0005-0000-0000-0000D5000000}"/>
    <cellStyle name="2 5" xfId="231" xr:uid="{00000000-0005-0000-0000-0000D6000000}"/>
    <cellStyle name="2_Bao cao tien do thuc hien chi dao va ket qua thu hoi NQH" xfId="232" xr:uid="{00000000-0005-0000-0000-0000D7000000}"/>
    <cellStyle name="2_Tong hop khoi luong cap xi mang hang thang nam 2014 (cac loai XM)" xfId="233" xr:uid="{00000000-0005-0000-0000-0000D8000000}"/>
    <cellStyle name="20" xfId="234" xr:uid="{00000000-0005-0000-0000-0000D9000000}"/>
    <cellStyle name="20% - Accent1 1" xfId="235" xr:uid="{00000000-0005-0000-0000-0000DA000000}"/>
    <cellStyle name="20% - Accent1 1 1" xfId="236" xr:uid="{00000000-0005-0000-0000-0000DB000000}"/>
    <cellStyle name="20% - Accent1 1 2" xfId="237" xr:uid="{00000000-0005-0000-0000-0000DC000000}"/>
    <cellStyle name="20% - Accent1 1 3" xfId="238" xr:uid="{00000000-0005-0000-0000-0000DD000000}"/>
    <cellStyle name="20% - Accent1 1 4" xfId="239" xr:uid="{00000000-0005-0000-0000-0000DE000000}"/>
    <cellStyle name="20% - Accent1 1 5" xfId="240" xr:uid="{00000000-0005-0000-0000-0000DF000000}"/>
    <cellStyle name="20% - Accent1 2" xfId="241" xr:uid="{00000000-0005-0000-0000-0000E0000000}"/>
    <cellStyle name="20% - Accent1 2 1" xfId="242" xr:uid="{00000000-0005-0000-0000-0000E1000000}"/>
    <cellStyle name="20% - Accent1 2 2" xfId="243" xr:uid="{00000000-0005-0000-0000-0000E2000000}"/>
    <cellStyle name="20% - Accent1 2 3" xfId="244" xr:uid="{00000000-0005-0000-0000-0000E3000000}"/>
    <cellStyle name="20% - Accent1 2 4" xfId="245" xr:uid="{00000000-0005-0000-0000-0000E4000000}"/>
    <cellStyle name="20% - Accent1 2 5" xfId="246" xr:uid="{00000000-0005-0000-0000-0000E5000000}"/>
    <cellStyle name="20% - Accent1 2_Bao cao tien do thuc hien chi dao va ket qua thu hoi NQH" xfId="247" xr:uid="{00000000-0005-0000-0000-0000E6000000}"/>
    <cellStyle name="20% - Accent1 3" xfId="248" xr:uid="{00000000-0005-0000-0000-0000E7000000}"/>
    <cellStyle name="20% - Accent1 4" xfId="249" xr:uid="{00000000-0005-0000-0000-0000E8000000}"/>
    <cellStyle name="20% - Accent2 1" xfId="250" xr:uid="{00000000-0005-0000-0000-0000E9000000}"/>
    <cellStyle name="20% - Accent2 1 1" xfId="251" xr:uid="{00000000-0005-0000-0000-0000EA000000}"/>
    <cellStyle name="20% - Accent2 1 2" xfId="252" xr:uid="{00000000-0005-0000-0000-0000EB000000}"/>
    <cellStyle name="20% - Accent2 1 3" xfId="253" xr:uid="{00000000-0005-0000-0000-0000EC000000}"/>
    <cellStyle name="20% - Accent2 1 4" xfId="254" xr:uid="{00000000-0005-0000-0000-0000ED000000}"/>
    <cellStyle name="20% - Accent2 1 5" xfId="255" xr:uid="{00000000-0005-0000-0000-0000EE000000}"/>
    <cellStyle name="20% - Accent2 2" xfId="256" xr:uid="{00000000-0005-0000-0000-0000EF000000}"/>
    <cellStyle name="20% - Accent2 2 1" xfId="257" xr:uid="{00000000-0005-0000-0000-0000F0000000}"/>
    <cellStyle name="20% - Accent2 2 2" xfId="258" xr:uid="{00000000-0005-0000-0000-0000F1000000}"/>
    <cellStyle name="20% - Accent2 2 3" xfId="259" xr:uid="{00000000-0005-0000-0000-0000F2000000}"/>
    <cellStyle name="20% - Accent2 2 4" xfId="260" xr:uid="{00000000-0005-0000-0000-0000F3000000}"/>
    <cellStyle name="20% - Accent2 2 5" xfId="261" xr:uid="{00000000-0005-0000-0000-0000F4000000}"/>
    <cellStyle name="20% - Accent2 2_Bao cao tien do thuc hien chi dao va ket qua thu hoi NQH" xfId="262" xr:uid="{00000000-0005-0000-0000-0000F5000000}"/>
    <cellStyle name="20% - Accent2 3" xfId="263" xr:uid="{00000000-0005-0000-0000-0000F6000000}"/>
    <cellStyle name="20% - Accent2 4" xfId="264" xr:uid="{00000000-0005-0000-0000-0000F7000000}"/>
    <cellStyle name="20% - Accent3 1" xfId="265" xr:uid="{00000000-0005-0000-0000-0000F8000000}"/>
    <cellStyle name="20% - Accent3 1 1" xfId="266" xr:uid="{00000000-0005-0000-0000-0000F9000000}"/>
    <cellStyle name="20% - Accent3 1 2" xfId="267" xr:uid="{00000000-0005-0000-0000-0000FA000000}"/>
    <cellStyle name="20% - Accent3 1 3" xfId="268" xr:uid="{00000000-0005-0000-0000-0000FB000000}"/>
    <cellStyle name="20% - Accent3 1 4" xfId="269" xr:uid="{00000000-0005-0000-0000-0000FC000000}"/>
    <cellStyle name="20% - Accent3 1 5" xfId="270" xr:uid="{00000000-0005-0000-0000-0000FD000000}"/>
    <cellStyle name="20% - Accent3 2" xfId="271" xr:uid="{00000000-0005-0000-0000-0000FE000000}"/>
    <cellStyle name="20% - Accent3 2 1" xfId="272" xr:uid="{00000000-0005-0000-0000-0000FF000000}"/>
    <cellStyle name="20% - Accent3 2 2" xfId="273" xr:uid="{00000000-0005-0000-0000-000000010000}"/>
    <cellStyle name="20% - Accent3 2 3" xfId="274" xr:uid="{00000000-0005-0000-0000-000001010000}"/>
    <cellStyle name="20% - Accent3 2 4" xfId="275" xr:uid="{00000000-0005-0000-0000-000002010000}"/>
    <cellStyle name="20% - Accent3 2 5" xfId="276" xr:uid="{00000000-0005-0000-0000-000003010000}"/>
    <cellStyle name="20% - Accent3 2_Bao cao tien do thuc hien chi dao va ket qua thu hoi NQH" xfId="277" xr:uid="{00000000-0005-0000-0000-000004010000}"/>
    <cellStyle name="20% - Accent3 3" xfId="278" xr:uid="{00000000-0005-0000-0000-000005010000}"/>
    <cellStyle name="20% - Accent3 4" xfId="279" xr:uid="{00000000-0005-0000-0000-000006010000}"/>
    <cellStyle name="20% - Accent4 1" xfId="280" xr:uid="{00000000-0005-0000-0000-000007010000}"/>
    <cellStyle name="20% - Accent4 1 1" xfId="281" xr:uid="{00000000-0005-0000-0000-000008010000}"/>
    <cellStyle name="20% - Accent4 1 2" xfId="282" xr:uid="{00000000-0005-0000-0000-000009010000}"/>
    <cellStyle name="20% - Accent4 1 3" xfId="283" xr:uid="{00000000-0005-0000-0000-00000A010000}"/>
    <cellStyle name="20% - Accent4 1 4" xfId="284" xr:uid="{00000000-0005-0000-0000-00000B010000}"/>
    <cellStyle name="20% - Accent4 1 5" xfId="285" xr:uid="{00000000-0005-0000-0000-00000C010000}"/>
    <cellStyle name="20% - Accent4 2" xfId="286" xr:uid="{00000000-0005-0000-0000-00000D010000}"/>
    <cellStyle name="20% - Accent4 2 1" xfId="287" xr:uid="{00000000-0005-0000-0000-00000E010000}"/>
    <cellStyle name="20% - Accent4 2 2" xfId="288" xr:uid="{00000000-0005-0000-0000-00000F010000}"/>
    <cellStyle name="20% - Accent4 2 3" xfId="289" xr:uid="{00000000-0005-0000-0000-000010010000}"/>
    <cellStyle name="20% - Accent4 2 4" xfId="290" xr:uid="{00000000-0005-0000-0000-000011010000}"/>
    <cellStyle name="20% - Accent4 2 5" xfId="291" xr:uid="{00000000-0005-0000-0000-000012010000}"/>
    <cellStyle name="20% - Accent4 2_Bao cao tien do thuc hien chi dao va ket qua thu hoi NQH" xfId="292" xr:uid="{00000000-0005-0000-0000-000013010000}"/>
    <cellStyle name="20% - Accent4 3" xfId="293" xr:uid="{00000000-0005-0000-0000-000014010000}"/>
    <cellStyle name="20% - Accent4 4" xfId="294" xr:uid="{00000000-0005-0000-0000-000015010000}"/>
    <cellStyle name="20% - Accent5 1" xfId="295" xr:uid="{00000000-0005-0000-0000-000016010000}"/>
    <cellStyle name="20% - Accent5 1 1" xfId="296" xr:uid="{00000000-0005-0000-0000-000017010000}"/>
    <cellStyle name="20% - Accent5 1 2" xfId="297" xr:uid="{00000000-0005-0000-0000-000018010000}"/>
    <cellStyle name="20% - Accent5 1 3" xfId="298" xr:uid="{00000000-0005-0000-0000-000019010000}"/>
    <cellStyle name="20% - Accent5 1 4" xfId="299" xr:uid="{00000000-0005-0000-0000-00001A010000}"/>
    <cellStyle name="20% - Accent5 1 5" xfId="300" xr:uid="{00000000-0005-0000-0000-00001B010000}"/>
    <cellStyle name="20% - Accent5 2" xfId="301" xr:uid="{00000000-0005-0000-0000-00001C010000}"/>
    <cellStyle name="20% - Accent5 2 1" xfId="302" xr:uid="{00000000-0005-0000-0000-00001D010000}"/>
    <cellStyle name="20% - Accent5 2 2" xfId="303" xr:uid="{00000000-0005-0000-0000-00001E010000}"/>
    <cellStyle name="20% - Accent5 2 3" xfId="304" xr:uid="{00000000-0005-0000-0000-00001F010000}"/>
    <cellStyle name="20% - Accent5 2 4" xfId="305" xr:uid="{00000000-0005-0000-0000-000020010000}"/>
    <cellStyle name="20% - Accent5 2 5" xfId="306" xr:uid="{00000000-0005-0000-0000-000021010000}"/>
    <cellStyle name="20% - Accent5 2_Bao cao tien do thuc hien chi dao va ket qua thu hoi NQH" xfId="307" xr:uid="{00000000-0005-0000-0000-000022010000}"/>
    <cellStyle name="20% - Accent5 3" xfId="308" xr:uid="{00000000-0005-0000-0000-000023010000}"/>
    <cellStyle name="20% - Accent5 4" xfId="309" xr:uid="{00000000-0005-0000-0000-000024010000}"/>
    <cellStyle name="20% - Accent6 1" xfId="310" xr:uid="{00000000-0005-0000-0000-000025010000}"/>
    <cellStyle name="20% - Accent6 1 1" xfId="311" xr:uid="{00000000-0005-0000-0000-000026010000}"/>
    <cellStyle name="20% - Accent6 1 2" xfId="312" xr:uid="{00000000-0005-0000-0000-000027010000}"/>
    <cellStyle name="20% - Accent6 1 3" xfId="313" xr:uid="{00000000-0005-0000-0000-000028010000}"/>
    <cellStyle name="20% - Accent6 1 4" xfId="314" xr:uid="{00000000-0005-0000-0000-000029010000}"/>
    <cellStyle name="20% - Accent6 1 5" xfId="315" xr:uid="{00000000-0005-0000-0000-00002A010000}"/>
    <cellStyle name="20% - Accent6 2" xfId="316" xr:uid="{00000000-0005-0000-0000-00002B010000}"/>
    <cellStyle name="20% - Accent6 2 1" xfId="317" xr:uid="{00000000-0005-0000-0000-00002C010000}"/>
    <cellStyle name="20% - Accent6 2 2" xfId="318" xr:uid="{00000000-0005-0000-0000-00002D010000}"/>
    <cellStyle name="20% - Accent6 2 3" xfId="319" xr:uid="{00000000-0005-0000-0000-00002E010000}"/>
    <cellStyle name="20% - Accent6 2 4" xfId="320" xr:uid="{00000000-0005-0000-0000-00002F010000}"/>
    <cellStyle name="20% - Accent6 2 5" xfId="321" xr:uid="{00000000-0005-0000-0000-000030010000}"/>
    <cellStyle name="20% - Accent6 2_Bao cao tien do thuc hien chi dao va ket qua thu hoi NQH" xfId="322" xr:uid="{00000000-0005-0000-0000-000031010000}"/>
    <cellStyle name="20% - Accent6 3" xfId="323" xr:uid="{00000000-0005-0000-0000-000032010000}"/>
    <cellStyle name="20% - Accent6 4" xfId="324" xr:uid="{00000000-0005-0000-0000-000033010000}"/>
    <cellStyle name="3" xfId="325" xr:uid="{00000000-0005-0000-0000-000034010000}"/>
    <cellStyle name="3 1" xfId="326" xr:uid="{00000000-0005-0000-0000-000035010000}"/>
    <cellStyle name="3 2" xfId="327" xr:uid="{00000000-0005-0000-0000-000036010000}"/>
    <cellStyle name="3 3" xfId="328" xr:uid="{00000000-0005-0000-0000-000037010000}"/>
    <cellStyle name="3 4" xfId="329" xr:uid="{00000000-0005-0000-0000-000038010000}"/>
    <cellStyle name="3 5" xfId="330" xr:uid="{00000000-0005-0000-0000-000039010000}"/>
    <cellStyle name="3_Bao cao tien do thuc hien chi dao va ket qua thu hoi NQH" xfId="331" xr:uid="{00000000-0005-0000-0000-00003A010000}"/>
    <cellStyle name="3_Tong hop khoi luong cap xi mang hang thang nam 2014 (cac loai XM)" xfId="332" xr:uid="{00000000-0005-0000-0000-00003B010000}"/>
    <cellStyle name="³£¹æ_GZ TV" xfId="333" xr:uid="{00000000-0005-0000-0000-00003C010000}"/>
    <cellStyle name="4" xfId="334" xr:uid="{00000000-0005-0000-0000-00003D010000}"/>
    <cellStyle name="4 1" xfId="335" xr:uid="{00000000-0005-0000-0000-00003E010000}"/>
    <cellStyle name="4 2" xfId="336" xr:uid="{00000000-0005-0000-0000-00003F010000}"/>
    <cellStyle name="4 3" xfId="337" xr:uid="{00000000-0005-0000-0000-000040010000}"/>
    <cellStyle name="4 4" xfId="338" xr:uid="{00000000-0005-0000-0000-000041010000}"/>
    <cellStyle name="4 5" xfId="339" xr:uid="{00000000-0005-0000-0000-000042010000}"/>
    <cellStyle name="40% - Accent1 1" xfId="340" xr:uid="{00000000-0005-0000-0000-000043010000}"/>
    <cellStyle name="40% - Accent1 1 1" xfId="341" xr:uid="{00000000-0005-0000-0000-000044010000}"/>
    <cellStyle name="40% - Accent1 1 2" xfId="342" xr:uid="{00000000-0005-0000-0000-000045010000}"/>
    <cellStyle name="40% - Accent1 1 3" xfId="343" xr:uid="{00000000-0005-0000-0000-000046010000}"/>
    <cellStyle name="40% - Accent1 1 4" xfId="344" xr:uid="{00000000-0005-0000-0000-000047010000}"/>
    <cellStyle name="40% - Accent1 1 5" xfId="345" xr:uid="{00000000-0005-0000-0000-000048010000}"/>
    <cellStyle name="40% - Accent1 2" xfId="346" xr:uid="{00000000-0005-0000-0000-000049010000}"/>
    <cellStyle name="40% - Accent1 2 1" xfId="347" xr:uid="{00000000-0005-0000-0000-00004A010000}"/>
    <cellStyle name="40% - Accent1 2 2" xfId="348" xr:uid="{00000000-0005-0000-0000-00004B010000}"/>
    <cellStyle name="40% - Accent1 2 3" xfId="349" xr:uid="{00000000-0005-0000-0000-00004C010000}"/>
    <cellStyle name="40% - Accent1 2 4" xfId="350" xr:uid="{00000000-0005-0000-0000-00004D010000}"/>
    <cellStyle name="40% - Accent1 2 5" xfId="351" xr:uid="{00000000-0005-0000-0000-00004E010000}"/>
    <cellStyle name="40% - Accent1 2_Bao cao tien do thuc hien chi dao va ket qua thu hoi NQH" xfId="352" xr:uid="{00000000-0005-0000-0000-00004F010000}"/>
    <cellStyle name="40% - Accent1 3" xfId="353" xr:uid="{00000000-0005-0000-0000-000050010000}"/>
    <cellStyle name="40% - Accent1 4" xfId="354" xr:uid="{00000000-0005-0000-0000-000051010000}"/>
    <cellStyle name="40% - Accent2 1" xfId="355" xr:uid="{00000000-0005-0000-0000-000052010000}"/>
    <cellStyle name="40% - Accent2 1 1" xfId="356" xr:uid="{00000000-0005-0000-0000-000053010000}"/>
    <cellStyle name="40% - Accent2 1 2" xfId="357" xr:uid="{00000000-0005-0000-0000-000054010000}"/>
    <cellStyle name="40% - Accent2 1 3" xfId="358" xr:uid="{00000000-0005-0000-0000-000055010000}"/>
    <cellStyle name="40% - Accent2 1 4" xfId="359" xr:uid="{00000000-0005-0000-0000-000056010000}"/>
    <cellStyle name="40% - Accent2 1 5" xfId="360" xr:uid="{00000000-0005-0000-0000-000057010000}"/>
    <cellStyle name="40% - Accent2 2" xfId="361" xr:uid="{00000000-0005-0000-0000-000058010000}"/>
    <cellStyle name="40% - Accent2 2 1" xfId="362" xr:uid="{00000000-0005-0000-0000-000059010000}"/>
    <cellStyle name="40% - Accent2 2 2" xfId="363" xr:uid="{00000000-0005-0000-0000-00005A010000}"/>
    <cellStyle name="40% - Accent2 2 3" xfId="364" xr:uid="{00000000-0005-0000-0000-00005B010000}"/>
    <cellStyle name="40% - Accent2 2 4" xfId="365" xr:uid="{00000000-0005-0000-0000-00005C010000}"/>
    <cellStyle name="40% - Accent2 2 5" xfId="366" xr:uid="{00000000-0005-0000-0000-00005D010000}"/>
    <cellStyle name="40% - Accent2 2_Bao cao tien do thuc hien chi dao va ket qua thu hoi NQH" xfId="367" xr:uid="{00000000-0005-0000-0000-00005E010000}"/>
    <cellStyle name="40% - Accent2 3" xfId="368" xr:uid="{00000000-0005-0000-0000-00005F010000}"/>
    <cellStyle name="40% - Accent2 4" xfId="369" xr:uid="{00000000-0005-0000-0000-000060010000}"/>
    <cellStyle name="40% - Accent3 1" xfId="370" xr:uid="{00000000-0005-0000-0000-000061010000}"/>
    <cellStyle name="40% - Accent3 1 1" xfId="371" xr:uid="{00000000-0005-0000-0000-000062010000}"/>
    <cellStyle name="40% - Accent3 1 2" xfId="372" xr:uid="{00000000-0005-0000-0000-000063010000}"/>
    <cellStyle name="40% - Accent3 1 3" xfId="373" xr:uid="{00000000-0005-0000-0000-000064010000}"/>
    <cellStyle name="40% - Accent3 1 4" xfId="374" xr:uid="{00000000-0005-0000-0000-000065010000}"/>
    <cellStyle name="40% - Accent3 1 5" xfId="375" xr:uid="{00000000-0005-0000-0000-000066010000}"/>
    <cellStyle name="40% - Accent3 2" xfId="376" xr:uid="{00000000-0005-0000-0000-000067010000}"/>
    <cellStyle name="40% - Accent3 2 1" xfId="377" xr:uid="{00000000-0005-0000-0000-000068010000}"/>
    <cellStyle name="40% - Accent3 2 2" xfId="378" xr:uid="{00000000-0005-0000-0000-000069010000}"/>
    <cellStyle name="40% - Accent3 2 3" xfId="379" xr:uid="{00000000-0005-0000-0000-00006A010000}"/>
    <cellStyle name="40% - Accent3 2 4" xfId="380" xr:uid="{00000000-0005-0000-0000-00006B010000}"/>
    <cellStyle name="40% - Accent3 2 5" xfId="381" xr:uid="{00000000-0005-0000-0000-00006C010000}"/>
    <cellStyle name="40% - Accent3 2_Bao cao tien do thuc hien chi dao va ket qua thu hoi NQH" xfId="382" xr:uid="{00000000-0005-0000-0000-00006D010000}"/>
    <cellStyle name="40% - Accent3 3" xfId="383" xr:uid="{00000000-0005-0000-0000-00006E010000}"/>
    <cellStyle name="40% - Accent3 4" xfId="384" xr:uid="{00000000-0005-0000-0000-00006F010000}"/>
    <cellStyle name="40% - Accent4 1" xfId="385" xr:uid="{00000000-0005-0000-0000-000070010000}"/>
    <cellStyle name="40% - Accent4 1 1" xfId="386" xr:uid="{00000000-0005-0000-0000-000071010000}"/>
    <cellStyle name="40% - Accent4 1 2" xfId="387" xr:uid="{00000000-0005-0000-0000-000072010000}"/>
    <cellStyle name="40% - Accent4 1 3" xfId="388" xr:uid="{00000000-0005-0000-0000-000073010000}"/>
    <cellStyle name="40% - Accent4 1 4" xfId="389" xr:uid="{00000000-0005-0000-0000-000074010000}"/>
    <cellStyle name="40% - Accent4 1 5" xfId="390" xr:uid="{00000000-0005-0000-0000-000075010000}"/>
    <cellStyle name="40% - Accent4 2" xfId="391" xr:uid="{00000000-0005-0000-0000-000076010000}"/>
    <cellStyle name="40% - Accent4 2 1" xfId="392" xr:uid="{00000000-0005-0000-0000-000077010000}"/>
    <cellStyle name="40% - Accent4 2 2" xfId="393" xr:uid="{00000000-0005-0000-0000-000078010000}"/>
    <cellStyle name="40% - Accent4 2 3" xfId="394" xr:uid="{00000000-0005-0000-0000-000079010000}"/>
    <cellStyle name="40% - Accent4 2 4" xfId="395" xr:uid="{00000000-0005-0000-0000-00007A010000}"/>
    <cellStyle name="40% - Accent4 2 5" xfId="396" xr:uid="{00000000-0005-0000-0000-00007B010000}"/>
    <cellStyle name="40% - Accent4 2_Bao cao tien do thuc hien chi dao va ket qua thu hoi NQH" xfId="397" xr:uid="{00000000-0005-0000-0000-00007C010000}"/>
    <cellStyle name="40% - Accent4 3" xfId="398" xr:uid="{00000000-0005-0000-0000-00007D010000}"/>
    <cellStyle name="40% - Accent4 4" xfId="399" xr:uid="{00000000-0005-0000-0000-00007E010000}"/>
    <cellStyle name="40% - Accent5 1" xfId="400" xr:uid="{00000000-0005-0000-0000-00007F010000}"/>
    <cellStyle name="40% - Accent5 1 1" xfId="401" xr:uid="{00000000-0005-0000-0000-000080010000}"/>
    <cellStyle name="40% - Accent5 1 2" xfId="402" xr:uid="{00000000-0005-0000-0000-000081010000}"/>
    <cellStyle name="40% - Accent5 1 3" xfId="403" xr:uid="{00000000-0005-0000-0000-000082010000}"/>
    <cellStyle name="40% - Accent5 1 4" xfId="404" xr:uid="{00000000-0005-0000-0000-000083010000}"/>
    <cellStyle name="40% - Accent5 1 5" xfId="405" xr:uid="{00000000-0005-0000-0000-000084010000}"/>
    <cellStyle name="40% - Accent5 2" xfId="406" xr:uid="{00000000-0005-0000-0000-000085010000}"/>
    <cellStyle name="40% - Accent5 2 1" xfId="407" xr:uid="{00000000-0005-0000-0000-000086010000}"/>
    <cellStyle name="40% - Accent5 2 2" xfId="408" xr:uid="{00000000-0005-0000-0000-000087010000}"/>
    <cellStyle name="40% - Accent5 2 3" xfId="409" xr:uid="{00000000-0005-0000-0000-000088010000}"/>
    <cellStyle name="40% - Accent5 2 4" xfId="410" xr:uid="{00000000-0005-0000-0000-000089010000}"/>
    <cellStyle name="40% - Accent5 2 5" xfId="411" xr:uid="{00000000-0005-0000-0000-00008A010000}"/>
    <cellStyle name="40% - Accent5 2_Bao cao tien do thuc hien chi dao va ket qua thu hoi NQH" xfId="412" xr:uid="{00000000-0005-0000-0000-00008B010000}"/>
    <cellStyle name="40% - Accent5 3" xfId="413" xr:uid="{00000000-0005-0000-0000-00008C010000}"/>
    <cellStyle name="40% - Accent5 4" xfId="414" xr:uid="{00000000-0005-0000-0000-00008D010000}"/>
    <cellStyle name="40% - Accent6 1" xfId="415" xr:uid="{00000000-0005-0000-0000-00008E010000}"/>
    <cellStyle name="40% - Accent6 1 1" xfId="416" xr:uid="{00000000-0005-0000-0000-00008F010000}"/>
    <cellStyle name="40% - Accent6 1 2" xfId="417" xr:uid="{00000000-0005-0000-0000-000090010000}"/>
    <cellStyle name="40% - Accent6 1 3" xfId="418" xr:uid="{00000000-0005-0000-0000-000091010000}"/>
    <cellStyle name="40% - Accent6 1 4" xfId="419" xr:uid="{00000000-0005-0000-0000-000092010000}"/>
    <cellStyle name="40% - Accent6 1 5" xfId="420" xr:uid="{00000000-0005-0000-0000-000093010000}"/>
    <cellStyle name="40% - Accent6 2" xfId="421" xr:uid="{00000000-0005-0000-0000-000094010000}"/>
    <cellStyle name="40% - Accent6 2 1" xfId="422" xr:uid="{00000000-0005-0000-0000-000095010000}"/>
    <cellStyle name="40% - Accent6 2 2" xfId="423" xr:uid="{00000000-0005-0000-0000-000096010000}"/>
    <cellStyle name="40% - Accent6 2 3" xfId="424" xr:uid="{00000000-0005-0000-0000-000097010000}"/>
    <cellStyle name="40% - Accent6 2 4" xfId="425" xr:uid="{00000000-0005-0000-0000-000098010000}"/>
    <cellStyle name="40% - Accent6 2 5" xfId="426" xr:uid="{00000000-0005-0000-0000-000099010000}"/>
    <cellStyle name="40% - Accent6 2_Bao cao tien do thuc hien chi dao va ket qua thu hoi NQH" xfId="427" xr:uid="{00000000-0005-0000-0000-00009A010000}"/>
    <cellStyle name="40% - Accent6 3" xfId="428" xr:uid="{00000000-0005-0000-0000-00009B010000}"/>
    <cellStyle name="40% - Accent6 4" xfId="429" xr:uid="{00000000-0005-0000-0000-00009C010000}"/>
    <cellStyle name="6" xfId="430" xr:uid="{00000000-0005-0000-0000-00009D010000}"/>
    <cellStyle name="60% - Accent1 1" xfId="431" xr:uid="{00000000-0005-0000-0000-00009E010000}"/>
    <cellStyle name="60% - Accent1 1 1" xfId="432" xr:uid="{00000000-0005-0000-0000-00009F010000}"/>
    <cellStyle name="60% - Accent1 1 2" xfId="433" xr:uid="{00000000-0005-0000-0000-0000A0010000}"/>
    <cellStyle name="60% - Accent1 1 3" xfId="434" xr:uid="{00000000-0005-0000-0000-0000A1010000}"/>
    <cellStyle name="60% - Accent1 1 4" xfId="435" xr:uid="{00000000-0005-0000-0000-0000A2010000}"/>
    <cellStyle name="60% - Accent1 1 5" xfId="436" xr:uid="{00000000-0005-0000-0000-0000A3010000}"/>
    <cellStyle name="60% - Accent1 2" xfId="437" xr:uid="{00000000-0005-0000-0000-0000A4010000}"/>
    <cellStyle name="60% - Accent1 2 1" xfId="438" xr:uid="{00000000-0005-0000-0000-0000A5010000}"/>
    <cellStyle name="60% - Accent1 2 2" xfId="439" xr:uid="{00000000-0005-0000-0000-0000A6010000}"/>
    <cellStyle name="60% - Accent1 2 3" xfId="440" xr:uid="{00000000-0005-0000-0000-0000A7010000}"/>
    <cellStyle name="60% - Accent1 2 4" xfId="441" xr:uid="{00000000-0005-0000-0000-0000A8010000}"/>
    <cellStyle name="60% - Accent1 2 5" xfId="442" xr:uid="{00000000-0005-0000-0000-0000A9010000}"/>
    <cellStyle name="60% - Accent1 2_Bao cao tien do thuc hien chi dao va ket qua thu hoi NQH" xfId="443" xr:uid="{00000000-0005-0000-0000-0000AA010000}"/>
    <cellStyle name="60% - Accent1 3" xfId="444" xr:uid="{00000000-0005-0000-0000-0000AB010000}"/>
    <cellStyle name="60% - Accent1 4" xfId="445" xr:uid="{00000000-0005-0000-0000-0000AC010000}"/>
    <cellStyle name="60% - Accent2 1" xfId="446" xr:uid="{00000000-0005-0000-0000-0000AD010000}"/>
    <cellStyle name="60% - Accent2 1 1" xfId="447" xr:uid="{00000000-0005-0000-0000-0000AE010000}"/>
    <cellStyle name="60% - Accent2 1 2" xfId="448" xr:uid="{00000000-0005-0000-0000-0000AF010000}"/>
    <cellStyle name="60% - Accent2 1 3" xfId="449" xr:uid="{00000000-0005-0000-0000-0000B0010000}"/>
    <cellStyle name="60% - Accent2 1 4" xfId="450" xr:uid="{00000000-0005-0000-0000-0000B1010000}"/>
    <cellStyle name="60% - Accent2 1 5" xfId="451" xr:uid="{00000000-0005-0000-0000-0000B2010000}"/>
    <cellStyle name="60% - Accent2 2" xfId="452" xr:uid="{00000000-0005-0000-0000-0000B3010000}"/>
    <cellStyle name="60% - Accent2 2 1" xfId="453" xr:uid="{00000000-0005-0000-0000-0000B4010000}"/>
    <cellStyle name="60% - Accent2 2 2" xfId="454" xr:uid="{00000000-0005-0000-0000-0000B5010000}"/>
    <cellStyle name="60% - Accent2 2 3" xfId="455" xr:uid="{00000000-0005-0000-0000-0000B6010000}"/>
    <cellStyle name="60% - Accent2 2 4" xfId="456" xr:uid="{00000000-0005-0000-0000-0000B7010000}"/>
    <cellStyle name="60% - Accent2 2 5" xfId="457" xr:uid="{00000000-0005-0000-0000-0000B8010000}"/>
    <cellStyle name="60% - Accent2 2_Bao cao tien do thuc hien chi dao va ket qua thu hoi NQH" xfId="458" xr:uid="{00000000-0005-0000-0000-0000B9010000}"/>
    <cellStyle name="60% - Accent2 3" xfId="459" xr:uid="{00000000-0005-0000-0000-0000BA010000}"/>
    <cellStyle name="60% - Accent2 4" xfId="460" xr:uid="{00000000-0005-0000-0000-0000BB010000}"/>
    <cellStyle name="60% - Accent3 1" xfId="461" xr:uid="{00000000-0005-0000-0000-0000BC010000}"/>
    <cellStyle name="60% - Accent3 1 1" xfId="462" xr:uid="{00000000-0005-0000-0000-0000BD010000}"/>
    <cellStyle name="60% - Accent3 1 2" xfId="463" xr:uid="{00000000-0005-0000-0000-0000BE010000}"/>
    <cellStyle name="60% - Accent3 1 3" xfId="464" xr:uid="{00000000-0005-0000-0000-0000BF010000}"/>
    <cellStyle name="60% - Accent3 1 4" xfId="465" xr:uid="{00000000-0005-0000-0000-0000C0010000}"/>
    <cellStyle name="60% - Accent3 1 5" xfId="466" xr:uid="{00000000-0005-0000-0000-0000C1010000}"/>
    <cellStyle name="60% - Accent3 2" xfId="467" xr:uid="{00000000-0005-0000-0000-0000C2010000}"/>
    <cellStyle name="60% - Accent3 2 1" xfId="468" xr:uid="{00000000-0005-0000-0000-0000C3010000}"/>
    <cellStyle name="60% - Accent3 2 2" xfId="469" xr:uid="{00000000-0005-0000-0000-0000C4010000}"/>
    <cellStyle name="60% - Accent3 2 3" xfId="470" xr:uid="{00000000-0005-0000-0000-0000C5010000}"/>
    <cellStyle name="60% - Accent3 2 4" xfId="471" xr:uid="{00000000-0005-0000-0000-0000C6010000}"/>
    <cellStyle name="60% - Accent3 2 5" xfId="472" xr:uid="{00000000-0005-0000-0000-0000C7010000}"/>
    <cellStyle name="60% - Accent3 2_Bao cao tien do thuc hien chi dao va ket qua thu hoi NQH" xfId="473" xr:uid="{00000000-0005-0000-0000-0000C8010000}"/>
    <cellStyle name="60% - Accent3 3" xfId="474" xr:uid="{00000000-0005-0000-0000-0000C9010000}"/>
    <cellStyle name="60% - Accent3 4" xfId="475" xr:uid="{00000000-0005-0000-0000-0000CA010000}"/>
    <cellStyle name="60% - Accent4 1" xfId="476" xr:uid="{00000000-0005-0000-0000-0000CB010000}"/>
    <cellStyle name="60% - Accent4 1 1" xfId="477" xr:uid="{00000000-0005-0000-0000-0000CC010000}"/>
    <cellStyle name="60% - Accent4 1 2" xfId="478" xr:uid="{00000000-0005-0000-0000-0000CD010000}"/>
    <cellStyle name="60% - Accent4 1 3" xfId="479" xr:uid="{00000000-0005-0000-0000-0000CE010000}"/>
    <cellStyle name="60% - Accent4 1 4" xfId="480" xr:uid="{00000000-0005-0000-0000-0000CF010000}"/>
    <cellStyle name="60% - Accent4 1 5" xfId="481" xr:uid="{00000000-0005-0000-0000-0000D0010000}"/>
    <cellStyle name="60% - Accent4 2" xfId="482" xr:uid="{00000000-0005-0000-0000-0000D1010000}"/>
    <cellStyle name="60% - Accent4 2 1" xfId="483" xr:uid="{00000000-0005-0000-0000-0000D2010000}"/>
    <cellStyle name="60% - Accent4 2 2" xfId="484" xr:uid="{00000000-0005-0000-0000-0000D3010000}"/>
    <cellStyle name="60% - Accent4 2 3" xfId="485" xr:uid="{00000000-0005-0000-0000-0000D4010000}"/>
    <cellStyle name="60% - Accent4 2 4" xfId="486" xr:uid="{00000000-0005-0000-0000-0000D5010000}"/>
    <cellStyle name="60% - Accent4 2 5" xfId="487" xr:uid="{00000000-0005-0000-0000-0000D6010000}"/>
    <cellStyle name="60% - Accent4 2_Bao cao tien do thuc hien chi dao va ket qua thu hoi NQH" xfId="488" xr:uid="{00000000-0005-0000-0000-0000D7010000}"/>
    <cellStyle name="60% - Accent4 3" xfId="489" xr:uid="{00000000-0005-0000-0000-0000D8010000}"/>
    <cellStyle name="60% - Accent4 4" xfId="490" xr:uid="{00000000-0005-0000-0000-0000D9010000}"/>
    <cellStyle name="60% - Accent5 1" xfId="491" xr:uid="{00000000-0005-0000-0000-0000DA010000}"/>
    <cellStyle name="60% - Accent5 1 1" xfId="492" xr:uid="{00000000-0005-0000-0000-0000DB010000}"/>
    <cellStyle name="60% - Accent5 1 2" xfId="493" xr:uid="{00000000-0005-0000-0000-0000DC010000}"/>
    <cellStyle name="60% - Accent5 1 3" xfId="494" xr:uid="{00000000-0005-0000-0000-0000DD010000}"/>
    <cellStyle name="60% - Accent5 1 4" xfId="495" xr:uid="{00000000-0005-0000-0000-0000DE010000}"/>
    <cellStyle name="60% - Accent5 1 5" xfId="496" xr:uid="{00000000-0005-0000-0000-0000DF010000}"/>
    <cellStyle name="60% - Accent5 2" xfId="497" xr:uid="{00000000-0005-0000-0000-0000E0010000}"/>
    <cellStyle name="60% - Accent5 2 1" xfId="498" xr:uid="{00000000-0005-0000-0000-0000E1010000}"/>
    <cellStyle name="60% - Accent5 2 2" xfId="499" xr:uid="{00000000-0005-0000-0000-0000E2010000}"/>
    <cellStyle name="60% - Accent5 2 3" xfId="500" xr:uid="{00000000-0005-0000-0000-0000E3010000}"/>
    <cellStyle name="60% - Accent5 2 4" xfId="501" xr:uid="{00000000-0005-0000-0000-0000E4010000}"/>
    <cellStyle name="60% - Accent5 2 5" xfId="502" xr:uid="{00000000-0005-0000-0000-0000E5010000}"/>
    <cellStyle name="60% - Accent5 2_Bao cao tien do thuc hien chi dao va ket qua thu hoi NQH" xfId="503" xr:uid="{00000000-0005-0000-0000-0000E6010000}"/>
    <cellStyle name="60% - Accent5 3" xfId="504" xr:uid="{00000000-0005-0000-0000-0000E7010000}"/>
    <cellStyle name="60% - Accent5 4" xfId="505" xr:uid="{00000000-0005-0000-0000-0000E8010000}"/>
    <cellStyle name="60% - Accent6 1" xfId="506" xr:uid="{00000000-0005-0000-0000-0000E9010000}"/>
    <cellStyle name="60% - Accent6 1 1" xfId="507" xr:uid="{00000000-0005-0000-0000-0000EA010000}"/>
    <cellStyle name="60% - Accent6 1 2" xfId="508" xr:uid="{00000000-0005-0000-0000-0000EB010000}"/>
    <cellStyle name="60% - Accent6 1 3" xfId="509" xr:uid="{00000000-0005-0000-0000-0000EC010000}"/>
    <cellStyle name="60% - Accent6 1 4" xfId="510" xr:uid="{00000000-0005-0000-0000-0000ED010000}"/>
    <cellStyle name="60% - Accent6 1 5" xfId="511" xr:uid="{00000000-0005-0000-0000-0000EE010000}"/>
    <cellStyle name="60% - Accent6 2" xfId="512" xr:uid="{00000000-0005-0000-0000-0000EF010000}"/>
    <cellStyle name="60% - Accent6 2 1" xfId="513" xr:uid="{00000000-0005-0000-0000-0000F0010000}"/>
    <cellStyle name="60% - Accent6 2 2" xfId="514" xr:uid="{00000000-0005-0000-0000-0000F1010000}"/>
    <cellStyle name="60% - Accent6 2 3" xfId="515" xr:uid="{00000000-0005-0000-0000-0000F2010000}"/>
    <cellStyle name="60% - Accent6 2 4" xfId="516" xr:uid="{00000000-0005-0000-0000-0000F3010000}"/>
    <cellStyle name="60% - Accent6 2 5" xfId="517" xr:uid="{00000000-0005-0000-0000-0000F4010000}"/>
    <cellStyle name="60% - Accent6 2_Bao cao tien do thuc hien chi dao va ket qua thu hoi NQH" xfId="518" xr:uid="{00000000-0005-0000-0000-0000F5010000}"/>
    <cellStyle name="60% - Accent6 3" xfId="519" xr:uid="{00000000-0005-0000-0000-0000F6010000}"/>
    <cellStyle name="60% - Accent6 4" xfId="520" xr:uid="{00000000-0005-0000-0000-0000F7010000}"/>
    <cellStyle name="a" xfId="521" xr:uid="{00000000-0005-0000-0000-0000F8010000}"/>
    <cellStyle name="Accent1 1" xfId="522" xr:uid="{00000000-0005-0000-0000-0000F9010000}"/>
    <cellStyle name="Accent1 1 1" xfId="523" xr:uid="{00000000-0005-0000-0000-0000FA010000}"/>
    <cellStyle name="Accent1 1 2" xfId="524" xr:uid="{00000000-0005-0000-0000-0000FB010000}"/>
    <cellStyle name="Accent1 1 3" xfId="525" xr:uid="{00000000-0005-0000-0000-0000FC010000}"/>
    <cellStyle name="Accent1 1 4" xfId="526" xr:uid="{00000000-0005-0000-0000-0000FD010000}"/>
    <cellStyle name="Accent1 1 5" xfId="527" xr:uid="{00000000-0005-0000-0000-0000FE010000}"/>
    <cellStyle name="Accent1 2" xfId="528" xr:uid="{00000000-0005-0000-0000-0000FF010000}"/>
    <cellStyle name="Accent1 2 1" xfId="529" xr:uid="{00000000-0005-0000-0000-000000020000}"/>
    <cellStyle name="Accent1 2 2" xfId="530" xr:uid="{00000000-0005-0000-0000-000001020000}"/>
    <cellStyle name="Accent1 2 3" xfId="531" xr:uid="{00000000-0005-0000-0000-000002020000}"/>
    <cellStyle name="Accent1 2 4" xfId="532" xr:uid="{00000000-0005-0000-0000-000003020000}"/>
    <cellStyle name="Accent1 2 5" xfId="533" xr:uid="{00000000-0005-0000-0000-000004020000}"/>
    <cellStyle name="Accent1 2_Bao cao tien do thuc hien chi dao va ket qua thu hoi NQH" xfId="534" xr:uid="{00000000-0005-0000-0000-000005020000}"/>
    <cellStyle name="Accent1 3" xfId="535" xr:uid="{00000000-0005-0000-0000-000006020000}"/>
    <cellStyle name="Accent1 4" xfId="536" xr:uid="{00000000-0005-0000-0000-000007020000}"/>
    <cellStyle name="Accent2 1" xfId="537" xr:uid="{00000000-0005-0000-0000-000008020000}"/>
    <cellStyle name="Accent2 1 1" xfId="538" xr:uid="{00000000-0005-0000-0000-000009020000}"/>
    <cellStyle name="Accent2 1 2" xfId="539" xr:uid="{00000000-0005-0000-0000-00000A020000}"/>
    <cellStyle name="Accent2 1 3" xfId="540" xr:uid="{00000000-0005-0000-0000-00000B020000}"/>
    <cellStyle name="Accent2 1 4" xfId="541" xr:uid="{00000000-0005-0000-0000-00000C020000}"/>
    <cellStyle name="Accent2 1 5" xfId="542" xr:uid="{00000000-0005-0000-0000-00000D020000}"/>
    <cellStyle name="Accent2 2" xfId="543" xr:uid="{00000000-0005-0000-0000-00000E020000}"/>
    <cellStyle name="Accent2 2 1" xfId="544" xr:uid="{00000000-0005-0000-0000-00000F020000}"/>
    <cellStyle name="Accent2 2 2" xfId="545" xr:uid="{00000000-0005-0000-0000-000010020000}"/>
    <cellStyle name="Accent2 2 3" xfId="546" xr:uid="{00000000-0005-0000-0000-000011020000}"/>
    <cellStyle name="Accent2 2 4" xfId="547" xr:uid="{00000000-0005-0000-0000-000012020000}"/>
    <cellStyle name="Accent2 2 5" xfId="548" xr:uid="{00000000-0005-0000-0000-000013020000}"/>
    <cellStyle name="Accent2 2_Bao cao tien do thuc hien chi dao va ket qua thu hoi NQH" xfId="549" xr:uid="{00000000-0005-0000-0000-000014020000}"/>
    <cellStyle name="Accent2 3" xfId="550" xr:uid="{00000000-0005-0000-0000-000015020000}"/>
    <cellStyle name="Accent2 4" xfId="551" xr:uid="{00000000-0005-0000-0000-000016020000}"/>
    <cellStyle name="Accent3 1" xfId="552" xr:uid="{00000000-0005-0000-0000-000017020000}"/>
    <cellStyle name="Accent3 1 1" xfId="553" xr:uid="{00000000-0005-0000-0000-000018020000}"/>
    <cellStyle name="Accent3 1 2" xfId="554" xr:uid="{00000000-0005-0000-0000-000019020000}"/>
    <cellStyle name="Accent3 1 3" xfId="555" xr:uid="{00000000-0005-0000-0000-00001A020000}"/>
    <cellStyle name="Accent3 1 4" xfId="556" xr:uid="{00000000-0005-0000-0000-00001B020000}"/>
    <cellStyle name="Accent3 1 5" xfId="557" xr:uid="{00000000-0005-0000-0000-00001C020000}"/>
    <cellStyle name="Accent3 2" xfId="558" xr:uid="{00000000-0005-0000-0000-00001D020000}"/>
    <cellStyle name="Accent3 2 1" xfId="559" xr:uid="{00000000-0005-0000-0000-00001E020000}"/>
    <cellStyle name="Accent3 2 2" xfId="560" xr:uid="{00000000-0005-0000-0000-00001F020000}"/>
    <cellStyle name="Accent3 2 3" xfId="561" xr:uid="{00000000-0005-0000-0000-000020020000}"/>
    <cellStyle name="Accent3 2 4" xfId="562" xr:uid="{00000000-0005-0000-0000-000021020000}"/>
    <cellStyle name="Accent3 2 5" xfId="563" xr:uid="{00000000-0005-0000-0000-000022020000}"/>
    <cellStyle name="Accent3 2_Bao cao tien do thuc hien chi dao va ket qua thu hoi NQH" xfId="564" xr:uid="{00000000-0005-0000-0000-000023020000}"/>
    <cellStyle name="Accent3 3" xfId="565" xr:uid="{00000000-0005-0000-0000-000024020000}"/>
    <cellStyle name="Accent3 4" xfId="566" xr:uid="{00000000-0005-0000-0000-000025020000}"/>
    <cellStyle name="Accent4 1" xfId="567" xr:uid="{00000000-0005-0000-0000-000026020000}"/>
    <cellStyle name="Accent4 1 1" xfId="568" xr:uid="{00000000-0005-0000-0000-000027020000}"/>
    <cellStyle name="Accent4 1 2" xfId="569" xr:uid="{00000000-0005-0000-0000-000028020000}"/>
    <cellStyle name="Accent4 1 3" xfId="570" xr:uid="{00000000-0005-0000-0000-000029020000}"/>
    <cellStyle name="Accent4 1 4" xfId="571" xr:uid="{00000000-0005-0000-0000-00002A020000}"/>
    <cellStyle name="Accent4 1 5" xfId="572" xr:uid="{00000000-0005-0000-0000-00002B020000}"/>
    <cellStyle name="Accent4 2" xfId="573" xr:uid="{00000000-0005-0000-0000-00002C020000}"/>
    <cellStyle name="Accent4 2 1" xfId="574" xr:uid="{00000000-0005-0000-0000-00002D020000}"/>
    <cellStyle name="Accent4 2 2" xfId="575" xr:uid="{00000000-0005-0000-0000-00002E020000}"/>
    <cellStyle name="Accent4 2 3" xfId="576" xr:uid="{00000000-0005-0000-0000-00002F020000}"/>
    <cellStyle name="Accent4 2 4" xfId="577" xr:uid="{00000000-0005-0000-0000-000030020000}"/>
    <cellStyle name="Accent4 2 5" xfId="578" xr:uid="{00000000-0005-0000-0000-000031020000}"/>
    <cellStyle name="Accent4 2_Bao cao tien do thuc hien chi dao va ket qua thu hoi NQH" xfId="579" xr:uid="{00000000-0005-0000-0000-000032020000}"/>
    <cellStyle name="Accent4 3" xfId="580" xr:uid="{00000000-0005-0000-0000-000033020000}"/>
    <cellStyle name="Accent4 4" xfId="581" xr:uid="{00000000-0005-0000-0000-000034020000}"/>
    <cellStyle name="Accent5 1" xfId="582" xr:uid="{00000000-0005-0000-0000-000035020000}"/>
    <cellStyle name="Accent5 1 1" xfId="583" xr:uid="{00000000-0005-0000-0000-000036020000}"/>
    <cellStyle name="Accent5 1 2" xfId="584" xr:uid="{00000000-0005-0000-0000-000037020000}"/>
    <cellStyle name="Accent5 1 3" xfId="585" xr:uid="{00000000-0005-0000-0000-000038020000}"/>
    <cellStyle name="Accent5 1 4" xfId="586" xr:uid="{00000000-0005-0000-0000-000039020000}"/>
    <cellStyle name="Accent5 1 5" xfId="587" xr:uid="{00000000-0005-0000-0000-00003A020000}"/>
    <cellStyle name="Accent5 2" xfId="588" xr:uid="{00000000-0005-0000-0000-00003B020000}"/>
    <cellStyle name="Accent5 2 1" xfId="589" xr:uid="{00000000-0005-0000-0000-00003C020000}"/>
    <cellStyle name="Accent5 2 2" xfId="590" xr:uid="{00000000-0005-0000-0000-00003D020000}"/>
    <cellStyle name="Accent5 2 3" xfId="591" xr:uid="{00000000-0005-0000-0000-00003E020000}"/>
    <cellStyle name="Accent5 2 4" xfId="592" xr:uid="{00000000-0005-0000-0000-00003F020000}"/>
    <cellStyle name="Accent5 2 5" xfId="593" xr:uid="{00000000-0005-0000-0000-000040020000}"/>
    <cellStyle name="Accent5 2_Bao cao tien do thuc hien chi dao va ket qua thu hoi NQH" xfId="594" xr:uid="{00000000-0005-0000-0000-000041020000}"/>
    <cellStyle name="Accent5 3" xfId="595" xr:uid="{00000000-0005-0000-0000-000042020000}"/>
    <cellStyle name="Accent5 4" xfId="596" xr:uid="{00000000-0005-0000-0000-000043020000}"/>
    <cellStyle name="Accent6 1" xfId="597" xr:uid="{00000000-0005-0000-0000-000044020000}"/>
    <cellStyle name="Accent6 1 1" xfId="598" xr:uid="{00000000-0005-0000-0000-000045020000}"/>
    <cellStyle name="Accent6 1 2" xfId="599" xr:uid="{00000000-0005-0000-0000-000046020000}"/>
    <cellStyle name="Accent6 1 3" xfId="600" xr:uid="{00000000-0005-0000-0000-000047020000}"/>
    <cellStyle name="Accent6 1 4" xfId="601" xr:uid="{00000000-0005-0000-0000-000048020000}"/>
    <cellStyle name="Accent6 1 5" xfId="602" xr:uid="{00000000-0005-0000-0000-000049020000}"/>
    <cellStyle name="Accent6 2" xfId="603" xr:uid="{00000000-0005-0000-0000-00004A020000}"/>
    <cellStyle name="Accent6 2 1" xfId="604" xr:uid="{00000000-0005-0000-0000-00004B020000}"/>
    <cellStyle name="Accent6 2 2" xfId="605" xr:uid="{00000000-0005-0000-0000-00004C020000}"/>
    <cellStyle name="Accent6 2 3" xfId="606" xr:uid="{00000000-0005-0000-0000-00004D020000}"/>
    <cellStyle name="Accent6 2 4" xfId="607" xr:uid="{00000000-0005-0000-0000-00004E020000}"/>
    <cellStyle name="Accent6 2 5" xfId="608" xr:uid="{00000000-0005-0000-0000-00004F020000}"/>
    <cellStyle name="Accent6 2_Bao cao tien do thuc hien chi dao va ket qua thu hoi NQH" xfId="609" xr:uid="{00000000-0005-0000-0000-000050020000}"/>
    <cellStyle name="Accent6 3" xfId="610" xr:uid="{00000000-0005-0000-0000-000051020000}"/>
    <cellStyle name="Accent6 4" xfId="611" xr:uid="{00000000-0005-0000-0000-000052020000}"/>
    <cellStyle name="active" xfId="612" xr:uid="{00000000-0005-0000-0000-000053020000}"/>
    <cellStyle name="active 1" xfId="613" xr:uid="{00000000-0005-0000-0000-000054020000}"/>
    <cellStyle name="active 2" xfId="614" xr:uid="{00000000-0005-0000-0000-000055020000}"/>
    <cellStyle name="active 3" xfId="615" xr:uid="{00000000-0005-0000-0000-000056020000}"/>
    <cellStyle name="active 4" xfId="616" xr:uid="{00000000-0005-0000-0000-000057020000}"/>
    <cellStyle name="active 5" xfId="617" xr:uid="{00000000-0005-0000-0000-000058020000}"/>
    <cellStyle name="active_Bao cao tien do thuc hien chi dao va ket qua thu hoi NQH" xfId="618" xr:uid="{00000000-0005-0000-0000-000059020000}"/>
    <cellStyle name="ÅëÈ­ [0]_      " xfId="619" xr:uid="{00000000-0005-0000-0000-00005A020000}"/>
    <cellStyle name="AeE­ [0]_INQUIRY ¿?¾÷AßAø " xfId="620" xr:uid="{00000000-0005-0000-0000-00005B020000}"/>
    <cellStyle name="ÅëÈ­ [0]_Sheet1" xfId="621" xr:uid="{00000000-0005-0000-0000-00005C020000}"/>
    <cellStyle name="ÅëÈ­_      " xfId="622" xr:uid="{00000000-0005-0000-0000-00005D020000}"/>
    <cellStyle name="AeE­_INQUIRY ¿?¾÷AßAø " xfId="623" xr:uid="{00000000-0005-0000-0000-00005E020000}"/>
    <cellStyle name="ÅëÈ­_L601CPT" xfId="624" xr:uid="{00000000-0005-0000-0000-00005F020000}"/>
    <cellStyle name="args.style" xfId="625" xr:uid="{00000000-0005-0000-0000-000060020000}"/>
    <cellStyle name="args.style 1" xfId="626" xr:uid="{00000000-0005-0000-0000-000061020000}"/>
    <cellStyle name="args.style 2" xfId="627" xr:uid="{00000000-0005-0000-0000-000062020000}"/>
    <cellStyle name="args.style 3" xfId="628" xr:uid="{00000000-0005-0000-0000-000063020000}"/>
    <cellStyle name="args.style 4" xfId="629" xr:uid="{00000000-0005-0000-0000-000064020000}"/>
    <cellStyle name="args.style 5" xfId="630" xr:uid="{00000000-0005-0000-0000-000065020000}"/>
    <cellStyle name="ÄÞ¸¶ [0]_      " xfId="631" xr:uid="{00000000-0005-0000-0000-000066020000}"/>
    <cellStyle name="AÞ¸¶ [0]_INQUIRY ¿?¾÷AßAø " xfId="632" xr:uid="{00000000-0005-0000-0000-000067020000}"/>
    <cellStyle name="ÄÞ¸¶ [0]_L601CPT" xfId="633" xr:uid="{00000000-0005-0000-0000-000068020000}"/>
    <cellStyle name="ÄÞ¸¶_      " xfId="634" xr:uid="{00000000-0005-0000-0000-000069020000}"/>
    <cellStyle name="AÞ¸¶_INQUIRY ¿?¾÷AßAø " xfId="635" xr:uid="{00000000-0005-0000-0000-00006A020000}"/>
    <cellStyle name="ÄÞ¸¶_L601CPT" xfId="636" xr:uid="{00000000-0005-0000-0000-00006B020000}"/>
    <cellStyle name="AutoFormat Options" xfId="637" xr:uid="{00000000-0005-0000-0000-00006C020000}"/>
    <cellStyle name="AutoFormat Options 1" xfId="638" xr:uid="{00000000-0005-0000-0000-00006D020000}"/>
    <cellStyle name="AutoFormat Options 2" xfId="639" xr:uid="{00000000-0005-0000-0000-00006E020000}"/>
    <cellStyle name="AutoFormat Options 3" xfId="640" xr:uid="{00000000-0005-0000-0000-00006F020000}"/>
    <cellStyle name="AutoFormat Options 4" xfId="641" xr:uid="{00000000-0005-0000-0000-000070020000}"/>
    <cellStyle name="AutoFormat Options 5" xfId="642" xr:uid="{00000000-0005-0000-0000-000071020000}"/>
    <cellStyle name="AutoFormat Options_Bao cao tien do thuc hien chi dao va ket qua thu hoi NQH" xfId="643" xr:uid="{00000000-0005-0000-0000-000072020000}"/>
    <cellStyle name="Bad 1" xfId="644" xr:uid="{00000000-0005-0000-0000-000073020000}"/>
    <cellStyle name="Bad 1 1" xfId="645" xr:uid="{00000000-0005-0000-0000-000074020000}"/>
    <cellStyle name="Bad 1 2" xfId="646" xr:uid="{00000000-0005-0000-0000-000075020000}"/>
    <cellStyle name="Bad 1 3" xfId="647" xr:uid="{00000000-0005-0000-0000-000076020000}"/>
    <cellStyle name="Bad 1 4" xfId="648" xr:uid="{00000000-0005-0000-0000-000077020000}"/>
    <cellStyle name="Bad 1 5" xfId="649" xr:uid="{00000000-0005-0000-0000-000078020000}"/>
    <cellStyle name="Bad 2" xfId="650" xr:uid="{00000000-0005-0000-0000-000079020000}"/>
    <cellStyle name="Bad 2 1" xfId="651" xr:uid="{00000000-0005-0000-0000-00007A020000}"/>
    <cellStyle name="Bad 2 2" xfId="652" xr:uid="{00000000-0005-0000-0000-00007B020000}"/>
    <cellStyle name="Bad 2 3" xfId="653" xr:uid="{00000000-0005-0000-0000-00007C020000}"/>
    <cellStyle name="Bad 2 4" xfId="654" xr:uid="{00000000-0005-0000-0000-00007D020000}"/>
    <cellStyle name="Bad 2 5" xfId="655" xr:uid="{00000000-0005-0000-0000-00007E020000}"/>
    <cellStyle name="Bad 2_Bao cao tien do thuc hien chi dao va ket qua thu hoi NQH" xfId="656" xr:uid="{00000000-0005-0000-0000-00007F020000}"/>
    <cellStyle name="Bad 3" xfId="657" xr:uid="{00000000-0005-0000-0000-000080020000}"/>
    <cellStyle name="Bad 4" xfId="658" xr:uid="{00000000-0005-0000-0000-000081020000}"/>
    <cellStyle name="Body" xfId="659" xr:uid="{00000000-0005-0000-0000-000082020000}"/>
    <cellStyle name="C?AØ_¿?¾÷CoE² " xfId="660" xr:uid="{00000000-0005-0000-0000-000083020000}"/>
    <cellStyle name="Ç¥ÁØ_      " xfId="661" xr:uid="{00000000-0005-0000-0000-000084020000}"/>
    <cellStyle name="C￥AØ_¿μ¾÷CoE² " xfId="662" xr:uid="{00000000-0005-0000-0000-000085020000}"/>
    <cellStyle name="Ç¥ÁØ_±³°¢¼ö·®" xfId="663" xr:uid="{00000000-0005-0000-0000-000086020000}"/>
    <cellStyle name="Ç§Î»·Ö¸ô[0]_Sheet1" xfId="664" xr:uid="{00000000-0005-0000-0000-000087020000}"/>
    <cellStyle name="Ç§Î»·Ö¸ô_Sheet1" xfId="665" xr:uid="{00000000-0005-0000-0000-000088020000}"/>
    <cellStyle name="Calc Currency (0)" xfId="666" xr:uid="{00000000-0005-0000-0000-000089020000}"/>
    <cellStyle name="Calc Currency (0) 1" xfId="667" xr:uid="{00000000-0005-0000-0000-00008A020000}"/>
    <cellStyle name="Calc Currency (0) 2" xfId="668" xr:uid="{00000000-0005-0000-0000-00008B020000}"/>
    <cellStyle name="Calc Currency (0) 3" xfId="669" xr:uid="{00000000-0005-0000-0000-00008C020000}"/>
    <cellStyle name="Calc Currency (0) 4" xfId="670" xr:uid="{00000000-0005-0000-0000-00008D020000}"/>
    <cellStyle name="Calc Currency (0) 5" xfId="671" xr:uid="{00000000-0005-0000-0000-00008E020000}"/>
    <cellStyle name="Calc Currency (0)_Bao cao tien do thuc hien chi dao va ket qua thu hoi NQH" xfId="672" xr:uid="{00000000-0005-0000-0000-00008F020000}"/>
    <cellStyle name="Calc Currency (2)" xfId="673" xr:uid="{00000000-0005-0000-0000-000090020000}"/>
    <cellStyle name="Calc Percent (0)" xfId="674" xr:uid="{00000000-0005-0000-0000-000091020000}"/>
    <cellStyle name="Calc Percent (1)" xfId="675" xr:uid="{00000000-0005-0000-0000-000092020000}"/>
    <cellStyle name="Calc Percent (2)" xfId="676" xr:uid="{00000000-0005-0000-0000-000093020000}"/>
    <cellStyle name="Calc Units (0)" xfId="677" xr:uid="{00000000-0005-0000-0000-000094020000}"/>
    <cellStyle name="Calc Units (1)" xfId="678" xr:uid="{00000000-0005-0000-0000-000095020000}"/>
    <cellStyle name="Calc Units (2)" xfId="679" xr:uid="{00000000-0005-0000-0000-000096020000}"/>
    <cellStyle name="Calculation 1" xfId="680" xr:uid="{00000000-0005-0000-0000-000097020000}"/>
    <cellStyle name="Calculation 1 1" xfId="681" xr:uid="{00000000-0005-0000-0000-000098020000}"/>
    <cellStyle name="Calculation 1 2" xfId="682" xr:uid="{00000000-0005-0000-0000-000099020000}"/>
    <cellStyle name="Calculation 1 3" xfId="683" xr:uid="{00000000-0005-0000-0000-00009A020000}"/>
    <cellStyle name="Calculation 1 4" xfId="684" xr:uid="{00000000-0005-0000-0000-00009B020000}"/>
    <cellStyle name="Calculation 1 5" xfId="685" xr:uid="{00000000-0005-0000-0000-00009C020000}"/>
    <cellStyle name="Calculation 2" xfId="686" xr:uid="{00000000-0005-0000-0000-00009D020000}"/>
    <cellStyle name="Calculation 2 1" xfId="687" xr:uid="{00000000-0005-0000-0000-00009E020000}"/>
    <cellStyle name="Calculation 2 2" xfId="688" xr:uid="{00000000-0005-0000-0000-00009F020000}"/>
    <cellStyle name="Calculation 2 3" xfId="689" xr:uid="{00000000-0005-0000-0000-0000A0020000}"/>
    <cellStyle name="Calculation 2 4" xfId="690" xr:uid="{00000000-0005-0000-0000-0000A1020000}"/>
    <cellStyle name="Calculation 2 5" xfId="691" xr:uid="{00000000-0005-0000-0000-0000A2020000}"/>
    <cellStyle name="Calculation 2_Bao cao tien do thuc hien chi dao va ket qua thu hoi NQH" xfId="692" xr:uid="{00000000-0005-0000-0000-0000A3020000}"/>
    <cellStyle name="Calculation 3" xfId="693" xr:uid="{00000000-0005-0000-0000-0000A4020000}"/>
    <cellStyle name="Calculation 4" xfId="694" xr:uid="{00000000-0005-0000-0000-0000A5020000}"/>
    <cellStyle name="category" xfId="695" xr:uid="{00000000-0005-0000-0000-0000A6020000}"/>
    <cellStyle name="category 1" xfId="696" xr:uid="{00000000-0005-0000-0000-0000A7020000}"/>
    <cellStyle name="category 2" xfId="697" xr:uid="{00000000-0005-0000-0000-0000A8020000}"/>
    <cellStyle name="category 3" xfId="698" xr:uid="{00000000-0005-0000-0000-0000A9020000}"/>
    <cellStyle name="category 4" xfId="699" xr:uid="{00000000-0005-0000-0000-0000AA020000}"/>
    <cellStyle name="category 5" xfId="700" xr:uid="{00000000-0005-0000-0000-0000AB020000}"/>
    <cellStyle name="category_Bao cao tien do thuc hien chi dao va ket qua thu hoi NQH" xfId="701" xr:uid="{00000000-0005-0000-0000-0000AC020000}"/>
    <cellStyle name="Cerrency_Sheet2_XANGDAU" xfId="702" xr:uid="{00000000-0005-0000-0000-0000AD020000}"/>
    <cellStyle name="Comma" xfId="1" builtinId="3"/>
    <cellStyle name="Comma  - Style1" xfId="703" xr:uid="{00000000-0005-0000-0000-0000AF020000}"/>
    <cellStyle name="Comma  - Style2" xfId="704" xr:uid="{00000000-0005-0000-0000-0000B0020000}"/>
    <cellStyle name="Comma  - Style3" xfId="705" xr:uid="{00000000-0005-0000-0000-0000B1020000}"/>
    <cellStyle name="Comma  - Style4" xfId="706" xr:uid="{00000000-0005-0000-0000-0000B2020000}"/>
    <cellStyle name="Comma  - Style5" xfId="707" xr:uid="{00000000-0005-0000-0000-0000B3020000}"/>
    <cellStyle name="Comma  - Style6" xfId="708" xr:uid="{00000000-0005-0000-0000-0000B4020000}"/>
    <cellStyle name="Comma  - Style7" xfId="709" xr:uid="{00000000-0005-0000-0000-0000B5020000}"/>
    <cellStyle name="Comma  - Style8" xfId="710" xr:uid="{00000000-0005-0000-0000-0000B6020000}"/>
    <cellStyle name="Comma [0] 2" xfId="711" xr:uid="{00000000-0005-0000-0000-0000B7020000}"/>
    <cellStyle name="Comma [0] 2 1" xfId="712" xr:uid="{00000000-0005-0000-0000-0000B8020000}"/>
    <cellStyle name="Comma [0] 2 2" xfId="713" xr:uid="{00000000-0005-0000-0000-0000B9020000}"/>
    <cellStyle name="Comma [0] 2 3" xfId="714" xr:uid="{00000000-0005-0000-0000-0000BA020000}"/>
    <cellStyle name="Comma [0] 2 4" xfId="715" xr:uid="{00000000-0005-0000-0000-0000BB020000}"/>
    <cellStyle name="Comma [0] 2 5" xfId="716" xr:uid="{00000000-0005-0000-0000-0000BC020000}"/>
    <cellStyle name="Comma [0] 2_Bao cao tien do thuc hien chi dao va ket qua thu hoi NQH" xfId="717" xr:uid="{00000000-0005-0000-0000-0000BD020000}"/>
    <cellStyle name="Comma [0] 3" xfId="718" xr:uid="{00000000-0005-0000-0000-0000BE020000}"/>
    <cellStyle name="Comma [0] 4" xfId="719" xr:uid="{00000000-0005-0000-0000-0000BF020000}"/>
    <cellStyle name="Comma [00]" xfId="720" xr:uid="{00000000-0005-0000-0000-0000C0020000}"/>
    <cellStyle name="Comma 10" xfId="721" xr:uid="{00000000-0005-0000-0000-0000C1020000}"/>
    <cellStyle name="Comma 10 1" xfId="722" xr:uid="{00000000-0005-0000-0000-0000C2020000}"/>
    <cellStyle name="Comma 10 10 2" xfId="5" xr:uid="{00000000-0005-0000-0000-0000C3020000}"/>
    <cellStyle name="Comma 10 10 2 2" xfId="6" xr:uid="{00000000-0005-0000-0000-0000C4020000}"/>
    <cellStyle name="Comma 10 2" xfId="723" xr:uid="{00000000-0005-0000-0000-0000C5020000}"/>
    <cellStyle name="Comma 10 3" xfId="724" xr:uid="{00000000-0005-0000-0000-0000C6020000}"/>
    <cellStyle name="Comma 10 4" xfId="725" xr:uid="{00000000-0005-0000-0000-0000C7020000}"/>
    <cellStyle name="Comma 10 5" xfId="726" xr:uid="{00000000-0005-0000-0000-0000C8020000}"/>
    <cellStyle name="Comma 10_Bao cao tien do thuc hien chi dao va ket qua thu hoi NQH" xfId="727" xr:uid="{00000000-0005-0000-0000-0000C9020000}"/>
    <cellStyle name="Comma 11" xfId="728" xr:uid="{00000000-0005-0000-0000-0000CA020000}"/>
    <cellStyle name="Comma 11 1" xfId="729" xr:uid="{00000000-0005-0000-0000-0000CB020000}"/>
    <cellStyle name="Comma 11 2" xfId="730" xr:uid="{00000000-0005-0000-0000-0000CC020000}"/>
    <cellStyle name="Comma 11 3" xfId="731" xr:uid="{00000000-0005-0000-0000-0000CD020000}"/>
    <cellStyle name="Comma 11 4" xfId="732" xr:uid="{00000000-0005-0000-0000-0000CE020000}"/>
    <cellStyle name="Comma 11 5" xfId="733" xr:uid="{00000000-0005-0000-0000-0000CF020000}"/>
    <cellStyle name="Comma 114" xfId="734" xr:uid="{00000000-0005-0000-0000-0000D0020000}"/>
    <cellStyle name="Comma 12" xfId="735" xr:uid="{00000000-0005-0000-0000-0000D1020000}"/>
    <cellStyle name="Comma 12 1" xfId="736" xr:uid="{00000000-0005-0000-0000-0000D2020000}"/>
    <cellStyle name="Comma 12 2" xfId="737" xr:uid="{00000000-0005-0000-0000-0000D3020000}"/>
    <cellStyle name="Comma 12 3" xfId="738" xr:uid="{00000000-0005-0000-0000-0000D4020000}"/>
    <cellStyle name="Comma 12 4" xfId="739" xr:uid="{00000000-0005-0000-0000-0000D5020000}"/>
    <cellStyle name="Comma 12 5" xfId="740" xr:uid="{00000000-0005-0000-0000-0000D6020000}"/>
    <cellStyle name="Comma 13" xfId="741" xr:uid="{00000000-0005-0000-0000-0000D7020000}"/>
    <cellStyle name="Comma 13 1" xfId="742" xr:uid="{00000000-0005-0000-0000-0000D8020000}"/>
    <cellStyle name="Comma 13 2" xfId="743" xr:uid="{00000000-0005-0000-0000-0000D9020000}"/>
    <cellStyle name="Comma 13 3" xfId="744" xr:uid="{00000000-0005-0000-0000-0000DA020000}"/>
    <cellStyle name="Comma 13 4" xfId="745" xr:uid="{00000000-0005-0000-0000-0000DB020000}"/>
    <cellStyle name="Comma 13 5" xfId="746" xr:uid="{00000000-0005-0000-0000-0000DC020000}"/>
    <cellStyle name="Comma 14" xfId="747" xr:uid="{00000000-0005-0000-0000-0000DD020000}"/>
    <cellStyle name="Comma 14 1" xfId="748" xr:uid="{00000000-0005-0000-0000-0000DE020000}"/>
    <cellStyle name="Comma 14 2" xfId="749" xr:uid="{00000000-0005-0000-0000-0000DF020000}"/>
    <cellStyle name="Comma 14 3" xfId="750" xr:uid="{00000000-0005-0000-0000-0000E0020000}"/>
    <cellStyle name="Comma 14 4" xfId="751" xr:uid="{00000000-0005-0000-0000-0000E1020000}"/>
    <cellStyle name="Comma 14 5" xfId="752" xr:uid="{00000000-0005-0000-0000-0000E2020000}"/>
    <cellStyle name="Comma 142" xfId="753" xr:uid="{00000000-0005-0000-0000-0000E3020000}"/>
    <cellStyle name="Comma 15" xfId="754" xr:uid="{00000000-0005-0000-0000-0000E4020000}"/>
    <cellStyle name="Comma 15 1" xfId="755" xr:uid="{00000000-0005-0000-0000-0000E5020000}"/>
    <cellStyle name="Comma 15 2" xfId="756" xr:uid="{00000000-0005-0000-0000-0000E6020000}"/>
    <cellStyle name="Comma 15 3" xfId="757" xr:uid="{00000000-0005-0000-0000-0000E7020000}"/>
    <cellStyle name="Comma 15 4" xfId="758" xr:uid="{00000000-0005-0000-0000-0000E8020000}"/>
    <cellStyle name="Comma 15 5" xfId="759" xr:uid="{00000000-0005-0000-0000-0000E9020000}"/>
    <cellStyle name="Comma 156" xfId="760" xr:uid="{00000000-0005-0000-0000-0000EA020000}"/>
    <cellStyle name="Comma 16" xfId="761" xr:uid="{00000000-0005-0000-0000-0000EB020000}"/>
    <cellStyle name="Comma 16 1" xfId="762" xr:uid="{00000000-0005-0000-0000-0000EC020000}"/>
    <cellStyle name="Comma 16 2" xfId="763" xr:uid="{00000000-0005-0000-0000-0000ED020000}"/>
    <cellStyle name="Comma 16 3" xfId="764" xr:uid="{00000000-0005-0000-0000-0000EE020000}"/>
    <cellStyle name="Comma 16 4" xfId="765" xr:uid="{00000000-0005-0000-0000-0000EF020000}"/>
    <cellStyle name="Comma 16 5" xfId="766" xr:uid="{00000000-0005-0000-0000-0000F0020000}"/>
    <cellStyle name="Comma 17" xfId="767" xr:uid="{00000000-0005-0000-0000-0000F1020000}"/>
    <cellStyle name="Comma 17 1" xfId="768" xr:uid="{00000000-0005-0000-0000-0000F2020000}"/>
    <cellStyle name="Comma 17 2" xfId="769" xr:uid="{00000000-0005-0000-0000-0000F3020000}"/>
    <cellStyle name="Comma 17 3" xfId="770" xr:uid="{00000000-0005-0000-0000-0000F4020000}"/>
    <cellStyle name="Comma 17 4" xfId="771" xr:uid="{00000000-0005-0000-0000-0000F5020000}"/>
    <cellStyle name="Comma 17 5" xfId="772" xr:uid="{00000000-0005-0000-0000-0000F6020000}"/>
    <cellStyle name="Comma 18" xfId="773" xr:uid="{00000000-0005-0000-0000-0000F7020000}"/>
    <cellStyle name="Comma 181" xfId="774" xr:uid="{00000000-0005-0000-0000-0000F8020000}"/>
    <cellStyle name="Comma 19" xfId="775" xr:uid="{00000000-0005-0000-0000-0000F9020000}"/>
    <cellStyle name="Comma 198" xfId="776" xr:uid="{00000000-0005-0000-0000-0000FA020000}"/>
    <cellStyle name="Comma 2" xfId="7" xr:uid="{00000000-0005-0000-0000-0000FB020000}"/>
    <cellStyle name="Comma 2 1" xfId="777" xr:uid="{00000000-0005-0000-0000-0000FC020000}"/>
    <cellStyle name="Comma 2 17" xfId="8" xr:uid="{00000000-0005-0000-0000-0000FD020000}"/>
    <cellStyle name="Comma 2 17 2" xfId="9" xr:uid="{00000000-0005-0000-0000-0000FE020000}"/>
    <cellStyle name="Comma 2 2" xfId="778" xr:uid="{00000000-0005-0000-0000-0000FF020000}"/>
    <cellStyle name="Comma 2 2 1" xfId="779" xr:uid="{00000000-0005-0000-0000-000000030000}"/>
    <cellStyle name="Comma 2 2 2" xfId="780" xr:uid="{00000000-0005-0000-0000-000001030000}"/>
    <cellStyle name="Comma 2 2 3" xfId="781" xr:uid="{00000000-0005-0000-0000-000002030000}"/>
    <cellStyle name="Comma 2 2 4" xfId="782" xr:uid="{00000000-0005-0000-0000-000003030000}"/>
    <cellStyle name="Comma 2 2 5" xfId="783" xr:uid="{00000000-0005-0000-0000-000004030000}"/>
    <cellStyle name="Comma 2 2 6" xfId="784" xr:uid="{00000000-0005-0000-0000-000005030000}"/>
    <cellStyle name="Comma 2 3" xfId="785" xr:uid="{00000000-0005-0000-0000-000006030000}"/>
    <cellStyle name="Comma 2 3 1" xfId="786" xr:uid="{00000000-0005-0000-0000-000007030000}"/>
    <cellStyle name="Comma 2 3 2" xfId="787" xr:uid="{00000000-0005-0000-0000-000008030000}"/>
    <cellStyle name="Comma 2 3 3" xfId="788" xr:uid="{00000000-0005-0000-0000-000009030000}"/>
    <cellStyle name="Comma 2 3 4" xfId="789" xr:uid="{00000000-0005-0000-0000-00000A030000}"/>
    <cellStyle name="Comma 2 3 5" xfId="790" xr:uid="{00000000-0005-0000-0000-00000B030000}"/>
    <cellStyle name="Comma 2 4" xfId="791" xr:uid="{00000000-0005-0000-0000-00000C030000}"/>
    <cellStyle name="Comma 2 5" xfId="792" xr:uid="{00000000-0005-0000-0000-00000D030000}"/>
    <cellStyle name="Comma 2 6" xfId="793" xr:uid="{00000000-0005-0000-0000-00000E030000}"/>
    <cellStyle name="Comma 2 7" xfId="794" xr:uid="{00000000-0005-0000-0000-00000F030000}"/>
    <cellStyle name="Comma 2 8" xfId="795" xr:uid="{00000000-0005-0000-0000-000010030000}"/>
    <cellStyle name="Comma 2 9" xfId="796" xr:uid="{00000000-0005-0000-0000-000011030000}"/>
    <cellStyle name="Comma 2_Bao cao tien do thuc hien chi dao va ket qua thu hoi NQH" xfId="797" xr:uid="{00000000-0005-0000-0000-000012030000}"/>
    <cellStyle name="Comma 20" xfId="798" xr:uid="{00000000-0005-0000-0000-000013030000}"/>
    <cellStyle name="Comma 21" xfId="799" xr:uid="{00000000-0005-0000-0000-000014030000}"/>
    <cellStyle name="Comma 22" xfId="800" xr:uid="{00000000-0005-0000-0000-000015030000}"/>
    <cellStyle name="Comma 23" xfId="801" xr:uid="{00000000-0005-0000-0000-000016030000}"/>
    <cellStyle name="Comma 24" xfId="802" xr:uid="{00000000-0005-0000-0000-000017030000}"/>
    <cellStyle name="Comma 26" xfId="803" xr:uid="{00000000-0005-0000-0000-000018030000}"/>
    <cellStyle name="Comma 3" xfId="804" xr:uid="{00000000-0005-0000-0000-000019030000}"/>
    <cellStyle name="Comma 3 1" xfId="805" xr:uid="{00000000-0005-0000-0000-00001A030000}"/>
    <cellStyle name="Comma 3 2" xfId="806" xr:uid="{00000000-0005-0000-0000-00001B030000}"/>
    <cellStyle name="Comma 3 2 1" xfId="807" xr:uid="{00000000-0005-0000-0000-00001C030000}"/>
    <cellStyle name="Comma 3 2 2" xfId="808" xr:uid="{00000000-0005-0000-0000-00001D030000}"/>
    <cellStyle name="Comma 3 2 3" xfId="809" xr:uid="{00000000-0005-0000-0000-00001E030000}"/>
    <cellStyle name="Comma 3 2 4" xfId="810" xr:uid="{00000000-0005-0000-0000-00001F030000}"/>
    <cellStyle name="Comma 3 2 5" xfId="811" xr:uid="{00000000-0005-0000-0000-000020030000}"/>
    <cellStyle name="Comma 3 3" xfId="812" xr:uid="{00000000-0005-0000-0000-000021030000}"/>
    <cellStyle name="Comma 3 4" xfId="813" xr:uid="{00000000-0005-0000-0000-000022030000}"/>
    <cellStyle name="Comma 3 5" xfId="814" xr:uid="{00000000-0005-0000-0000-000023030000}"/>
    <cellStyle name="Comma 3 6" xfId="815" xr:uid="{00000000-0005-0000-0000-000024030000}"/>
    <cellStyle name="Comma 3 7" xfId="816" xr:uid="{00000000-0005-0000-0000-000025030000}"/>
    <cellStyle name="Comma 3_Bao cao tien do thuc hien chi dao va ket qua thu hoi NQH" xfId="817" xr:uid="{00000000-0005-0000-0000-000026030000}"/>
    <cellStyle name="Comma 30" xfId="818" xr:uid="{00000000-0005-0000-0000-000027030000}"/>
    <cellStyle name="Comma 4" xfId="819" xr:uid="{00000000-0005-0000-0000-000028030000}"/>
    <cellStyle name="Comma 4 1" xfId="820" xr:uid="{00000000-0005-0000-0000-000029030000}"/>
    <cellStyle name="Comma 4 2" xfId="821" xr:uid="{00000000-0005-0000-0000-00002A030000}"/>
    <cellStyle name="Comma 4 3" xfId="822" xr:uid="{00000000-0005-0000-0000-00002B030000}"/>
    <cellStyle name="Comma 4 4" xfId="823" xr:uid="{00000000-0005-0000-0000-00002C030000}"/>
    <cellStyle name="Comma 4 5" xfId="824" xr:uid="{00000000-0005-0000-0000-00002D030000}"/>
    <cellStyle name="Comma 4_Bao cao tien do thuc hien chi dao va ket qua thu hoi NQH" xfId="825" xr:uid="{00000000-0005-0000-0000-00002E030000}"/>
    <cellStyle name="Comma 48" xfId="826" xr:uid="{00000000-0005-0000-0000-00002F030000}"/>
    <cellStyle name="Comma 5" xfId="827" xr:uid="{00000000-0005-0000-0000-000030030000}"/>
    <cellStyle name="Comma 5 1" xfId="828" xr:uid="{00000000-0005-0000-0000-000031030000}"/>
    <cellStyle name="Comma 5 2" xfId="829" xr:uid="{00000000-0005-0000-0000-000032030000}"/>
    <cellStyle name="Comma 5 3" xfId="830" xr:uid="{00000000-0005-0000-0000-000033030000}"/>
    <cellStyle name="Comma 5 4" xfId="831" xr:uid="{00000000-0005-0000-0000-000034030000}"/>
    <cellStyle name="Comma 5 5" xfId="832" xr:uid="{00000000-0005-0000-0000-000035030000}"/>
    <cellStyle name="Comma 5 6" xfId="833" xr:uid="{00000000-0005-0000-0000-000036030000}"/>
    <cellStyle name="Comma 5 6 2" xfId="834" xr:uid="{00000000-0005-0000-0000-000037030000}"/>
    <cellStyle name="Comma 5_Bao cao tien do thuc hien chi dao va ket qua thu hoi NQH" xfId="835" xr:uid="{00000000-0005-0000-0000-000038030000}"/>
    <cellStyle name="Comma 50" xfId="836" xr:uid="{00000000-0005-0000-0000-000039030000}"/>
    <cellStyle name="Comma 55" xfId="837" xr:uid="{00000000-0005-0000-0000-00003A030000}"/>
    <cellStyle name="Comma 6" xfId="838" xr:uid="{00000000-0005-0000-0000-00003B030000}"/>
    <cellStyle name="Comma 6 1" xfId="839" xr:uid="{00000000-0005-0000-0000-00003C030000}"/>
    <cellStyle name="Comma 6 2" xfId="840" xr:uid="{00000000-0005-0000-0000-00003D030000}"/>
    <cellStyle name="Comma 6 3" xfId="841" xr:uid="{00000000-0005-0000-0000-00003E030000}"/>
    <cellStyle name="Comma 6 4" xfId="842" xr:uid="{00000000-0005-0000-0000-00003F030000}"/>
    <cellStyle name="Comma 6 5" xfId="843" xr:uid="{00000000-0005-0000-0000-000040030000}"/>
    <cellStyle name="Comma 6 6" xfId="844" xr:uid="{00000000-0005-0000-0000-000041030000}"/>
    <cellStyle name="Comma 6_Bao cao tien do thuc hien chi dao va ket qua thu hoi NQH" xfId="845" xr:uid="{00000000-0005-0000-0000-000042030000}"/>
    <cellStyle name="Comma 7" xfId="846" xr:uid="{00000000-0005-0000-0000-000043030000}"/>
    <cellStyle name="Comma 7 1" xfId="847" xr:uid="{00000000-0005-0000-0000-000044030000}"/>
    <cellStyle name="Comma 7 2" xfId="848" xr:uid="{00000000-0005-0000-0000-000045030000}"/>
    <cellStyle name="Comma 7 3" xfId="849" xr:uid="{00000000-0005-0000-0000-000046030000}"/>
    <cellStyle name="Comma 7 4" xfId="850" xr:uid="{00000000-0005-0000-0000-000047030000}"/>
    <cellStyle name="Comma 7 5" xfId="851" xr:uid="{00000000-0005-0000-0000-000048030000}"/>
    <cellStyle name="Comma 7_Bao cao tien do thuc hien chi dao va ket qua thu hoi NQH" xfId="852" xr:uid="{00000000-0005-0000-0000-000049030000}"/>
    <cellStyle name="Comma 8" xfId="853" xr:uid="{00000000-0005-0000-0000-00004A030000}"/>
    <cellStyle name="Comma 8 1" xfId="854" xr:uid="{00000000-0005-0000-0000-00004B030000}"/>
    <cellStyle name="Comma 8 2" xfId="855" xr:uid="{00000000-0005-0000-0000-00004C030000}"/>
    <cellStyle name="Comma 8 3" xfId="856" xr:uid="{00000000-0005-0000-0000-00004D030000}"/>
    <cellStyle name="Comma 8 4" xfId="857" xr:uid="{00000000-0005-0000-0000-00004E030000}"/>
    <cellStyle name="Comma 8 5" xfId="858" xr:uid="{00000000-0005-0000-0000-00004F030000}"/>
    <cellStyle name="Comma 8_Bao cao tien do thuc hien chi dao va ket qua thu hoi NQH" xfId="859" xr:uid="{00000000-0005-0000-0000-000050030000}"/>
    <cellStyle name="Comma 85" xfId="860" xr:uid="{00000000-0005-0000-0000-000051030000}"/>
    <cellStyle name="Comma 9" xfId="861" xr:uid="{00000000-0005-0000-0000-000052030000}"/>
    <cellStyle name="Comma 9 1" xfId="862" xr:uid="{00000000-0005-0000-0000-000053030000}"/>
    <cellStyle name="Comma 9 2" xfId="863" xr:uid="{00000000-0005-0000-0000-000054030000}"/>
    <cellStyle name="Comma 9 3" xfId="864" xr:uid="{00000000-0005-0000-0000-000055030000}"/>
    <cellStyle name="Comma 9 4" xfId="865" xr:uid="{00000000-0005-0000-0000-000056030000}"/>
    <cellStyle name="Comma 9 5" xfId="866" xr:uid="{00000000-0005-0000-0000-000057030000}"/>
    <cellStyle name="Comma 9_Bao cao tien do thuc hien chi dao va ket qua thu hoi NQH" xfId="867" xr:uid="{00000000-0005-0000-0000-000058030000}"/>
    <cellStyle name="Comma 96" xfId="868" xr:uid="{00000000-0005-0000-0000-000059030000}"/>
    <cellStyle name="Comma 96 105" xfId="869" xr:uid="{00000000-0005-0000-0000-00005A030000}"/>
    <cellStyle name="Comma 96 121" xfId="870" xr:uid="{00000000-0005-0000-0000-00005B030000}"/>
    <cellStyle name="Comma 96 39" xfId="871" xr:uid="{00000000-0005-0000-0000-00005C030000}"/>
    <cellStyle name="Comma 96 97" xfId="872" xr:uid="{00000000-0005-0000-0000-00005D030000}"/>
    <cellStyle name="comma zerodec" xfId="873" xr:uid="{00000000-0005-0000-0000-00005E030000}"/>
    <cellStyle name="Comma0" xfId="874" xr:uid="{00000000-0005-0000-0000-00005F030000}"/>
    <cellStyle name="Comma0 1" xfId="875" xr:uid="{00000000-0005-0000-0000-000060030000}"/>
    <cellStyle name="Comma0 1 1" xfId="876" xr:uid="{00000000-0005-0000-0000-000061030000}"/>
    <cellStyle name="Comma0 1 2" xfId="877" xr:uid="{00000000-0005-0000-0000-000062030000}"/>
    <cellStyle name="Comma0 1 3" xfId="878" xr:uid="{00000000-0005-0000-0000-000063030000}"/>
    <cellStyle name="Comma0 1 4" xfId="879" xr:uid="{00000000-0005-0000-0000-000064030000}"/>
    <cellStyle name="Comma0 1 5" xfId="880" xr:uid="{00000000-0005-0000-0000-000065030000}"/>
    <cellStyle name="Comma0 1_Bao cao tien do thuc hien chi dao va ket qua thu hoi NQH" xfId="881" xr:uid="{00000000-0005-0000-0000-000066030000}"/>
    <cellStyle name="Comma0 2" xfId="882" xr:uid="{00000000-0005-0000-0000-000067030000}"/>
    <cellStyle name="Comma0 3" xfId="883" xr:uid="{00000000-0005-0000-0000-000068030000}"/>
    <cellStyle name="Comma0 4" xfId="884" xr:uid="{00000000-0005-0000-0000-000069030000}"/>
    <cellStyle name="Comma0 5" xfId="885" xr:uid="{00000000-0005-0000-0000-00006A030000}"/>
    <cellStyle name="Comma0 6" xfId="886" xr:uid="{00000000-0005-0000-0000-00006B030000}"/>
    <cellStyle name="Comma0 7" xfId="887" xr:uid="{00000000-0005-0000-0000-00006C030000}"/>
    <cellStyle name="Comma0 8" xfId="888" xr:uid="{00000000-0005-0000-0000-00006D030000}"/>
    <cellStyle name="Comma0_952-thue binh chanh" xfId="889" xr:uid="{00000000-0005-0000-0000-00006E030000}"/>
    <cellStyle name="Copied" xfId="890" xr:uid="{00000000-0005-0000-0000-00006F030000}"/>
    <cellStyle name="Copied 1" xfId="891" xr:uid="{00000000-0005-0000-0000-000070030000}"/>
    <cellStyle name="Copied 2" xfId="892" xr:uid="{00000000-0005-0000-0000-000071030000}"/>
    <cellStyle name="Copied 3" xfId="893" xr:uid="{00000000-0005-0000-0000-000072030000}"/>
    <cellStyle name="Copied 4" xfId="894" xr:uid="{00000000-0005-0000-0000-000073030000}"/>
    <cellStyle name="Copied 5" xfId="895" xr:uid="{00000000-0005-0000-0000-000074030000}"/>
    <cellStyle name="Copied_Bao cao tien do thuc hien chi dao va ket qua thu hoi NQH" xfId="896" xr:uid="{00000000-0005-0000-0000-000075030000}"/>
    <cellStyle name="COST1" xfId="897" xr:uid="{00000000-0005-0000-0000-000076030000}"/>
    <cellStyle name="COST1 1" xfId="898" xr:uid="{00000000-0005-0000-0000-000077030000}"/>
    <cellStyle name="COST1 2" xfId="899" xr:uid="{00000000-0005-0000-0000-000078030000}"/>
    <cellStyle name="COST1 3" xfId="900" xr:uid="{00000000-0005-0000-0000-000079030000}"/>
    <cellStyle name="COST1 4" xfId="901" xr:uid="{00000000-0005-0000-0000-00007A030000}"/>
    <cellStyle name="COST1 5" xfId="902" xr:uid="{00000000-0005-0000-0000-00007B030000}"/>
    <cellStyle name="COST1_Bao cao tien do thuc hien chi dao va ket qua thu hoi NQH" xfId="903" xr:uid="{00000000-0005-0000-0000-00007C030000}"/>
    <cellStyle name="Currency [00]" xfId="904" xr:uid="{00000000-0005-0000-0000-00007D030000}"/>
    <cellStyle name="Currency 2" xfId="905" xr:uid="{00000000-0005-0000-0000-00007E030000}"/>
    <cellStyle name="Currency 3" xfId="906" xr:uid="{00000000-0005-0000-0000-00007F030000}"/>
    <cellStyle name="Currency0" xfId="907" xr:uid="{00000000-0005-0000-0000-000080030000}"/>
    <cellStyle name="Currency0 1" xfId="908" xr:uid="{00000000-0005-0000-0000-000081030000}"/>
    <cellStyle name="Currency0 1 1" xfId="909" xr:uid="{00000000-0005-0000-0000-000082030000}"/>
    <cellStyle name="Currency0 1 2" xfId="910" xr:uid="{00000000-0005-0000-0000-000083030000}"/>
    <cellStyle name="Currency0 1 3" xfId="911" xr:uid="{00000000-0005-0000-0000-000084030000}"/>
    <cellStyle name="Currency0 1 4" xfId="912" xr:uid="{00000000-0005-0000-0000-000085030000}"/>
    <cellStyle name="Currency0 1 5" xfId="913" xr:uid="{00000000-0005-0000-0000-000086030000}"/>
    <cellStyle name="Currency0 1_Bao cao tien do thuc hien chi dao va ket qua thu hoi NQH" xfId="914" xr:uid="{00000000-0005-0000-0000-000087030000}"/>
    <cellStyle name="Currency0 2" xfId="915" xr:uid="{00000000-0005-0000-0000-000088030000}"/>
    <cellStyle name="Currency0 3" xfId="916" xr:uid="{00000000-0005-0000-0000-000089030000}"/>
    <cellStyle name="Currency0 4" xfId="917" xr:uid="{00000000-0005-0000-0000-00008A030000}"/>
    <cellStyle name="Currency0 5" xfId="918" xr:uid="{00000000-0005-0000-0000-00008B030000}"/>
    <cellStyle name="Currency0 6" xfId="919" xr:uid="{00000000-0005-0000-0000-00008C030000}"/>
    <cellStyle name="Currency0 7" xfId="920" xr:uid="{00000000-0005-0000-0000-00008D030000}"/>
    <cellStyle name="Currency0 8" xfId="921" xr:uid="{00000000-0005-0000-0000-00008E030000}"/>
    <cellStyle name="Currency0_952-thue binh chanh" xfId="922" xr:uid="{00000000-0005-0000-0000-00008F030000}"/>
    <cellStyle name="Currency1" xfId="923" xr:uid="{00000000-0005-0000-0000-000090030000}"/>
    <cellStyle name="Check Cell 1" xfId="924" xr:uid="{00000000-0005-0000-0000-000091030000}"/>
    <cellStyle name="Check Cell 1 1" xfId="925" xr:uid="{00000000-0005-0000-0000-000092030000}"/>
    <cellStyle name="Check Cell 1 2" xfId="926" xr:uid="{00000000-0005-0000-0000-000093030000}"/>
    <cellStyle name="Check Cell 1 3" xfId="927" xr:uid="{00000000-0005-0000-0000-000094030000}"/>
    <cellStyle name="Check Cell 1 4" xfId="928" xr:uid="{00000000-0005-0000-0000-000095030000}"/>
    <cellStyle name="Check Cell 1 5" xfId="929" xr:uid="{00000000-0005-0000-0000-000096030000}"/>
    <cellStyle name="Check Cell 2" xfId="930" xr:uid="{00000000-0005-0000-0000-000097030000}"/>
    <cellStyle name="Check Cell 2 1" xfId="931" xr:uid="{00000000-0005-0000-0000-000098030000}"/>
    <cellStyle name="Check Cell 2 2" xfId="932" xr:uid="{00000000-0005-0000-0000-000099030000}"/>
    <cellStyle name="Check Cell 2 3" xfId="933" xr:uid="{00000000-0005-0000-0000-00009A030000}"/>
    <cellStyle name="Check Cell 2 4" xfId="934" xr:uid="{00000000-0005-0000-0000-00009B030000}"/>
    <cellStyle name="Check Cell 2 5" xfId="935" xr:uid="{00000000-0005-0000-0000-00009C030000}"/>
    <cellStyle name="Check Cell 2_Bao cao tien do thuc hien chi dao va ket qua thu hoi NQH" xfId="936" xr:uid="{00000000-0005-0000-0000-00009D030000}"/>
    <cellStyle name="Check Cell 3" xfId="937" xr:uid="{00000000-0005-0000-0000-00009E030000}"/>
    <cellStyle name="Check Cell 4" xfId="938" xr:uid="{00000000-0005-0000-0000-00009F030000}"/>
    <cellStyle name="CHUONG" xfId="939" xr:uid="{00000000-0005-0000-0000-0000A0030000}"/>
    <cellStyle name="CHUONG 1" xfId="940" xr:uid="{00000000-0005-0000-0000-0000A1030000}"/>
    <cellStyle name="CHUONG 2" xfId="941" xr:uid="{00000000-0005-0000-0000-0000A2030000}"/>
    <cellStyle name="CHUONG 3" xfId="942" xr:uid="{00000000-0005-0000-0000-0000A3030000}"/>
    <cellStyle name="CHUONG 4" xfId="943" xr:uid="{00000000-0005-0000-0000-0000A4030000}"/>
    <cellStyle name="CHUONG 5" xfId="944" xr:uid="{00000000-0005-0000-0000-0000A5030000}"/>
    <cellStyle name="CHUONG_Bao cao tien do thuc hien chi dao va ket qua thu hoi NQH" xfId="945" xr:uid="{00000000-0005-0000-0000-0000A6030000}"/>
    <cellStyle name="D1" xfId="946" xr:uid="{00000000-0005-0000-0000-0000A7030000}"/>
    <cellStyle name="DataPilot Category" xfId="947" xr:uid="{00000000-0005-0000-0000-0000A8030000}"/>
    <cellStyle name="DataPilot Field" xfId="948" xr:uid="{00000000-0005-0000-0000-0000A9030000}"/>
    <cellStyle name="DataPilot Value" xfId="949" xr:uid="{00000000-0005-0000-0000-0000AA030000}"/>
    <cellStyle name="Date" xfId="950" xr:uid="{00000000-0005-0000-0000-0000AB030000}"/>
    <cellStyle name="Date 1" xfId="951" xr:uid="{00000000-0005-0000-0000-0000AC030000}"/>
    <cellStyle name="Date 1 1" xfId="952" xr:uid="{00000000-0005-0000-0000-0000AD030000}"/>
    <cellStyle name="Date 1 2" xfId="953" xr:uid="{00000000-0005-0000-0000-0000AE030000}"/>
    <cellStyle name="Date 1 3" xfId="954" xr:uid="{00000000-0005-0000-0000-0000AF030000}"/>
    <cellStyle name="Date 1 4" xfId="955" xr:uid="{00000000-0005-0000-0000-0000B0030000}"/>
    <cellStyle name="Date 1 5" xfId="956" xr:uid="{00000000-0005-0000-0000-0000B1030000}"/>
    <cellStyle name="Date 1_Bao cao tien do thuc hien chi dao va ket qua thu hoi NQH" xfId="957" xr:uid="{00000000-0005-0000-0000-0000B2030000}"/>
    <cellStyle name="Date 2" xfId="958" xr:uid="{00000000-0005-0000-0000-0000B3030000}"/>
    <cellStyle name="Date 3" xfId="959" xr:uid="{00000000-0005-0000-0000-0000B4030000}"/>
    <cellStyle name="Date 4" xfId="960" xr:uid="{00000000-0005-0000-0000-0000B5030000}"/>
    <cellStyle name="Date 5" xfId="961" xr:uid="{00000000-0005-0000-0000-0000B6030000}"/>
    <cellStyle name="Date 6" xfId="962" xr:uid="{00000000-0005-0000-0000-0000B7030000}"/>
    <cellStyle name="Date 7" xfId="963" xr:uid="{00000000-0005-0000-0000-0000B8030000}"/>
    <cellStyle name="Date 8" xfId="964" xr:uid="{00000000-0005-0000-0000-0000B9030000}"/>
    <cellStyle name="Date Short" xfId="965" xr:uid="{00000000-0005-0000-0000-0000BA030000}"/>
    <cellStyle name="Date_952-thue binh chanh" xfId="966" xr:uid="{00000000-0005-0000-0000-0000BB030000}"/>
    <cellStyle name="Dezimal [0]_NEGS" xfId="967" xr:uid="{00000000-0005-0000-0000-0000BC030000}"/>
    <cellStyle name="Dezimal_NEGS" xfId="968" xr:uid="{00000000-0005-0000-0000-0000BD030000}"/>
    <cellStyle name="Dollar (zero dec)" xfId="969" xr:uid="{00000000-0005-0000-0000-0000BE030000}"/>
    <cellStyle name="e" xfId="970" xr:uid="{00000000-0005-0000-0000-0000BF030000}"/>
    <cellStyle name="ea" xfId="971" xr:uid="{00000000-0005-0000-0000-0000C0030000}"/>
    <cellStyle name="ea 1" xfId="972" xr:uid="{00000000-0005-0000-0000-0000C1030000}"/>
    <cellStyle name="ea 2" xfId="973" xr:uid="{00000000-0005-0000-0000-0000C2030000}"/>
    <cellStyle name="ea 3" xfId="974" xr:uid="{00000000-0005-0000-0000-0000C3030000}"/>
    <cellStyle name="ea 4" xfId="975" xr:uid="{00000000-0005-0000-0000-0000C4030000}"/>
    <cellStyle name="ea 5" xfId="976" xr:uid="{00000000-0005-0000-0000-0000C5030000}"/>
    <cellStyle name="ea_Bao cao tien do thuc hien chi dao va ket qua thu hoi NQH" xfId="977" xr:uid="{00000000-0005-0000-0000-0000C6030000}"/>
    <cellStyle name="Enter Currency (0)" xfId="978" xr:uid="{00000000-0005-0000-0000-0000C7030000}"/>
    <cellStyle name="Enter Currency (2)" xfId="979" xr:uid="{00000000-0005-0000-0000-0000C8030000}"/>
    <cellStyle name="Enter Units (0)" xfId="980" xr:uid="{00000000-0005-0000-0000-0000C9030000}"/>
    <cellStyle name="Enter Units (1)" xfId="981" xr:uid="{00000000-0005-0000-0000-0000CA030000}"/>
    <cellStyle name="Enter Units (2)" xfId="982" xr:uid="{00000000-0005-0000-0000-0000CB030000}"/>
    <cellStyle name="Entered" xfId="983" xr:uid="{00000000-0005-0000-0000-0000CC030000}"/>
    <cellStyle name="Entered 1" xfId="984" xr:uid="{00000000-0005-0000-0000-0000CD030000}"/>
    <cellStyle name="Entered 2" xfId="985" xr:uid="{00000000-0005-0000-0000-0000CE030000}"/>
    <cellStyle name="Entered 3" xfId="986" xr:uid="{00000000-0005-0000-0000-0000CF030000}"/>
    <cellStyle name="Entered 4" xfId="987" xr:uid="{00000000-0005-0000-0000-0000D0030000}"/>
    <cellStyle name="Entered 5" xfId="988" xr:uid="{00000000-0005-0000-0000-0000D1030000}"/>
    <cellStyle name="Entered_Bao cao tien do thuc hien chi dao va ket qua thu hoi NQH" xfId="989" xr:uid="{00000000-0005-0000-0000-0000D2030000}"/>
    <cellStyle name="Excel Built-in Comma" xfId="990" xr:uid="{00000000-0005-0000-0000-0000D3030000}"/>
    <cellStyle name="Excel Built-in Normal" xfId="991" xr:uid="{00000000-0005-0000-0000-0000D4030000}"/>
    <cellStyle name="Excel Built-in Normal 1" xfId="992" xr:uid="{00000000-0005-0000-0000-0000D5030000}"/>
    <cellStyle name="Excel Built-in Normal 2" xfId="993" xr:uid="{00000000-0005-0000-0000-0000D6030000}"/>
    <cellStyle name="Excel Built-in Normal 2 1" xfId="994" xr:uid="{00000000-0005-0000-0000-0000D7030000}"/>
    <cellStyle name="Excel Built-in Normal 2 2" xfId="995" xr:uid="{00000000-0005-0000-0000-0000D8030000}"/>
    <cellStyle name="Excel Built-in Normal 2 3" xfId="996" xr:uid="{00000000-0005-0000-0000-0000D9030000}"/>
    <cellStyle name="Excel Built-in Normal 3" xfId="997" xr:uid="{00000000-0005-0000-0000-0000DA030000}"/>
    <cellStyle name="Excel Built-in Normal 4" xfId="998" xr:uid="{00000000-0005-0000-0000-0000DB030000}"/>
    <cellStyle name="Excel Built-in Normal 5" xfId="999" xr:uid="{00000000-0005-0000-0000-0000DC030000}"/>
    <cellStyle name="Excel Built-in Normal 6" xfId="1000" xr:uid="{00000000-0005-0000-0000-0000DD030000}"/>
    <cellStyle name="Excel Built-in Normal 7" xfId="1001" xr:uid="{00000000-0005-0000-0000-0000DE030000}"/>
    <cellStyle name="Excel Built-in Normal_Bao cao tien do thuc hien chi dao va ket qua thu hoi NQH" xfId="1002" xr:uid="{00000000-0005-0000-0000-0000DF030000}"/>
    <cellStyle name="Excel_BuiltIn_Comma 2" xfId="1003" xr:uid="{00000000-0005-0000-0000-0000E0030000}"/>
    <cellStyle name="Explanatory Text 1" xfId="1004" xr:uid="{00000000-0005-0000-0000-0000E1030000}"/>
    <cellStyle name="Explanatory Text 1 1" xfId="1005" xr:uid="{00000000-0005-0000-0000-0000E2030000}"/>
    <cellStyle name="Explanatory Text 1 2" xfId="1006" xr:uid="{00000000-0005-0000-0000-0000E3030000}"/>
    <cellStyle name="Explanatory Text 1 3" xfId="1007" xr:uid="{00000000-0005-0000-0000-0000E4030000}"/>
    <cellStyle name="Explanatory Text 1 4" xfId="1008" xr:uid="{00000000-0005-0000-0000-0000E5030000}"/>
    <cellStyle name="Explanatory Text 1 5" xfId="1009" xr:uid="{00000000-0005-0000-0000-0000E6030000}"/>
    <cellStyle name="Explanatory Text 2" xfId="1010" xr:uid="{00000000-0005-0000-0000-0000E7030000}"/>
    <cellStyle name="Explanatory Text 2 1" xfId="1011" xr:uid="{00000000-0005-0000-0000-0000E8030000}"/>
    <cellStyle name="Explanatory Text 2 2" xfId="1012" xr:uid="{00000000-0005-0000-0000-0000E9030000}"/>
    <cellStyle name="Explanatory Text 2 3" xfId="1013" xr:uid="{00000000-0005-0000-0000-0000EA030000}"/>
    <cellStyle name="Explanatory Text 2 4" xfId="1014" xr:uid="{00000000-0005-0000-0000-0000EB030000}"/>
    <cellStyle name="Explanatory Text 2 5" xfId="1015" xr:uid="{00000000-0005-0000-0000-0000EC030000}"/>
    <cellStyle name="Explanatory Text 2_Bao cao tien do thuc hien chi dao va ket qua thu hoi NQH" xfId="1016" xr:uid="{00000000-0005-0000-0000-0000ED030000}"/>
    <cellStyle name="Explanatory Text 3" xfId="1017" xr:uid="{00000000-0005-0000-0000-0000EE030000}"/>
    <cellStyle name="Explanatory Text 4" xfId="1018" xr:uid="{00000000-0005-0000-0000-0000EF030000}"/>
    <cellStyle name="f" xfId="1019" xr:uid="{00000000-0005-0000-0000-0000F0030000}"/>
    <cellStyle name="Fixed" xfId="1020" xr:uid="{00000000-0005-0000-0000-0000F1030000}"/>
    <cellStyle name="Fixed 1" xfId="1021" xr:uid="{00000000-0005-0000-0000-0000F2030000}"/>
    <cellStyle name="Fixed 1 1" xfId="1022" xr:uid="{00000000-0005-0000-0000-0000F3030000}"/>
    <cellStyle name="Fixed 1 2" xfId="1023" xr:uid="{00000000-0005-0000-0000-0000F4030000}"/>
    <cellStyle name="Fixed 1 3" xfId="1024" xr:uid="{00000000-0005-0000-0000-0000F5030000}"/>
    <cellStyle name="Fixed 1 4" xfId="1025" xr:uid="{00000000-0005-0000-0000-0000F6030000}"/>
    <cellStyle name="Fixed 1 5" xfId="1026" xr:uid="{00000000-0005-0000-0000-0000F7030000}"/>
    <cellStyle name="Fixed 1_Bao cao tien do thuc hien chi dao va ket qua thu hoi NQH" xfId="1027" xr:uid="{00000000-0005-0000-0000-0000F8030000}"/>
    <cellStyle name="Fixed 2" xfId="1028" xr:uid="{00000000-0005-0000-0000-0000F9030000}"/>
    <cellStyle name="Fixed 3" xfId="1029" xr:uid="{00000000-0005-0000-0000-0000FA030000}"/>
    <cellStyle name="Fixed 4" xfId="1030" xr:uid="{00000000-0005-0000-0000-0000FB030000}"/>
    <cellStyle name="Fixed 5" xfId="1031" xr:uid="{00000000-0005-0000-0000-0000FC030000}"/>
    <cellStyle name="Fixed 6" xfId="1032" xr:uid="{00000000-0005-0000-0000-0000FD030000}"/>
    <cellStyle name="Fixed 7" xfId="1033" xr:uid="{00000000-0005-0000-0000-0000FE030000}"/>
    <cellStyle name="Fixed 8" xfId="1034" xr:uid="{00000000-0005-0000-0000-0000FF030000}"/>
    <cellStyle name="Fixed_952-thue binh chanh" xfId="1035" xr:uid="{00000000-0005-0000-0000-000000040000}"/>
    <cellStyle name="Good 1" xfId="1036" xr:uid="{00000000-0005-0000-0000-000001040000}"/>
    <cellStyle name="Good 1 1" xfId="1037" xr:uid="{00000000-0005-0000-0000-000002040000}"/>
    <cellStyle name="Good 1 2" xfId="1038" xr:uid="{00000000-0005-0000-0000-000003040000}"/>
    <cellStyle name="Good 1 3" xfId="1039" xr:uid="{00000000-0005-0000-0000-000004040000}"/>
    <cellStyle name="Good 1 4" xfId="1040" xr:uid="{00000000-0005-0000-0000-000005040000}"/>
    <cellStyle name="Good 1 5" xfId="1041" xr:uid="{00000000-0005-0000-0000-000006040000}"/>
    <cellStyle name="Good 2" xfId="1042" xr:uid="{00000000-0005-0000-0000-000007040000}"/>
    <cellStyle name="Good 2 1" xfId="1043" xr:uid="{00000000-0005-0000-0000-000008040000}"/>
    <cellStyle name="Good 2 2" xfId="1044" xr:uid="{00000000-0005-0000-0000-000009040000}"/>
    <cellStyle name="Good 2 3" xfId="1045" xr:uid="{00000000-0005-0000-0000-00000A040000}"/>
    <cellStyle name="Good 2 4" xfId="1046" xr:uid="{00000000-0005-0000-0000-00000B040000}"/>
    <cellStyle name="Good 2 5" xfId="1047" xr:uid="{00000000-0005-0000-0000-00000C040000}"/>
    <cellStyle name="Good 2_Bao cao tien do thuc hien chi dao va ket qua thu hoi NQH" xfId="1048" xr:uid="{00000000-0005-0000-0000-00000D040000}"/>
    <cellStyle name="Good 3" xfId="1049" xr:uid="{00000000-0005-0000-0000-00000E040000}"/>
    <cellStyle name="Good 4" xfId="1050" xr:uid="{00000000-0005-0000-0000-00000F040000}"/>
    <cellStyle name="Grey" xfId="1051" xr:uid="{00000000-0005-0000-0000-000010040000}"/>
    <cellStyle name="Grey 1" xfId="1052" xr:uid="{00000000-0005-0000-0000-000011040000}"/>
    <cellStyle name="Grey 2" xfId="1053" xr:uid="{00000000-0005-0000-0000-000012040000}"/>
    <cellStyle name="Grey 3" xfId="1054" xr:uid="{00000000-0005-0000-0000-000013040000}"/>
    <cellStyle name="Grey 4" xfId="1055" xr:uid="{00000000-0005-0000-0000-000014040000}"/>
    <cellStyle name="Grey 5" xfId="1056" xr:uid="{00000000-0005-0000-0000-000015040000}"/>
    <cellStyle name="Grey_Bao cao tien do thuc hien chi dao va ket qua thu hoi NQH" xfId="1057" xr:uid="{00000000-0005-0000-0000-000016040000}"/>
    <cellStyle name="Head 1" xfId="1058" xr:uid="{00000000-0005-0000-0000-000017040000}"/>
    <cellStyle name="HEADER" xfId="1059" xr:uid="{00000000-0005-0000-0000-000018040000}"/>
    <cellStyle name="HEADER 1" xfId="1060" xr:uid="{00000000-0005-0000-0000-000019040000}"/>
    <cellStyle name="HEADER 2" xfId="1061" xr:uid="{00000000-0005-0000-0000-00001A040000}"/>
    <cellStyle name="HEADER 3" xfId="1062" xr:uid="{00000000-0005-0000-0000-00001B040000}"/>
    <cellStyle name="HEADER 4" xfId="1063" xr:uid="{00000000-0005-0000-0000-00001C040000}"/>
    <cellStyle name="HEADER 5" xfId="1064" xr:uid="{00000000-0005-0000-0000-00001D040000}"/>
    <cellStyle name="HEADER_Bao cao tien do thuc hien chi dao va ket qua thu hoi NQH" xfId="1065" xr:uid="{00000000-0005-0000-0000-00001E040000}"/>
    <cellStyle name="Header1" xfId="1066" xr:uid="{00000000-0005-0000-0000-00001F040000}"/>
    <cellStyle name="Header1 1" xfId="1067" xr:uid="{00000000-0005-0000-0000-000020040000}"/>
    <cellStyle name="Header1 2" xfId="1068" xr:uid="{00000000-0005-0000-0000-000021040000}"/>
    <cellStyle name="Header1 3" xfId="1069" xr:uid="{00000000-0005-0000-0000-000022040000}"/>
    <cellStyle name="Header1 4" xfId="1070" xr:uid="{00000000-0005-0000-0000-000023040000}"/>
    <cellStyle name="Header1 5" xfId="1071" xr:uid="{00000000-0005-0000-0000-000024040000}"/>
    <cellStyle name="Header1_Bao cao tien do thuc hien chi dao va ket qua thu hoi NQH" xfId="1072" xr:uid="{00000000-0005-0000-0000-000025040000}"/>
    <cellStyle name="Header2" xfId="1073" xr:uid="{00000000-0005-0000-0000-000026040000}"/>
    <cellStyle name="Header2 1" xfId="1074" xr:uid="{00000000-0005-0000-0000-000027040000}"/>
    <cellStyle name="Header2 2" xfId="1075" xr:uid="{00000000-0005-0000-0000-000028040000}"/>
    <cellStyle name="Header2 3" xfId="1076" xr:uid="{00000000-0005-0000-0000-000029040000}"/>
    <cellStyle name="Header2 4" xfId="1077" xr:uid="{00000000-0005-0000-0000-00002A040000}"/>
    <cellStyle name="Header2 5" xfId="1078" xr:uid="{00000000-0005-0000-0000-00002B040000}"/>
    <cellStyle name="Header2_Bao cao tien do thuc hien chi dao va ket qua thu hoi NQH" xfId="1079" xr:uid="{00000000-0005-0000-0000-00002C040000}"/>
    <cellStyle name="Heading 1 1" xfId="1080" xr:uid="{00000000-0005-0000-0000-00002D040000}"/>
    <cellStyle name="Heading 1 1 1" xfId="1081" xr:uid="{00000000-0005-0000-0000-00002E040000}"/>
    <cellStyle name="Heading 1 1 2" xfId="1082" xr:uid="{00000000-0005-0000-0000-00002F040000}"/>
    <cellStyle name="Heading 1 1 2 1" xfId="1083" xr:uid="{00000000-0005-0000-0000-000030040000}"/>
    <cellStyle name="Heading 1 1 2 2" xfId="1084" xr:uid="{00000000-0005-0000-0000-000031040000}"/>
    <cellStyle name="Heading 1 1 2 3" xfId="1085" xr:uid="{00000000-0005-0000-0000-000032040000}"/>
    <cellStyle name="Heading 1 1 2 4" xfId="1086" xr:uid="{00000000-0005-0000-0000-000033040000}"/>
    <cellStyle name="Heading 1 1 2 5" xfId="1087" xr:uid="{00000000-0005-0000-0000-000034040000}"/>
    <cellStyle name="Heading 1 1 3" xfId="1088" xr:uid="{00000000-0005-0000-0000-000035040000}"/>
    <cellStyle name="Heading 1 1 4" xfId="1089" xr:uid="{00000000-0005-0000-0000-000036040000}"/>
    <cellStyle name="Heading 1 1 5" xfId="1090" xr:uid="{00000000-0005-0000-0000-000037040000}"/>
    <cellStyle name="Heading 1 1 6" xfId="1091" xr:uid="{00000000-0005-0000-0000-000038040000}"/>
    <cellStyle name="Heading 1 1_Bao cao tien do thuc hien chi dao va ket qua thu hoi NQH" xfId="1092" xr:uid="{00000000-0005-0000-0000-000039040000}"/>
    <cellStyle name="Heading 1 2" xfId="1093" xr:uid="{00000000-0005-0000-0000-00003A040000}"/>
    <cellStyle name="Heading 1 2 1" xfId="1094" xr:uid="{00000000-0005-0000-0000-00003B040000}"/>
    <cellStyle name="Heading 1 2 2" xfId="1095" xr:uid="{00000000-0005-0000-0000-00003C040000}"/>
    <cellStyle name="Heading 1 2 3" xfId="1096" xr:uid="{00000000-0005-0000-0000-00003D040000}"/>
    <cellStyle name="Heading 1 2 4" xfId="1097" xr:uid="{00000000-0005-0000-0000-00003E040000}"/>
    <cellStyle name="Heading 1 2 5" xfId="1098" xr:uid="{00000000-0005-0000-0000-00003F040000}"/>
    <cellStyle name="Heading 1 2_Bao cao tien do thuc hien chi dao va ket qua thu hoi NQH" xfId="1099" xr:uid="{00000000-0005-0000-0000-000040040000}"/>
    <cellStyle name="Heading 1 3" xfId="1100" xr:uid="{00000000-0005-0000-0000-000041040000}"/>
    <cellStyle name="Heading 1 4" xfId="1101" xr:uid="{00000000-0005-0000-0000-000042040000}"/>
    <cellStyle name="Heading 2 1" xfId="1102" xr:uid="{00000000-0005-0000-0000-000043040000}"/>
    <cellStyle name="Heading 2 1 1" xfId="1103" xr:uid="{00000000-0005-0000-0000-000044040000}"/>
    <cellStyle name="Heading 2 1 2" xfId="1104" xr:uid="{00000000-0005-0000-0000-000045040000}"/>
    <cellStyle name="Heading 2 1 2 1" xfId="1105" xr:uid="{00000000-0005-0000-0000-000046040000}"/>
    <cellStyle name="Heading 2 1 2 2" xfId="1106" xr:uid="{00000000-0005-0000-0000-000047040000}"/>
    <cellStyle name="Heading 2 1 2 3" xfId="1107" xr:uid="{00000000-0005-0000-0000-000048040000}"/>
    <cellStyle name="Heading 2 1 2 4" xfId="1108" xr:uid="{00000000-0005-0000-0000-000049040000}"/>
    <cellStyle name="Heading 2 1 2 5" xfId="1109" xr:uid="{00000000-0005-0000-0000-00004A040000}"/>
    <cellStyle name="Heading 2 1 3" xfId="1110" xr:uid="{00000000-0005-0000-0000-00004B040000}"/>
    <cellStyle name="Heading 2 1 4" xfId="1111" xr:uid="{00000000-0005-0000-0000-00004C040000}"/>
    <cellStyle name="Heading 2 1 5" xfId="1112" xr:uid="{00000000-0005-0000-0000-00004D040000}"/>
    <cellStyle name="Heading 2 1 6" xfId="1113" xr:uid="{00000000-0005-0000-0000-00004E040000}"/>
    <cellStyle name="Heading 2 1_Bao cao tien do thuc hien chi dao va ket qua thu hoi NQH" xfId="1114" xr:uid="{00000000-0005-0000-0000-00004F040000}"/>
    <cellStyle name="Heading 2 2" xfId="1115" xr:uid="{00000000-0005-0000-0000-000050040000}"/>
    <cellStyle name="Heading 2 2 1" xfId="1116" xr:uid="{00000000-0005-0000-0000-000051040000}"/>
    <cellStyle name="Heading 2 2 2" xfId="1117" xr:uid="{00000000-0005-0000-0000-000052040000}"/>
    <cellStyle name="Heading 2 2 3" xfId="1118" xr:uid="{00000000-0005-0000-0000-000053040000}"/>
    <cellStyle name="Heading 2 2 4" xfId="1119" xr:uid="{00000000-0005-0000-0000-000054040000}"/>
    <cellStyle name="Heading 2 2 5" xfId="1120" xr:uid="{00000000-0005-0000-0000-000055040000}"/>
    <cellStyle name="Heading 2 2_Bao cao tien do thuc hien chi dao va ket qua thu hoi NQH" xfId="1121" xr:uid="{00000000-0005-0000-0000-000056040000}"/>
    <cellStyle name="Heading 2 3" xfId="1122" xr:uid="{00000000-0005-0000-0000-000057040000}"/>
    <cellStyle name="Heading 2 4" xfId="1123" xr:uid="{00000000-0005-0000-0000-000058040000}"/>
    <cellStyle name="Heading 3 1" xfId="1124" xr:uid="{00000000-0005-0000-0000-000059040000}"/>
    <cellStyle name="Heading 3 1 1" xfId="1125" xr:uid="{00000000-0005-0000-0000-00005A040000}"/>
    <cellStyle name="Heading 3 1 2" xfId="1126" xr:uid="{00000000-0005-0000-0000-00005B040000}"/>
    <cellStyle name="Heading 3 1 3" xfId="1127" xr:uid="{00000000-0005-0000-0000-00005C040000}"/>
    <cellStyle name="Heading 3 1 4" xfId="1128" xr:uid="{00000000-0005-0000-0000-00005D040000}"/>
    <cellStyle name="Heading 3 1 5" xfId="1129" xr:uid="{00000000-0005-0000-0000-00005E040000}"/>
    <cellStyle name="Heading 3 2" xfId="1130" xr:uid="{00000000-0005-0000-0000-00005F040000}"/>
    <cellStyle name="Heading 3 2 1" xfId="1131" xr:uid="{00000000-0005-0000-0000-000060040000}"/>
    <cellStyle name="Heading 3 2 2" xfId="1132" xr:uid="{00000000-0005-0000-0000-000061040000}"/>
    <cellStyle name="Heading 3 2 3" xfId="1133" xr:uid="{00000000-0005-0000-0000-000062040000}"/>
    <cellStyle name="Heading 3 2 4" xfId="1134" xr:uid="{00000000-0005-0000-0000-000063040000}"/>
    <cellStyle name="Heading 3 2 5" xfId="1135" xr:uid="{00000000-0005-0000-0000-000064040000}"/>
    <cellStyle name="Heading 3 2_Bao cao tien do thuc hien chi dao va ket qua thu hoi NQH" xfId="1136" xr:uid="{00000000-0005-0000-0000-000065040000}"/>
    <cellStyle name="Heading 3 3" xfId="1137" xr:uid="{00000000-0005-0000-0000-000066040000}"/>
    <cellStyle name="Heading 3 4" xfId="1138" xr:uid="{00000000-0005-0000-0000-000067040000}"/>
    <cellStyle name="Heading 4 1" xfId="1139" xr:uid="{00000000-0005-0000-0000-000068040000}"/>
    <cellStyle name="Heading 4 1 1" xfId="1140" xr:uid="{00000000-0005-0000-0000-000069040000}"/>
    <cellStyle name="Heading 4 1 2" xfId="1141" xr:uid="{00000000-0005-0000-0000-00006A040000}"/>
    <cellStyle name="Heading 4 1 3" xfId="1142" xr:uid="{00000000-0005-0000-0000-00006B040000}"/>
    <cellStyle name="Heading 4 1 4" xfId="1143" xr:uid="{00000000-0005-0000-0000-00006C040000}"/>
    <cellStyle name="Heading 4 1 5" xfId="1144" xr:uid="{00000000-0005-0000-0000-00006D040000}"/>
    <cellStyle name="Heading 4 2" xfId="1145" xr:uid="{00000000-0005-0000-0000-00006E040000}"/>
    <cellStyle name="Heading 4 2 1" xfId="1146" xr:uid="{00000000-0005-0000-0000-00006F040000}"/>
    <cellStyle name="Heading 4 2 2" xfId="1147" xr:uid="{00000000-0005-0000-0000-000070040000}"/>
    <cellStyle name="Heading 4 2 3" xfId="1148" xr:uid="{00000000-0005-0000-0000-000071040000}"/>
    <cellStyle name="Heading 4 2 4" xfId="1149" xr:uid="{00000000-0005-0000-0000-000072040000}"/>
    <cellStyle name="Heading 4 2 5" xfId="1150" xr:uid="{00000000-0005-0000-0000-000073040000}"/>
    <cellStyle name="Heading 4 2_Bao cao tien do thuc hien chi dao va ket qua thu hoi NQH" xfId="1151" xr:uid="{00000000-0005-0000-0000-000074040000}"/>
    <cellStyle name="Heading 4 3" xfId="1152" xr:uid="{00000000-0005-0000-0000-000075040000}"/>
    <cellStyle name="Heading 4 4" xfId="1153" xr:uid="{00000000-0005-0000-0000-000076040000}"/>
    <cellStyle name="Heading1" xfId="1154" xr:uid="{00000000-0005-0000-0000-000077040000}"/>
    <cellStyle name="Heading1 1" xfId="1155" xr:uid="{00000000-0005-0000-0000-000078040000}"/>
    <cellStyle name="Heading1 1 1" xfId="1156" xr:uid="{00000000-0005-0000-0000-000079040000}"/>
    <cellStyle name="Heading1 1 2" xfId="1157" xr:uid="{00000000-0005-0000-0000-00007A040000}"/>
    <cellStyle name="Heading1 2" xfId="1158" xr:uid="{00000000-0005-0000-0000-00007B040000}"/>
    <cellStyle name="Heading1 3" xfId="1159" xr:uid="{00000000-0005-0000-0000-00007C040000}"/>
    <cellStyle name="Heading1 4" xfId="1160" xr:uid="{00000000-0005-0000-0000-00007D040000}"/>
    <cellStyle name="Heading1_Tong hop khoi luong cap xi mang hang thang nam 2014 (cac loai XM)" xfId="1161" xr:uid="{00000000-0005-0000-0000-00007E040000}"/>
    <cellStyle name="Heading2" xfId="1162" xr:uid="{00000000-0005-0000-0000-00007F040000}"/>
    <cellStyle name="Heading2 1" xfId="1163" xr:uid="{00000000-0005-0000-0000-000080040000}"/>
    <cellStyle name="Heading2 2" xfId="1164" xr:uid="{00000000-0005-0000-0000-000081040000}"/>
    <cellStyle name="Heading2 3" xfId="1165" xr:uid="{00000000-0005-0000-0000-000082040000}"/>
    <cellStyle name="Heading2 4" xfId="1166" xr:uid="{00000000-0005-0000-0000-000083040000}"/>
    <cellStyle name="Heading2 5" xfId="1167" xr:uid="{00000000-0005-0000-0000-000084040000}"/>
    <cellStyle name="Heading2_Bao cao tien do thuc hien chi dao va ket qua thu hoi NQH" xfId="1168" xr:uid="{00000000-0005-0000-0000-000085040000}"/>
    <cellStyle name="HEADINGS" xfId="1169" xr:uid="{00000000-0005-0000-0000-000086040000}"/>
    <cellStyle name="HEADINGSTOP" xfId="1170" xr:uid="{00000000-0005-0000-0000-000087040000}"/>
    <cellStyle name="Input [yellow]" xfId="1171" xr:uid="{00000000-0005-0000-0000-000088040000}"/>
    <cellStyle name="Input [yellow] 1" xfId="1172" xr:uid="{00000000-0005-0000-0000-000089040000}"/>
    <cellStyle name="Input [yellow] 2" xfId="1173" xr:uid="{00000000-0005-0000-0000-00008A040000}"/>
    <cellStyle name="Input [yellow] 3" xfId="1174" xr:uid="{00000000-0005-0000-0000-00008B040000}"/>
    <cellStyle name="Input [yellow] 4" xfId="1175" xr:uid="{00000000-0005-0000-0000-00008C040000}"/>
    <cellStyle name="Input [yellow] 5" xfId="1176" xr:uid="{00000000-0005-0000-0000-00008D040000}"/>
    <cellStyle name="Input [yellow]_Bao cao tien do thuc hien chi dao va ket qua thu hoi NQH" xfId="1177" xr:uid="{00000000-0005-0000-0000-00008E040000}"/>
    <cellStyle name="Input 1" xfId="1178" xr:uid="{00000000-0005-0000-0000-00008F040000}"/>
    <cellStyle name="Input 1 1" xfId="1179" xr:uid="{00000000-0005-0000-0000-000090040000}"/>
    <cellStyle name="Input 1 2" xfId="1180" xr:uid="{00000000-0005-0000-0000-000091040000}"/>
    <cellStyle name="Input 1 3" xfId="1181" xr:uid="{00000000-0005-0000-0000-000092040000}"/>
    <cellStyle name="Input 1 4" xfId="1182" xr:uid="{00000000-0005-0000-0000-000093040000}"/>
    <cellStyle name="Input 1 5" xfId="1183" xr:uid="{00000000-0005-0000-0000-000094040000}"/>
    <cellStyle name="Input 10" xfId="1184" xr:uid="{00000000-0005-0000-0000-000095040000}"/>
    <cellStyle name="Input 2" xfId="1185" xr:uid="{00000000-0005-0000-0000-000096040000}"/>
    <cellStyle name="Input 2 1" xfId="1186" xr:uid="{00000000-0005-0000-0000-000097040000}"/>
    <cellStyle name="Input 2 2" xfId="1187" xr:uid="{00000000-0005-0000-0000-000098040000}"/>
    <cellStyle name="Input 2 3" xfId="1188" xr:uid="{00000000-0005-0000-0000-000099040000}"/>
    <cellStyle name="Input 2 4" xfId="1189" xr:uid="{00000000-0005-0000-0000-00009A040000}"/>
    <cellStyle name="Input 2 5" xfId="1190" xr:uid="{00000000-0005-0000-0000-00009B040000}"/>
    <cellStyle name="Input 2_Bao cao tien do thuc hien chi dao va ket qua thu hoi NQH" xfId="1191" xr:uid="{00000000-0005-0000-0000-00009C040000}"/>
    <cellStyle name="Input 3" xfId="1192" xr:uid="{00000000-0005-0000-0000-00009D040000}"/>
    <cellStyle name="Input 3 1" xfId="1193" xr:uid="{00000000-0005-0000-0000-00009E040000}"/>
    <cellStyle name="Input 3 2" xfId="1194" xr:uid="{00000000-0005-0000-0000-00009F040000}"/>
    <cellStyle name="Input 3 3" xfId="1195" xr:uid="{00000000-0005-0000-0000-0000A0040000}"/>
    <cellStyle name="Input 3 4" xfId="1196" xr:uid="{00000000-0005-0000-0000-0000A1040000}"/>
    <cellStyle name="Input 3 5" xfId="1197" xr:uid="{00000000-0005-0000-0000-0000A2040000}"/>
    <cellStyle name="Input 4" xfId="1198" xr:uid="{00000000-0005-0000-0000-0000A3040000}"/>
    <cellStyle name="Input 4 1" xfId="1199" xr:uid="{00000000-0005-0000-0000-0000A4040000}"/>
    <cellStyle name="Input 4 2" xfId="1200" xr:uid="{00000000-0005-0000-0000-0000A5040000}"/>
    <cellStyle name="Input 4 3" xfId="1201" xr:uid="{00000000-0005-0000-0000-0000A6040000}"/>
    <cellStyle name="Input 4 4" xfId="1202" xr:uid="{00000000-0005-0000-0000-0000A7040000}"/>
    <cellStyle name="Input 4 5" xfId="1203" xr:uid="{00000000-0005-0000-0000-0000A8040000}"/>
    <cellStyle name="Input 5" xfId="1204" xr:uid="{00000000-0005-0000-0000-0000A9040000}"/>
    <cellStyle name="Input 5 1" xfId="1205" xr:uid="{00000000-0005-0000-0000-0000AA040000}"/>
    <cellStyle name="Input 5 2" xfId="1206" xr:uid="{00000000-0005-0000-0000-0000AB040000}"/>
    <cellStyle name="Input 5 3" xfId="1207" xr:uid="{00000000-0005-0000-0000-0000AC040000}"/>
    <cellStyle name="Input 5 4" xfId="1208" xr:uid="{00000000-0005-0000-0000-0000AD040000}"/>
    <cellStyle name="Input 5 5" xfId="1209" xr:uid="{00000000-0005-0000-0000-0000AE040000}"/>
    <cellStyle name="Input 6" xfId="1210" xr:uid="{00000000-0005-0000-0000-0000AF040000}"/>
    <cellStyle name="Input 6 1" xfId="1211" xr:uid="{00000000-0005-0000-0000-0000B0040000}"/>
    <cellStyle name="Input 6 2" xfId="1212" xr:uid="{00000000-0005-0000-0000-0000B1040000}"/>
    <cellStyle name="Input 6 3" xfId="1213" xr:uid="{00000000-0005-0000-0000-0000B2040000}"/>
    <cellStyle name="Input 6 4" xfId="1214" xr:uid="{00000000-0005-0000-0000-0000B3040000}"/>
    <cellStyle name="Input 6 5" xfId="1215" xr:uid="{00000000-0005-0000-0000-0000B4040000}"/>
    <cellStyle name="Input 7" xfId="1216" xr:uid="{00000000-0005-0000-0000-0000B5040000}"/>
    <cellStyle name="Input 7 1" xfId="1217" xr:uid="{00000000-0005-0000-0000-0000B6040000}"/>
    <cellStyle name="Input 7 2" xfId="1218" xr:uid="{00000000-0005-0000-0000-0000B7040000}"/>
    <cellStyle name="Input 7 3" xfId="1219" xr:uid="{00000000-0005-0000-0000-0000B8040000}"/>
    <cellStyle name="Input 7 4" xfId="1220" xr:uid="{00000000-0005-0000-0000-0000B9040000}"/>
    <cellStyle name="Input 7 5" xfId="1221" xr:uid="{00000000-0005-0000-0000-0000BA040000}"/>
    <cellStyle name="Input 8" xfId="1222" xr:uid="{00000000-0005-0000-0000-0000BB040000}"/>
    <cellStyle name="Input 8 1" xfId="1223" xr:uid="{00000000-0005-0000-0000-0000BC040000}"/>
    <cellStyle name="Input 8 2" xfId="1224" xr:uid="{00000000-0005-0000-0000-0000BD040000}"/>
    <cellStyle name="Input 8 3" xfId="1225" xr:uid="{00000000-0005-0000-0000-0000BE040000}"/>
    <cellStyle name="Input 8 4" xfId="1226" xr:uid="{00000000-0005-0000-0000-0000BF040000}"/>
    <cellStyle name="Input 8 5" xfId="1227" xr:uid="{00000000-0005-0000-0000-0000C0040000}"/>
    <cellStyle name="Input 9" xfId="1228" xr:uid="{00000000-0005-0000-0000-0000C1040000}"/>
    <cellStyle name="Input Cells" xfId="1229" xr:uid="{00000000-0005-0000-0000-0000C2040000}"/>
    <cellStyle name="Input Cells 1" xfId="1230" xr:uid="{00000000-0005-0000-0000-0000C3040000}"/>
    <cellStyle name="Input Cells 2" xfId="1231" xr:uid="{00000000-0005-0000-0000-0000C4040000}"/>
    <cellStyle name="Input Cells 3" xfId="1232" xr:uid="{00000000-0005-0000-0000-0000C5040000}"/>
    <cellStyle name="Input Cells 4" xfId="1233" xr:uid="{00000000-0005-0000-0000-0000C6040000}"/>
    <cellStyle name="Input Cells 5" xfId="1234" xr:uid="{00000000-0005-0000-0000-0000C7040000}"/>
    <cellStyle name="Input Cells_Bao cao tien do thuc hien chi dao va ket qua thu hoi NQH" xfId="1235" xr:uid="{00000000-0005-0000-0000-0000C8040000}"/>
    <cellStyle name="KHANH" xfId="1236" xr:uid="{00000000-0005-0000-0000-0000C9040000}"/>
    <cellStyle name="Link Currency (0)" xfId="1237" xr:uid="{00000000-0005-0000-0000-0000CA040000}"/>
    <cellStyle name="Link Currency (2)" xfId="1238" xr:uid="{00000000-0005-0000-0000-0000CB040000}"/>
    <cellStyle name="Link Units (0)" xfId="1239" xr:uid="{00000000-0005-0000-0000-0000CC040000}"/>
    <cellStyle name="Link Units (1)" xfId="1240" xr:uid="{00000000-0005-0000-0000-0000CD040000}"/>
    <cellStyle name="Link Units (2)" xfId="1241" xr:uid="{00000000-0005-0000-0000-0000CE040000}"/>
    <cellStyle name="Linked Cell 1" xfId="1242" xr:uid="{00000000-0005-0000-0000-0000CF040000}"/>
    <cellStyle name="Linked Cell 1 1" xfId="1243" xr:uid="{00000000-0005-0000-0000-0000D0040000}"/>
    <cellStyle name="Linked Cell 1 2" xfId="1244" xr:uid="{00000000-0005-0000-0000-0000D1040000}"/>
    <cellStyle name="Linked Cell 1 3" xfId="1245" xr:uid="{00000000-0005-0000-0000-0000D2040000}"/>
    <cellStyle name="Linked Cell 1 4" xfId="1246" xr:uid="{00000000-0005-0000-0000-0000D3040000}"/>
    <cellStyle name="Linked Cell 1 5" xfId="1247" xr:uid="{00000000-0005-0000-0000-0000D4040000}"/>
    <cellStyle name="Linked Cell 2" xfId="1248" xr:uid="{00000000-0005-0000-0000-0000D5040000}"/>
    <cellStyle name="Linked Cell 2 1" xfId="1249" xr:uid="{00000000-0005-0000-0000-0000D6040000}"/>
    <cellStyle name="Linked Cell 2 2" xfId="1250" xr:uid="{00000000-0005-0000-0000-0000D7040000}"/>
    <cellStyle name="Linked Cell 2 3" xfId="1251" xr:uid="{00000000-0005-0000-0000-0000D8040000}"/>
    <cellStyle name="Linked Cell 2 4" xfId="1252" xr:uid="{00000000-0005-0000-0000-0000D9040000}"/>
    <cellStyle name="Linked Cell 2 5" xfId="1253" xr:uid="{00000000-0005-0000-0000-0000DA040000}"/>
    <cellStyle name="Linked Cell 2_Bao cao tien do thuc hien chi dao va ket qua thu hoi NQH" xfId="1254" xr:uid="{00000000-0005-0000-0000-0000DB040000}"/>
    <cellStyle name="Linked Cell 3" xfId="1255" xr:uid="{00000000-0005-0000-0000-0000DC040000}"/>
    <cellStyle name="Linked Cell 4" xfId="1256" xr:uid="{00000000-0005-0000-0000-0000DD040000}"/>
    <cellStyle name="Linked Cells" xfId="1257" xr:uid="{00000000-0005-0000-0000-0000DE040000}"/>
    <cellStyle name="Linked Cells 1" xfId="1258" xr:uid="{00000000-0005-0000-0000-0000DF040000}"/>
    <cellStyle name="Linked Cells 2" xfId="1259" xr:uid="{00000000-0005-0000-0000-0000E0040000}"/>
    <cellStyle name="Linked Cells 3" xfId="1260" xr:uid="{00000000-0005-0000-0000-0000E1040000}"/>
    <cellStyle name="Linked Cells 4" xfId="1261" xr:uid="{00000000-0005-0000-0000-0000E2040000}"/>
    <cellStyle name="Linked Cells 5" xfId="1262" xr:uid="{00000000-0005-0000-0000-0000E3040000}"/>
    <cellStyle name="Linked Cells_Bao cao tien do thuc hien chi dao va ket qua thu hoi NQH" xfId="1263" xr:uid="{00000000-0005-0000-0000-0000E4040000}"/>
    <cellStyle name="Millares [0]_Well Timing" xfId="1264" xr:uid="{00000000-0005-0000-0000-0000E5040000}"/>
    <cellStyle name="Millares_Well Timing" xfId="1265" xr:uid="{00000000-0005-0000-0000-0000E6040000}"/>
    <cellStyle name="Milliers [0]_      " xfId="1266" xr:uid="{00000000-0005-0000-0000-0000E7040000}"/>
    <cellStyle name="Milliers_      " xfId="1267" xr:uid="{00000000-0005-0000-0000-0000E8040000}"/>
    <cellStyle name="Model" xfId="1268" xr:uid="{00000000-0005-0000-0000-0000E9040000}"/>
    <cellStyle name="Model 1" xfId="1269" xr:uid="{00000000-0005-0000-0000-0000EA040000}"/>
    <cellStyle name="Model 2" xfId="1270" xr:uid="{00000000-0005-0000-0000-0000EB040000}"/>
    <cellStyle name="Model 3" xfId="1271" xr:uid="{00000000-0005-0000-0000-0000EC040000}"/>
    <cellStyle name="Model 4" xfId="1272" xr:uid="{00000000-0005-0000-0000-0000ED040000}"/>
    <cellStyle name="Model 5" xfId="1273" xr:uid="{00000000-0005-0000-0000-0000EE040000}"/>
    <cellStyle name="Model_Bao cao tien do thuc hien chi dao va ket qua thu hoi NQH" xfId="1274" xr:uid="{00000000-0005-0000-0000-0000EF040000}"/>
    <cellStyle name="moi" xfId="1275" xr:uid="{00000000-0005-0000-0000-0000F0040000}"/>
    <cellStyle name="Mon?aire [0]_      " xfId="1276" xr:uid="{00000000-0005-0000-0000-0000F1040000}"/>
    <cellStyle name="Mon?aire_      " xfId="1277" xr:uid="{00000000-0005-0000-0000-0000F2040000}"/>
    <cellStyle name="Moneda [0]_Well Timing" xfId="1278" xr:uid="{00000000-0005-0000-0000-0000F3040000}"/>
    <cellStyle name="Moneda_Well Timing" xfId="1279" xr:uid="{00000000-0005-0000-0000-0000F4040000}"/>
    <cellStyle name="Monétaire [0]_      " xfId="1280" xr:uid="{00000000-0005-0000-0000-0000F5040000}"/>
    <cellStyle name="Monétaire_      " xfId="1281" xr:uid="{00000000-0005-0000-0000-0000F6040000}"/>
    <cellStyle name="n" xfId="1282" xr:uid="{00000000-0005-0000-0000-0000F7040000}"/>
    <cellStyle name="n 1" xfId="1283" xr:uid="{00000000-0005-0000-0000-0000F8040000}"/>
    <cellStyle name="n 2" xfId="1284" xr:uid="{00000000-0005-0000-0000-0000F9040000}"/>
    <cellStyle name="n 3" xfId="1285" xr:uid="{00000000-0005-0000-0000-0000FA040000}"/>
    <cellStyle name="n 4" xfId="1286" xr:uid="{00000000-0005-0000-0000-0000FB040000}"/>
    <cellStyle name="n 5" xfId="1287" xr:uid="{00000000-0005-0000-0000-0000FC040000}"/>
    <cellStyle name="n_Bao cao tien do thuc hien chi dao va ket qua thu hoi NQH" xfId="1288" xr:uid="{00000000-0005-0000-0000-0000FD040000}"/>
    <cellStyle name="n_LN70- NGAY 20.09.2013" xfId="1289" xr:uid="{00000000-0005-0000-0000-0000FE040000}"/>
    <cellStyle name="n_TONG HOP DIEN THANG 04.2014(5)" xfId="1290" xr:uid="{00000000-0005-0000-0000-0000FF040000}"/>
    <cellStyle name="Neutral 1" xfId="1291" xr:uid="{00000000-0005-0000-0000-000000050000}"/>
    <cellStyle name="Neutral 1 1" xfId="1292" xr:uid="{00000000-0005-0000-0000-000001050000}"/>
    <cellStyle name="Neutral 1 2" xfId="1293" xr:uid="{00000000-0005-0000-0000-000002050000}"/>
    <cellStyle name="Neutral 1 3" xfId="1294" xr:uid="{00000000-0005-0000-0000-000003050000}"/>
    <cellStyle name="Neutral 1 4" xfId="1295" xr:uid="{00000000-0005-0000-0000-000004050000}"/>
    <cellStyle name="Neutral 1 5" xfId="1296" xr:uid="{00000000-0005-0000-0000-000005050000}"/>
    <cellStyle name="Neutral 2" xfId="1297" xr:uid="{00000000-0005-0000-0000-000006050000}"/>
    <cellStyle name="Neutral 2 1" xfId="1298" xr:uid="{00000000-0005-0000-0000-000007050000}"/>
    <cellStyle name="Neutral 2 2" xfId="1299" xr:uid="{00000000-0005-0000-0000-000008050000}"/>
    <cellStyle name="Neutral 2 3" xfId="1300" xr:uid="{00000000-0005-0000-0000-000009050000}"/>
    <cellStyle name="Neutral 2 4" xfId="1301" xr:uid="{00000000-0005-0000-0000-00000A050000}"/>
    <cellStyle name="Neutral 2 5" xfId="1302" xr:uid="{00000000-0005-0000-0000-00000B050000}"/>
    <cellStyle name="Neutral 2_Bao cao tien do thuc hien chi dao va ket qua thu hoi NQH" xfId="1303" xr:uid="{00000000-0005-0000-0000-00000C050000}"/>
    <cellStyle name="Neutral 3" xfId="1304" xr:uid="{00000000-0005-0000-0000-00000D050000}"/>
    <cellStyle name="Neutral 4" xfId="1305" xr:uid="{00000000-0005-0000-0000-00000E050000}"/>
    <cellStyle name="New Times Roman" xfId="1306" xr:uid="{00000000-0005-0000-0000-00000F050000}"/>
    <cellStyle name="no dec" xfId="1307" xr:uid="{00000000-0005-0000-0000-000010050000}"/>
    <cellStyle name="ÑONVÒ" xfId="1308" xr:uid="{00000000-0005-0000-0000-000011050000}"/>
    <cellStyle name="ÑONVÒ 1" xfId="1309" xr:uid="{00000000-0005-0000-0000-000012050000}"/>
    <cellStyle name="ÑONVÒ 2" xfId="1310" xr:uid="{00000000-0005-0000-0000-000013050000}"/>
    <cellStyle name="ÑONVÒ 3" xfId="1311" xr:uid="{00000000-0005-0000-0000-000014050000}"/>
    <cellStyle name="ÑONVÒ 4" xfId="1312" xr:uid="{00000000-0005-0000-0000-000015050000}"/>
    <cellStyle name="ÑONVÒ 5" xfId="1313" xr:uid="{00000000-0005-0000-0000-000016050000}"/>
    <cellStyle name="ÑONVÒ_Bao cao tien do thuc hien chi dao va ket qua thu hoi NQH" xfId="1314" xr:uid="{00000000-0005-0000-0000-000017050000}"/>
    <cellStyle name="Normal" xfId="0" builtinId="0"/>
    <cellStyle name="Normal - Style1" xfId="1315" xr:uid="{00000000-0005-0000-0000-000019050000}"/>
    <cellStyle name="Normal - Style1 1" xfId="1316" xr:uid="{00000000-0005-0000-0000-00001A050000}"/>
    <cellStyle name="Normal - Style1 2" xfId="1317" xr:uid="{00000000-0005-0000-0000-00001B050000}"/>
    <cellStyle name="Normal - Style1 3" xfId="1318" xr:uid="{00000000-0005-0000-0000-00001C050000}"/>
    <cellStyle name="Normal - Style1 4" xfId="1319" xr:uid="{00000000-0005-0000-0000-00001D050000}"/>
    <cellStyle name="Normal - Style1 5" xfId="1320" xr:uid="{00000000-0005-0000-0000-00001E050000}"/>
    <cellStyle name="Normal - Style1_Bao cao tien do thuc hien chi dao va ket qua thu hoi NQH" xfId="1321" xr:uid="{00000000-0005-0000-0000-00001F050000}"/>
    <cellStyle name="Normal 10" xfId="1322" xr:uid="{00000000-0005-0000-0000-000020050000}"/>
    <cellStyle name="Normal 10 1" xfId="1323" xr:uid="{00000000-0005-0000-0000-000021050000}"/>
    <cellStyle name="Normal 10 2" xfId="1324" xr:uid="{00000000-0005-0000-0000-000022050000}"/>
    <cellStyle name="Normal 10 3" xfId="1325" xr:uid="{00000000-0005-0000-0000-000023050000}"/>
    <cellStyle name="Normal 10 4" xfId="1326" xr:uid="{00000000-0005-0000-0000-000024050000}"/>
    <cellStyle name="Normal 10 5" xfId="1327" xr:uid="{00000000-0005-0000-0000-000025050000}"/>
    <cellStyle name="Normal 10_Bao cao tien do thuc hien chi dao va ket qua thu hoi NQH" xfId="1328" xr:uid="{00000000-0005-0000-0000-000026050000}"/>
    <cellStyle name="Normal 104" xfId="1329" xr:uid="{00000000-0005-0000-0000-000027050000}"/>
    <cellStyle name="Normal 105" xfId="1330" xr:uid="{00000000-0005-0000-0000-000028050000}"/>
    <cellStyle name="Normal 106" xfId="1331" xr:uid="{00000000-0005-0000-0000-000029050000}"/>
    <cellStyle name="Normal 11" xfId="4" xr:uid="{00000000-0005-0000-0000-00002A050000}"/>
    <cellStyle name="Normal 11 1" xfId="1332" xr:uid="{00000000-0005-0000-0000-00002B050000}"/>
    <cellStyle name="Normal 11 2" xfId="1333" xr:uid="{00000000-0005-0000-0000-00002C050000}"/>
    <cellStyle name="Normal 11 3" xfId="1334" xr:uid="{00000000-0005-0000-0000-00002D050000}"/>
    <cellStyle name="Normal 11 4" xfId="1335" xr:uid="{00000000-0005-0000-0000-00002E050000}"/>
    <cellStyle name="Normal 11 5" xfId="1336" xr:uid="{00000000-0005-0000-0000-00002F050000}"/>
    <cellStyle name="Normal 11_TONG HOP DIEN THANG 04.2014(5)" xfId="1337" xr:uid="{00000000-0005-0000-0000-000030050000}"/>
    <cellStyle name="Normal 12" xfId="1338" xr:uid="{00000000-0005-0000-0000-000031050000}"/>
    <cellStyle name="Normal 12 1" xfId="1339" xr:uid="{00000000-0005-0000-0000-000032050000}"/>
    <cellStyle name="Normal 12 2" xfId="1340" xr:uid="{00000000-0005-0000-0000-000033050000}"/>
    <cellStyle name="Normal 12 3" xfId="1341" xr:uid="{00000000-0005-0000-0000-000034050000}"/>
    <cellStyle name="Normal 12 4" xfId="1342" xr:uid="{00000000-0005-0000-0000-000035050000}"/>
    <cellStyle name="Normal 12 5" xfId="1343" xr:uid="{00000000-0005-0000-0000-000036050000}"/>
    <cellStyle name="Normal 12_Bao cao tien do thuc hien chi dao va ket qua thu hoi NQH" xfId="1344" xr:uid="{00000000-0005-0000-0000-000037050000}"/>
    <cellStyle name="Normal 122" xfId="1345" xr:uid="{00000000-0005-0000-0000-000038050000}"/>
    <cellStyle name="Normal 13" xfId="1346" xr:uid="{00000000-0005-0000-0000-000039050000}"/>
    <cellStyle name="Normal 13 1" xfId="1347" xr:uid="{00000000-0005-0000-0000-00003A050000}"/>
    <cellStyle name="Normal 13 2" xfId="1348" xr:uid="{00000000-0005-0000-0000-00003B050000}"/>
    <cellStyle name="Normal 13 3" xfId="1349" xr:uid="{00000000-0005-0000-0000-00003C050000}"/>
    <cellStyle name="Normal 13 4" xfId="1350" xr:uid="{00000000-0005-0000-0000-00003D050000}"/>
    <cellStyle name="Normal 13 5" xfId="1351" xr:uid="{00000000-0005-0000-0000-00003E050000}"/>
    <cellStyle name="Normal 13_TONG HOP DIEN THANG 04.2014(5)" xfId="1352" xr:uid="{00000000-0005-0000-0000-00003F050000}"/>
    <cellStyle name="Normal 14" xfId="1353" xr:uid="{00000000-0005-0000-0000-000040050000}"/>
    <cellStyle name="Normal 14 1" xfId="1354" xr:uid="{00000000-0005-0000-0000-000041050000}"/>
    <cellStyle name="Normal 14 2" xfId="1355" xr:uid="{00000000-0005-0000-0000-000042050000}"/>
    <cellStyle name="Normal 14 3" xfId="1356" xr:uid="{00000000-0005-0000-0000-000043050000}"/>
    <cellStyle name="Normal 14 4" xfId="1357" xr:uid="{00000000-0005-0000-0000-000044050000}"/>
    <cellStyle name="Normal 14 5" xfId="1358" xr:uid="{00000000-0005-0000-0000-000045050000}"/>
    <cellStyle name="Normal 14_TONG HOP DIEN THANG 04.2014(5)" xfId="1359" xr:uid="{00000000-0005-0000-0000-000046050000}"/>
    <cellStyle name="Normal 144" xfId="1360" xr:uid="{00000000-0005-0000-0000-000047050000}"/>
    <cellStyle name="Normal 145" xfId="1361" xr:uid="{00000000-0005-0000-0000-000048050000}"/>
    <cellStyle name="Normal 146" xfId="1362" xr:uid="{00000000-0005-0000-0000-000049050000}"/>
    <cellStyle name="Normal 15" xfId="1363" xr:uid="{00000000-0005-0000-0000-00004A050000}"/>
    <cellStyle name="Normal 15 1" xfId="1364" xr:uid="{00000000-0005-0000-0000-00004B050000}"/>
    <cellStyle name="Normal 15 2" xfId="1365" xr:uid="{00000000-0005-0000-0000-00004C050000}"/>
    <cellStyle name="Normal 15 3" xfId="1366" xr:uid="{00000000-0005-0000-0000-00004D050000}"/>
    <cellStyle name="Normal 15 4" xfId="1367" xr:uid="{00000000-0005-0000-0000-00004E050000}"/>
    <cellStyle name="Normal 15 5" xfId="1368" xr:uid="{00000000-0005-0000-0000-00004F050000}"/>
    <cellStyle name="Normal 15_Bao cao tien do thuc hien chi dao va ket qua thu hoi NQH" xfId="1369" xr:uid="{00000000-0005-0000-0000-000050050000}"/>
    <cellStyle name="Normal 16" xfId="1370" xr:uid="{00000000-0005-0000-0000-000051050000}"/>
    <cellStyle name="Normal 16 2" xfId="10" xr:uid="{00000000-0005-0000-0000-000052050000}"/>
    <cellStyle name="Normal 167" xfId="1371" xr:uid="{00000000-0005-0000-0000-000053050000}"/>
    <cellStyle name="Normal 17" xfId="1372" xr:uid="{00000000-0005-0000-0000-000054050000}"/>
    <cellStyle name="Normal 177" xfId="1373" xr:uid="{00000000-0005-0000-0000-000055050000}"/>
    <cellStyle name="Normal 179" xfId="1374" xr:uid="{00000000-0005-0000-0000-000056050000}"/>
    <cellStyle name="Normal 18" xfId="1375" xr:uid="{00000000-0005-0000-0000-000057050000}"/>
    <cellStyle name="Normal 187" xfId="1376" xr:uid="{00000000-0005-0000-0000-000058050000}"/>
    <cellStyle name="Normal 19" xfId="1377" xr:uid="{00000000-0005-0000-0000-000059050000}"/>
    <cellStyle name="Normal 190" xfId="1378" xr:uid="{00000000-0005-0000-0000-00005A050000}"/>
    <cellStyle name="Normal 2" xfId="11" xr:uid="{00000000-0005-0000-0000-00005B050000}"/>
    <cellStyle name="Normal 2 1" xfId="1379" xr:uid="{00000000-0005-0000-0000-00005C050000}"/>
    <cellStyle name="Normal 2 19" xfId="12" xr:uid="{00000000-0005-0000-0000-00005D050000}"/>
    <cellStyle name="Normal 2 2" xfId="13" xr:uid="{00000000-0005-0000-0000-00005E050000}"/>
    <cellStyle name="Normal 2 2 2" xfId="1380" xr:uid="{00000000-0005-0000-0000-00005F050000}"/>
    <cellStyle name="Normal 2 3" xfId="1381" xr:uid="{00000000-0005-0000-0000-000060050000}"/>
    <cellStyle name="Normal 2 4" xfId="3" xr:uid="{00000000-0005-0000-0000-000061050000}"/>
    <cellStyle name="Normal 2 5" xfId="14" xr:uid="{00000000-0005-0000-0000-000062050000}"/>
    <cellStyle name="Normal 2 6" xfId="1382" xr:uid="{00000000-0005-0000-0000-000063050000}"/>
    <cellStyle name="Normal 2 7" xfId="1383" xr:uid="{00000000-0005-0000-0000-000064050000}"/>
    <cellStyle name="Normal 2_Bang tong hop diẹn tich dat 191N" xfId="1384" xr:uid="{00000000-0005-0000-0000-000065050000}"/>
    <cellStyle name="Normal 20" xfId="1385" xr:uid="{00000000-0005-0000-0000-000066050000}"/>
    <cellStyle name="Normal 206" xfId="1386" xr:uid="{00000000-0005-0000-0000-000067050000}"/>
    <cellStyle name="Normal 208" xfId="1387" xr:uid="{00000000-0005-0000-0000-000068050000}"/>
    <cellStyle name="Normal 209" xfId="1388" xr:uid="{00000000-0005-0000-0000-000069050000}"/>
    <cellStyle name="Normal 21" xfId="1389" xr:uid="{00000000-0005-0000-0000-00006A050000}"/>
    <cellStyle name="Normal 22" xfId="1390" xr:uid="{00000000-0005-0000-0000-00006B050000}"/>
    <cellStyle name="Normal 226" xfId="1391" xr:uid="{00000000-0005-0000-0000-00006C050000}"/>
    <cellStyle name="Normal 23" xfId="1392" xr:uid="{00000000-0005-0000-0000-00006D050000}"/>
    <cellStyle name="Normal 239" xfId="1393" xr:uid="{00000000-0005-0000-0000-00006E050000}"/>
    <cellStyle name="Normal 24" xfId="1394" xr:uid="{00000000-0005-0000-0000-00006F050000}"/>
    <cellStyle name="Normal 241" xfId="1395" xr:uid="{00000000-0005-0000-0000-000070050000}"/>
    <cellStyle name="Normal 245" xfId="1396" xr:uid="{00000000-0005-0000-0000-000071050000}"/>
    <cellStyle name="Normal 246" xfId="1397" xr:uid="{00000000-0005-0000-0000-000072050000}"/>
    <cellStyle name="Normal 249" xfId="1398" xr:uid="{00000000-0005-0000-0000-000073050000}"/>
    <cellStyle name="Normal 25" xfId="1399" xr:uid="{00000000-0005-0000-0000-000074050000}"/>
    <cellStyle name="Normal 26" xfId="1400" xr:uid="{00000000-0005-0000-0000-000075050000}"/>
    <cellStyle name="Normal 27" xfId="1401" xr:uid="{00000000-0005-0000-0000-000076050000}"/>
    <cellStyle name="Normal 28" xfId="1402" xr:uid="{00000000-0005-0000-0000-000077050000}"/>
    <cellStyle name="Normal 29" xfId="1403" xr:uid="{00000000-0005-0000-0000-000078050000}"/>
    <cellStyle name="Normal 3" xfId="1404" xr:uid="{00000000-0005-0000-0000-000079050000}"/>
    <cellStyle name="Normal 3 1" xfId="1405" xr:uid="{00000000-0005-0000-0000-00007A050000}"/>
    <cellStyle name="Normal 3 2" xfId="1406" xr:uid="{00000000-0005-0000-0000-00007B050000}"/>
    <cellStyle name="Normal 3 2 1" xfId="1407" xr:uid="{00000000-0005-0000-0000-00007C050000}"/>
    <cellStyle name="Normal 3 2 2" xfId="1408" xr:uid="{00000000-0005-0000-0000-00007D050000}"/>
    <cellStyle name="Normal 3 2 3" xfId="1409" xr:uid="{00000000-0005-0000-0000-00007E050000}"/>
    <cellStyle name="Normal 3 2 4" xfId="1410" xr:uid="{00000000-0005-0000-0000-00007F050000}"/>
    <cellStyle name="Normal 3 2 5" xfId="1411" xr:uid="{00000000-0005-0000-0000-000080050000}"/>
    <cellStyle name="Normal 3 2_Bao cao tien do thuc hien chi dao va ket qua thu hoi NQH" xfId="1412" xr:uid="{00000000-0005-0000-0000-000081050000}"/>
    <cellStyle name="Normal 3 3" xfId="1413" xr:uid="{00000000-0005-0000-0000-000082050000}"/>
    <cellStyle name="Normal 3 36" xfId="1414" xr:uid="{00000000-0005-0000-0000-000083050000}"/>
    <cellStyle name="Normal 3 4" xfId="1415" xr:uid="{00000000-0005-0000-0000-000084050000}"/>
    <cellStyle name="Normal 3 5" xfId="1416" xr:uid="{00000000-0005-0000-0000-000085050000}"/>
    <cellStyle name="Normal 3 6" xfId="1417" xr:uid="{00000000-0005-0000-0000-000086050000}"/>
    <cellStyle name="Normal 3 7" xfId="1418" xr:uid="{00000000-0005-0000-0000-000087050000}"/>
    <cellStyle name="Normal 3 8" xfId="1419" xr:uid="{00000000-0005-0000-0000-000088050000}"/>
    <cellStyle name="Normal 3 9" xfId="1420" xr:uid="{00000000-0005-0000-0000-000089050000}"/>
    <cellStyle name="Normal 3_Bao cao tien do thuc hien chi dao va ket qua thu hoi NQH" xfId="1421" xr:uid="{00000000-0005-0000-0000-00008A050000}"/>
    <cellStyle name="Normal 30" xfId="1422" xr:uid="{00000000-0005-0000-0000-00008B050000}"/>
    <cellStyle name="Normal 31" xfId="1423" xr:uid="{00000000-0005-0000-0000-00008C050000}"/>
    <cellStyle name="Normal 32" xfId="1424" xr:uid="{00000000-0005-0000-0000-00008D050000}"/>
    <cellStyle name="Normal 33" xfId="1425" xr:uid="{00000000-0005-0000-0000-00008E050000}"/>
    <cellStyle name="Normal 34" xfId="1426" xr:uid="{00000000-0005-0000-0000-00008F050000}"/>
    <cellStyle name="Normal 34 2" xfId="1427" xr:uid="{00000000-0005-0000-0000-000090050000}"/>
    <cellStyle name="Normal 35" xfId="1428" xr:uid="{00000000-0005-0000-0000-000091050000}"/>
    <cellStyle name="Normal 36" xfId="1429" xr:uid="{00000000-0005-0000-0000-000092050000}"/>
    <cellStyle name="Normal 37" xfId="1430" xr:uid="{00000000-0005-0000-0000-000093050000}"/>
    <cellStyle name="Normal 38" xfId="1431" xr:uid="{00000000-0005-0000-0000-000094050000}"/>
    <cellStyle name="Normal 39" xfId="1432" xr:uid="{00000000-0005-0000-0000-000095050000}"/>
    <cellStyle name="Normal 4" xfId="1433" xr:uid="{00000000-0005-0000-0000-000096050000}"/>
    <cellStyle name="Normal 4 1" xfId="1434" xr:uid="{00000000-0005-0000-0000-000097050000}"/>
    <cellStyle name="Normal 4 2" xfId="1435" xr:uid="{00000000-0005-0000-0000-000098050000}"/>
    <cellStyle name="Normal 4 3" xfId="1436" xr:uid="{00000000-0005-0000-0000-000099050000}"/>
    <cellStyle name="Normal 4 4" xfId="1437" xr:uid="{00000000-0005-0000-0000-00009A050000}"/>
    <cellStyle name="Normal 4 5" xfId="1438" xr:uid="{00000000-0005-0000-0000-00009B050000}"/>
    <cellStyle name="Normal 4 6" xfId="1439" xr:uid="{00000000-0005-0000-0000-00009C050000}"/>
    <cellStyle name="Normal 4_Bao cao tien do thuc hien chi dao va ket qua thu hoi NQH" xfId="1440" xr:uid="{00000000-0005-0000-0000-00009D050000}"/>
    <cellStyle name="Normal 40" xfId="1441" xr:uid="{00000000-0005-0000-0000-00009E050000}"/>
    <cellStyle name="Normal 41" xfId="1442" xr:uid="{00000000-0005-0000-0000-00009F050000}"/>
    <cellStyle name="Normal 42" xfId="1443" xr:uid="{00000000-0005-0000-0000-0000A0050000}"/>
    <cellStyle name="Normal 43" xfId="1444" xr:uid="{00000000-0005-0000-0000-0000A1050000}"/>
    <cellStyle name="Normal 44" xfId="1445" xr:uid="{00000000-0005-0000-0000-0000A2050000}"/>
    <cellStyle name="Normal 45" xfId="1446" xr:uid="{00000000-0005-0000-0000-0000A3050000}"/>
    <cellStyle name="Normal 46" xfId="1447" xr:uid="{00000000-0005-0000-0000-0000A4050000}"/>
    <cellStyle name="Normal 47" xfId="1448" xr:uid="{00000000-0005-0000-0000-0000A5050000}"/>
    <cellStyle name="Normal 48" xfId="1449" xr:uid="{00000000-0005-0000-0000-0000A6050000}"/>
    <cellStyle name="Normal 49" xfId="1450" xr:uid="{00000000-0005-0000-0000-0000A7050000}"/>
    <cellStyle name="Normal 5" xfId="1451" xr:uid="{00000000-0005-0000-0000-0000A8050000}"/>
    <cellStyle name="Normal 5 1" xfId="1452" xr:uid="{00000000-0005-0000-0000-0000A9050000}"/>
    <cellStyle name="Normal 5 2" xfId="1453" xr:uid="{00000000-0005-0000-0000-0000AA050000}"/>
    <cellStyle name="Normal 5 3" xfId="1454" xr:uid="{00000000-0005-0000-0000-0000AB050000}"/>
    <cellStyle name="Normal 5 4" xfId="1455" xr:uid="{00000000-0005-0000-0000-0000AC050000}"/>
    <cellStyle name="Normal 5 5" xfId="1456" xr:uid="{00000000-0005-0000-0000-0000AD050000}"/>
    <cellStyle name="Normal 5 6" xfId="1457" xr:uid="{00000000-0005-0000-0000-0000AE050000}"/>
    <cellStyle name="Normal 50" xfId="1458" xr:uid="{00000000-0005-0000-0000-0000AF050000}"/>
    <cellStyle name="Normal 51" xfId="1459" xr:uid="{00000000-0005-0000-0000-0000B0050000}"/>
    <cellStyle name="Normal 52" xfId="1460" xr:uid="{00000000-0005-0000-0000-0000B1050000}"/>
    <cellStyle name="Normal 53" xfId="1461" xr:uid="{00000000-0005-0000-0000-0000B2050000}"/>
    <cellStyle name="Normal 54" xfId="1462" xr:uid="{00000000-0005-0000-0000-0000B3050000}"/>
    <cellStyle name="Normal 55" xfId="1463" xr:uid="{00000000-0005-0000-0000-0000B4050000}"/>
    <cellStyle name="Normal 56" xfId="1464" xr:uid="{00000000-0005-0000-0000-0000B5050000}"/>
    <cellStyle name="Normal 56 2" xfId="1465" xr:uid="{00000000-0005-0000-0000-0000B6050000}"/>
    <cellStyle name="Normal 56 2 2" xfId="1466" xr:uid="{00000000-0005-0000-0000-0000B7050000}"/>
    <cellStyle name="Normal 56 3" xfId="1467" xr:uid="{00000000-0005-0000-0000-0000B8050000}"/>
    <cellStyle name="Normal 56 4" xfId="1468" xr:uid="{00000000-0005-0000-0000-0000B9050000}"/>
    <cellStyle name="Normal 57" xfId="1469" xr:uid="{00000000-0005-0000-0000-0000BA050000}"/>
    <cellStyle name="Normal 58" xfId="1470" xr:uid="{00000000-0005-0000-0000-0000BB050000}"/>
    <cellStyle name="Normal 59" xfId="1471" xr:uid="{00000000-0005-0000-0000-0000BC050000}"/>
    <cellStyle name="Normal 6" xfId="1472" xr:uid="{00000000-0005-0000-0000-0000BD050000}"/>
    <cellStyle name="Normal 6 1" xfId="1473" xr:uid="{00000000-0005-0000-0000-0000BE050000}"/>
    <cellStyle name="Normal 6 2" xfId="1474" xr:uid="{00000000-0005-0000-0000-0000BF050000}"/>
    <cellStyle name="Normal 6 3" xfId="1475" xr:uid="{00000000-0005-0000-0000-0000C0050000}"/>
    <cellStyle name="Normal 6 4" xfId="1476" xr:uid="{00000000-0005-0000-0000-0000C1050000}"/>
    <cellStyle name="Normal 6 5" xfId="1477" xr:uid="{00000000-0005-0000-0000-0000C2050000}"/>
    <cellStyle name="Normal 60" xfId="1478" xr:uid="{00000000-0005-0000-0000-0000C3050000}"/>
    <cellStyle name="Normal 61" xfId="1479" xr:uid="{00000000-0005-0000-0000-0000C4050000}"/>
    <cellStyle name="Normal 62" xfId="1480" xr:uid="{00000000-0005-0000-0000-0000C5050000}"/>
    <cellStyle name="Normal 63" xfId="1481" xr:uid="{00000000-0005-0000-0000-0000C6050000}"/>
    <cellStyle name="Normal 64" xfId="1482" xr:uid="{00000000-0005-0000-0000-0000C7050000}"/>
    <cellStyle name="Normal 65" xfId="1483" xr:uid="{00000000-0005-0000-0000-0000C8050000}"/>
    <cellStyle name="Normal 66" xfId="1827" xr:uid="{8CBF2B7F-596C-41ED-8644-BA30D737DD6B}"/>
    <cellStyle name="Normal 7" xfId="1484" xr:uid="{00000000-0005-0000-0000-0000C9050000}"/>
    <cellStyle name="Normal 7 1" xfId="1485" xr:uid="{00000000-0005-0000-0000-0000CA050000}"/>
    <cellStyle name="Normal 7 2" xfId="1486" xr:uid="{00000000-0005-0000-0000-0000CB050000}"/>
    <cellStyle name="Normal 7 3" xfId="1487" xr:uid="{00000000-0005-0000-0000-0000CC050000}"/>
    <cellStyle name="Normal 7 4" xfId="1488" xr:uid="{00000000-0005-0000-0000-0000CD050000}"/>
    <cellStyle name="Normal 7 5" xfId="1489" xr:uid="{00000000-0005-0000-0000-0000CE050000}"/>
    <cellStyle name="Normal 8" xfId="1490" xr:uid="{00000000-0005-0000-0000-0000CF050000}"/>
    <cellStyle name="Normal 8 1" xfId="1491" xr:uid="{00000000-0005-0000-0000-0000D0050000}"/>
    <cellStyle name="Normal 8 2" xfId="1492" xr:uid="{00000000-0005-0000-0000-0000D1050000}"/>
    <cellStyle name="Normal 8 3" xfId="1493" xr:uid="{00000000-0005-0000-0000-0000D2050000}"/>
    <cellStyle name="Normal 8 4" xfId="1494" xr:uid="{00000000-0005-0000-0000-0000D3050000}"/>
    <cellStyle name="Normal 8 5" xfId="1495" xr:uid="{00000000-0005-0000-0000-0000D4050000}"/>
    <cellStyle name="Normal 8_TONG HOP DIEN THANG 04.2014(5)" xfId="1496" xr:uid="{00000000-0005-0000-0000-0000D5050000}"/>
    <cellStyle name="Normal 9" xfId="15" xr:uid="{00000000-0005-0000-0000-0000D6050000}"/>
    <cellStyle name="Normal 9 1" xfId="1497" xr:uid="{00000000-0005-0000-0000-0000D7050000}"/>
    <cellStyle name="Normal 9 2" xfId="1498" xr:uid="{00000000-0005-0000-0000-0000D8050000}"/>
    <cellStyle name="Normal 9 3" xfId="1499" xr:uid="{00000000-0005-0000-0000-0000D9050000}"/>
    <cellStyle name="Normal 9 4" xfId="1500" xr:uid="{00000000-0005-0000-0000-0000DA050000}"/>
    <cellStyle name="Normal 9 5" xfId="1501" xr:uid="{00000000-0005-0000-0000-0000DB050000}"/>
    <cellStyle name="Normal 9_TONG HOP DIEN THANG 04.2014(5)" xfId="1502" xr:uid="{00000000-0005-0000-0000-0000DC050000}"/>
    <cellStyle name="Normal 90" xfId="1503" xr:uid="{00000000-0005-0000-0000-0000DD050000}"/>
    <cellStyle name="Normal 95" xfId="1504" xr:uid="{00000000-0005-0000-0000-0000DE050000}"/>
    <cellStyle name="Normal1" xfId="1505" xr:uid="{00000000-0005-0000-0000-0000DF050000}"/>
    <cellStyle name="Note 1" xfId="1506" xr:uid="{00000000-0005-0000-0000-0000E0050000}"/>
    <cellStyle name="Note 1 1" xfId="1507" xr:uid="{00000000-0005-0000-0000-0000E1050000}"/>
    <cellStyle name="Note 1 2" xfId="1508" xr:uid="{00000000-0005-0000-0000-0000E2050000}"/>
    <cellStyle name="Note 1 3" xfId="1509" xr:uid="{00000000-0005-0000-0000-0000E3050000}"/>
    <cellStyle name="Note 1 4" xfId="1510" xr:uid="{00000000-0005-0000-0000-0000E4050000}"/>
    <cellStyle name="Note 1 5" xfId="1511" xr:uid="{00000000-0005-0000-0000-0000E5050000}"/>
    <cellStyle name="Note 2" xfId="1512" xr:uid="{00000000-0005-0000-0000-0000E6050000}"/>
    <cellStyle name="Note 2 1" xfId="1513" xr:uid="{00000000-0005-0000-0000-0000E7050000}"/>
    <cellStyle name="Note 2 2" xfId="1514" xr:uid="{00000000-0005-0000-0000-0000E8050000}"/>
    <cellStyle name="Note 2 3" xfId="1515" xr:uid="{00000000-0005-0000-0000-0000E9050000}"/>
    <cellStyle name="Note 2 4" xfId="1516" xr:uid="{00000000-0005-0000-0000-0000EA050000}"/>
    <cellStyle name="Note 2 5" xfId="1517" xr:uid="{00000000-0005-0000-0000-0000EB050000}"/>
    <cellStyle name="Note 2_Bao cao tien do thuc hien chi dao va ket qua thu hoi NQH" xfId="1518" xr:uid="{00000000-0005-0000-0000-0000EC050000}"/>
    <cellStyle name="Note 3" xfId="1519" xr:uid="{00000000-0005-0000-0000-0000ED050000}"/>
    <cellStyle name="Note 4" xfId="1520" xr:uid="{00000000-0005-0000-0000-0000EE050000}"/>
    <cellStyle name="Œ…‹æØ‚è [0.00]_laroux" xfId="1521" xr:uid="{00000000-0005-0000-0000-0000EF050000}"/>
    <cellStyle name="Œ…‹æØ‚è_laroux" xfId="1522" xr:uid="{00000000-0005-0000-0000-0000F0050000}"/>
    <cellStyle name="oft Excel]_x000d__x000a_Comment=open=/f ‚ðw’è‚·‚é‚ÆAƒ†[ƒU[’è‹`ŠÖ”‚ðŠÖ”“\‚è•t‚¯‚Ìˆê——‚É“o˜^‚·‚é‚±‚Æ‚ª‚Å‚«‚Ü‚·B_x000d__x000a_Maximized" xfId="1523" xr:uid="{00000000-0005-0000-0000-0000F1050000}"/>
    <cellStyle name="oft Excel]_x000d__x000a_Comment=open=/f ‚ðŽw’è‚·‚é‚ÆAƒ†[ƒU[’è‹`ŠÖ”‚ðŠÖ”“\‚è•t‚¯‚Ìˆê——‚É“o˜^‚·‚é‚±‚Æ‚ª‚Å‚«‚Ü‚·B_x000d__x000a_Maximized" xfId="1524" xr:uid="{00000000-0005-0000-0000-0000F2050000}"/>
    <cellStyle name="oft Excel]_x000d__x000a_Comment=The open=/f lines load custom functions into the Paste Function list._x000d__x000a_Maximized=2_x000d__x000a_Basics=1_x000d__x000a_A" xfId="1525" xr:uid="{00000000-0005-0000-0000-0000F3050000}"/>
    <cellStyle name="oft Excel]_x000d__x000a_Comment=The open=/f lines load custom functions into the Paste Function list._x000d__x000a_Maximized=3_x000d__x000a_Basics=1_x000d__x000a_A" xfId="1526" xr:uid="{00000000-0005-0000-0000-0000F4050000}"/>
    <cellStyle name="omma [0]_Mktg Prog" xfId="1527" xr:uid="{00000000-0005-0000-0000-0000F5050000}"/>
    <cellStyle name="ormal_Sheet1_1" xfId="1528" xr:uid="{00000000-0005-0000-0000-0000F6050000}"/>
    <cellStyle name="Output 1" xfId="1529" xr:uid="{00000000-0005-0000-0000-0000F7050000}"/>
    <cellStyle name="Output 1 1" xfId="1530" xr:uid="{00000000-0005-0000-0000-0000F8050000}"/>
    <cellStyle name="Output 1 2" xfId="1531" xr:uid="{00000000-0005-0000-0000-0000F9050000}"/>
    <cellStyle name="Output 1 3" xfId="1532" xr:uid="{00000000-0005-0000-0000-0000FA050000}"/>
    <cellStyle name="Output 1 4" xfId="1533" xr:uid="{00000000-0005-0000-0000-0000FB050000}"/>
    <cellStyle name="Output 1 5" xfId="1534" xr:uid="{00000000-0005-0000-0000-0000FC050000}"/>
    <cellStyle name="Output 2" xfId="1535" xr:uid="{00000000-0005-0000-0000-0000FD050000}"/>
    <cellStyle name="Output 2 1" xfId="1536" xr:uid="{00000000-0005-0000-0000-0000FE050000}"/>
    <cellStyle name="Output 2 2" xfId="1537" xr:uid="{00000000-0005-0000-0000-0000FF050000}"/>
    <cellStyle name="Output 2 3" xfId="1538" xr:uid="{00000000-0005-0000-0000-000000060000}"/>
    <cellStyle name="Output 2 4" xfId="1539" xr:uid="{00000000-0005-0000-0000-000001060000}"/>
    <cellStyle name="Output 2 5" xfId="1540" xr:uid="{00000000-0005-0000-0000-000002060000}"/>
    <cellStyle name="Output 2_Bao cao tien do thuc hien chi dao va ket qua thu hoi NQH" xfId="1541" xr:uid="{00000000-0005-0000-0000-000003060000}"/>
    <cellStyle name="Output 3" xfId="1542" xr:uid="{00000000-0005-0000-0000-000004060000}"/>
    <cellStyle name="Output 4" xfId="1543" xr:uid="{00000000-0005-0000-0000-000005060000}"/>
    <cellStyle name="per.style" xfId="1544" xr:uid="{00000000-0005-0000-0000-000006060000}"/>
    <cellStyle name="per.style 1" xfId="1545" xr:uid="{00000000-0005-0000-0000-000007060000}"/>
    <cellStyle name="per.style 2" xfId="1546" xr:uid="{00000000-0005-0000-0000-000008060000}"/>
    <cellStyle name="per.style 3" xfId="1547" xr:uid="{00000000-0005-0000-0000-000009060000}"/>
    <cellStyle name="per.style 4" xfId="1548" xr:uid="{00000000-0005-0000-0000-00000A060000}"/>
    <cellStyle name="per.style 5" xfId="1549" xr:uid="{00000000-0005-0000-0000-00000B060000}"/>
    <cellStyle name="per.style_Bao cao tien do thuc hien chi dao va ket qua thu hoi NQH" xfId="1550" xr:uid="{00000000-0005-0000-0000-00000C060000}"/>
    <cellStyle name="Percent" xfId="2" builtinId="5"/>
    <cellStyle name="Percent [0]" xfId="1551" xr:uid="{00000000-0005-0000-0000-00000E060000}"/>
    <cellStyle name="Percent [00]" xfId="1552" xr:uid="{00000000-0005-0000-0000-00000F060000}"/>
    <cellStyle name="Percent [2]" xfId="1553" xr:uid="{00000000-0005-0000-0000-000010060000}"/>
    <cellStyle name="Percent [2] 1" xfId="1554" xr:uid="{00000000-0005-0000-0000-000011060000}"/>
    <cellStyle name="Percent [2] 2" xfId="1555" xr:uid="{00000000-0005-0000-0000-000012060000}"/>
    <cellStyle name="Percent [2] 3" xfId="1556" xr:uid="{00000000-0005-0000-0000-000013060000}"/>
    <cellStyle name="Percent [2] 4" xfId="1557" xr:uid="{00000000-0005-0000-0000-000014060000}"/>
    <cellStyle name="Percent [2] 5" xfId="1558" xr:uid="{00000000-0005-0000-0000-000015060000}"/>
    <cellStyle name="Percent [2]_Bao cao tien do thuc hien chi dao va ket qua thu hoi NQH" xfId="1559" xr:uid="{00000000-0005-0000-0000-000016060000}"/>
    <cellStyle name="Percent 2" xfId="16" xr:uid="{00000000-0005-0000-0000-000017060000}"/>
    <cellStyle name="Percent 2 1" xfId="1560" xr:uid="{00000000-0005-0000-0000-000018060000}"/>
    <cellStyle name="Percent 2 2" xfId="1561" xr:uid="{00000000-0005-0000-0000-000019060000}"/>
    <cellStyle name="Percent 2 3" xfId="1562" xr:uid="{00000000-0005-0000-0000-00001A060000}"/>
    <cellStyle name="Percent 2 4" xfId="1563" xr:uid="{00000000-0005-0000-0000-00001B060000}"/>
    <cellStyle name="Percent 2 5" xfId="1564" xr:uid="{00000000-0005-0000-0000-00001C060000}"/>
    <cellStyle name="Percent 2 6" xfId="1565" xr:uid="{00000000-0005-0000-0000-00001D060000}"/>
    <cellStyle name="Percent 2 7" xfId="1566" xr:uid="{00000000-0005-0000-0000-00001E060000}"/>
    <cellStyle name="Percent 2_Bao cao tien do thuc hien chi dao va ket qua thu hoi NQH" xfId="1567" xr:uid="{00000000-0005-0000-0000-00001F060000}"/>
    <cellStyle name="Percent 3" xfId="1568" xr:uid="{00000000-0005-0000-0000-000020060000}"/>
    <cellStyle name="Percent 3 1" xfId="1569" xr:uid="{00000000-0005-0000-0000-000021060000}"/>
    <cellStyle name="Percent 3 2" xfId="1570" xr:uid="{00000000-0005-0000-0000-000022060000}"/>
    <cellStyle name="Percent 3 3" xfId="1571" xr:uid="{00000000-0005-0000-0000-000023060000}"/>
    <cellStyle name="Percent 3 4" xfId="1572" xr:uid="{00000000-0005-0000-0000-000024060000}"/>
    <cellStyle name="Percent 3 5" xfId="1573" xr:uid="{00000000-0005-0000-0000-000025060000}"/>
    <cellStyle name="Percent 4" xfId="1574" xr:uid="{00000000-0005-0000-0000-000026060000}"/>
    <cellStyle name="Percent 4 1" xfId="1575" xr:uid="{00000000-0005-0000-0000-000027060000}"/>
    <cellStyle name="Percent 4 2" xfId="1576" xr:uid="{00000000-0005-0000-0000-000028060000}"/>
    <cellStyle name="Percent 4 3" xfId="1577" xr:uid="{00000000-0005-0000-0000-000029060000}"/>
    <cellStyle name="Percent 4 4" xfId="1578" xr:uid="{00000000-0005-0000-0000-00002A060000}"/>
    <cellStyle name="Percent 4 5" xfId="1579" xr:uid="{00000000-0005-0000-0000-00002B060000}"/>
    <cellStyle name="Percent 4_Bao cao tien do thuc hien chi dao va ket qua thu hoi NQH" xfId="1580" xr:uid="{00000000-0005-0000-0000-00002C060000}"/>
    <cellStyle name="Percent 5" xfId="1581" xr:uid="{00000000-0005-0000-0000-00002D060000}"/>
    <cellStyle name="Percent 5 1" xfId="1582" xr:uid="{00000000-0005-0000-0000-00002E060000}"/>
    <cellStyle name="Percent 5 2" xfId="1583" xr:uid="{00000000-0005-0000-0000-00002F060000}"/>
    <cellStyle name="Percent 5 3" xfId="1584" xr:uid="{00000000-0005-0000-0000-000030060000}"/>
    <cellStyle name="Percent 5 4" xfId="1585" xr:uid="{00000000-0005-0000-0000-000031060000}"/>
    <cellStyle name="Percent 5 5" xfId="1586" xr:uid="{00000000-0005-0000-0000-000032060000}"/>
    <cellStyle name="Percent 6" xfId="1587" xr:uid="{00000000-0005-0000-0000-000033060000}"/>
    <cellStyle name="Percent 7" xfId="1588" xr:uid="{00000000-0005-0000-0000-000034060000}"/>
    <cellStyle name="PERCENTAGE" xfId="1589" xr:uid="{00000000-0005-0000-0000-000035060000}"/>
    <cellStyle name="PERCENTAGE 1" xfId="1590" xr:uid="{00000000-0005-0000-0000-000036060000}"/>
    <cellStyle name="PERCENTAGE 2" xfId="1591" xr:uid="{00000000-0005-0000-0000-000037060000}"/>
    <cellStyle name="PERCENTAGE 3" xfId="1592" xr:uid="{00000000-0005-0000-0000-000038060000}"/>
    <cellStyle name="PERCENTAGE 4" xfId="1593" xr:uid="{00000000-0005-0000-0000-000039060000}"/>
    <cellStyle name="PERCENTAGE 5" xfId="1594" xr:uid="{00000000-0005-0000-0000-00003A060000}"/>
    <cellStyle name="PERCENTAGE_Bao cao tien do thuc hien chi dao va ket qua thu hoi NQH" xfId="1595" xr:uid="{00000000-0005-0000-0000-00003B060000}"/>
    <cellStyle name="PrePop Currency (0)" xfId="1596" xr:uid="{00000000-0005-0000-0000-00003C060000}"/>
    <cellStyle name="PrePop Currency (2)" xfId="1597" xr:uid="{00000000-0005-0000-0000-00003D060000}"/>
    <cellStyle name="PrePop Units (0)" xfId="1598" xr:uid="{00000000-0005-0000-0000-00003E060000}"/>
    <cellStyle name="PrePop Units (1)" xfId="1599" xr:uid="{00000000-0005-0000-0000-00003F060000}"/>
    <cellStyle name="PrePop Units (2)" xfId="1600" xr:uid="{00000000-0005-0000-0000-000040060000}"/>
    <cellStyle name="pricing" xfId="1601" xr:uid="{00000000-0005-0000-0000-000041060000}"/>
    <cellStyle name="pricing 1" xfId="1602" xr:uid="{00000000-0005-0000-0000-000042060000}"/>
    <cellStyle name="pricing 2" xfId="1603" xr:uid="{00000000-0005-0000-0000-000043060000}"/>
    <cellStyle name="pricing 3" xfId="1604" xr:uid="{00000000-0005-0000-0000-000044060000}"/>
    <cellStyle name="pricing 4" xfId="1605" xr:uid="{00000000-0005-0000-0000-000045060000}"/>
    <cellStyle name="pricing 5" xfId="1606" xr:uid="{00000000-0005-0000-0000-000046060000}"/>
    <cellStyle name="pricing_Bao cao tien do thuc hien chi dao va ket qua thu hoi NQH" xfId="1607" xr:uid="{00000000-0005-0000-0000-000047060000}"/>
    <cellStyle name="PSChar" xfId="1608" xr:uid="{00000000-0005-0000-0000-000048060000}"/>
    <cellStyle name="PSChar 1" xfId="1609" xr:uid="{00000000-0005-0000-0000-000049060000}"/>
    <cellStyle name="PSChar 2" xfId="1610" xr:uid="{00000000-0005-0000-0000-00004A060000}"/>
    <cellStyle name="PSChar 3" xfId="1611" xr:uid="{00000000-0005-0000-0000-00004B060000}"/>
    <cellStyle name="PSChar 4" xfId="1612" xr:uid="{00000000-0005-0000-0000-00004C060000}"/>
    <cellStyle name="PSChar 5" xfId="1613" xr:uid="{00000000-0005-0000-0000-00004D060000}"/>
    <cellStyle name="PSChar_Bao cao tien do thuc hien chi dao va ket qua thu hoi NQH" xfId="1614" xr:uid="{00000000-0005-0000-0000-00004E060000}"/>
    <cellStyle name="PSHeading" xfId="1615" xr:uid="{00000000-0005-0000-0000-00004F060000}"/>
    <cellStyle name="regstoresfromspecstores" xfId="1616" xr:uid="{00000000-0005-0000-0000-000050060000}"/>
    <cellStyle name="RevList" xfId="1617" xr:uid="{00000000-0005-0000-0000-000051060000}"/>
    <cellStyle name="RevList 1" xfId="1618" xr:uid="{00000000-0005-0000-0000-000052060000}"/>
    <cellStyle name="RevList 2" xfId="1619" xr:uid="{00000000-0005-0000-0000-000053060000}"/>
    <cellStyle name="RevList 3" xfId="1620" xr:uid="{00000000-0005-0000-0000-000054060000}"/>
    <cellStyle name="RevList 4" xfId="1621" xr:uid="{00000000-0005-0000-0000-000055060000}"/>
    <cellStyle name="RevList 5" xfId="1622" xr:uid="{00000000-0005-0000-0000-000056060000}"/>
    <cellStyle name="RevList_Bao cao tien do thuc hien chi dao va ket qua thu hoi NQH" xfId="1623" xr:uid="{00000000-0005-0000-0000-000057060000}"/>
    <cellStyle name="s]_x000d__x000a_spooler=yes_x000d__x000a_load=_x000d__x000a_Beep=yes_x000d__x000a_NullPort=None_x000d__x000a_BorderWidth=3_x000d__x000a_CursorBlinkRate=1200_x000d__x000a_DoubleClickSpeed=452_x000d__x000a_Programs=co" xfId="1624" xr:uid="{00000000-0005-0000-0000-000058060000}"/>
    <cellStyle name="SHADEDSTORES" xfId="1625" xr:uid="{00000000-0005-0000-0000-000059060000}"/>
    <cellStyle name="specstores" xfId="1626" xr:uid="{00000000-0005-0000-0000-00005A060000}"/>
    <cellStyle name="Standard_NEGS" xfId="1627" xr:uid="{00000000-0005-0000-0000-00005B060000}"/>
    <cellStyle name="Style 1" xfId="1628" xr:uid="{00000000-0005-0000-0000-00005C060000}"/>
    <cellStyle name="Style 1 1" xfId="1629" xr:uid="{00000000-0005-0000-0000-00005D060000}"/>
    <cellStyle name="Style 1 2" xfId="1630" xr:uid="{00000000-0005-0000-0000-00005E060000}"/>
    <cellStyle name="Style 1 3" xfId="1631" xr:uid="{00000000-0005-0000-0000-00005F060000}"/>
    <cellStyle name="Style 1 4" xfId="1632" xr:uid="{00000000-0005-0000-0000-000060060000}"/>
    <cellStyle name="Style 1 5" xfId="1633" xr:uid="{00000000-0005-0000-0000-000061060000}"/>
    <cellStyle name="Style 1 6" xfId="1634" xr:uid="{00000000-0005-0000-0000-000062060000}"/>
    <cellStyle name="Style 1_Bao cao tien do thuc hien chi dao va ket qua thu hoi NQH" xfId="1635" xr:uid="{00000000-0005-0000-0000-000063060000}"/>
    <cellStyle name="Style 2" xfId="1636" xr:uid="{00000000-0005-0000-0000-000064060000}"/>
    <cellStyle name="Style 2 1" xfId="1637" xr:uid="{00000000-0005-0000-0000-000065060000}"/>
    <cellStyle name="Style 2 2" xfId="1638" xr:uid="{00000000-0005-0000-0000-000066060000}"/>
    <cellStyle name="Style 2 3" xfId="1639" xr:uid="{00000000-0005-0000-0000-000067060000}"/>
    <cellStyle name="Style 2 4" xfId="1640" xr:uid="{00000000-0005-0000-0000-000068060000}"/>
    <cellStyle name="Style 2 5" xfId="1641" xr:uid="{00000000-0005-0000-0000-000069060000}"/>
    <cellStyle name="Style 2_Bao cao tien do thuc hien chi dao va ket qua thu hoi NQH" xfId="1642" xr:uid="{00000000-0005-0000-0000-00006A060000}"/>
    <cellStyle name="Style 3" xfId="1643" xr:uid="{00000000-0005-0000-0000-00006B060000}"/>
    <cellStyle name="Style 3 1" xfId="1644" xr:uid="{00000000-0005-0000-0000-00006C060000}"/>
    <cellStyle name="Style 3 2" xfId="1645" xr:uid="{00000000-0005-0000-0000-00006D060000}"/>
    <cellStyle name="Style 3 3" xfId="1646" xr:uid="{00000000-0005-0000-0000-00006E060000}"/>
    <cellStyle name="Style 3 4" xfId="1647" xr:uid="{00000000-0005-0000-0000-00006F060000}"/>
    <cellStyle name="Style 3 5" xfId="1648" xr:uid="{00000000-0005-0000-0000-000070060000}"/>
    <cellStyle name="Style 3_Bao cao tien do thuc hien chi dao va ket qua thu hoi NQH" xfId="1649" xr:uid="{00000000-0005-0000-0000-000071060000}"/>
    <cellStyle name="Style 4" xfId="1650" xr:uid="{00000000-0005-0000-0000-000072060000}"/>
    <cellStyle name="Style 4 1" xfId="1651" xr:uid="{00000000-0005-0000-0000-000073060000}"/>
    <cellStyle name="Style 4 2" xfId="1652" xr:uid="{00000000-0005-0000-0000-000074060000}"/>
    <cellStyle name="Style 4 3" xfId="1653" xr:uid="{00000000-0005-0000-0000-000075060000}"/>
    <cellStyle name="Style 4 4" xfId="1654" xr:uid="{00000000-0005-0000-0000-000076060000}"/>
    <cellStyle name="Style 4 5" xfId="1655" xr:uid="{00000000-0005-0000-0000-000077060000}"/>
    <cellStyle name="Style 4_Bao cao tien do thuc hien chi dao va ket qua thu hoi NQH" xfId="1656" xr:uid="{00000000-0005-0000-0000-000078060000}"/>
    <cellStyle name="style_1" xfId="1657" xr:uid="{00000000-0005-0000-0000-000079060000}"/>
    <cellStyle name="subhead" xfId="1658" xr:uid="{00000000-0005-0000-0000-00007A060000}"/>
    <cellStyle name="subhead 1" xfId="1659" xr:uid="{00000000-0005-0000-0000-00007B060000}"/>
    <cellStyle name="subhead 2" xfId="1660" xr:uid="{00000000-0005-0000-0000-00007C060000}"/>
    <cellStyle name="subhead 3" xfId="1661" xr:uid="{00000000-0005-0000-0000-00007D060000}"/>
    <cellStyle name="subhead 4" xfId="1662" xr:uid="{00000000-0005-0000-0000-00007E060000}"/>
    <cellStyle name="subhead 5" xfId="1663" xr:uid="{00000000-0005-0000-0000-00007F060000}"/>
    <cellStyle name="subhead_Bao cao tien do thuc hien chi dao va ket qua thu hoi NQH" xfId="1664" xr:uid="{00000000-0005-0000-0000-000080060000}"/>
    <cellStyle name="Subtotal" xfId="1665" xr:uid="{00000000-0005-0000-0000-000081060000}"/>
    <cellStyle name="Subtotal 1" xfId="1666" xr:uid="{00000000-0005-0000-0000-000082060000}"/>
    <cellStyle name="Subtotal 2" xfId="1667" xr:uid="{00000000-0005-0000-0000-000083060000}"/>
    <cellStyle name="Subtotal 3" xfId="1668" xr:uid="{00000000-0005-0000-0000-000084060000}"/>
    <cellStyle name="Subtotal 4" xfId="1669" xr:uid="{00000000-0005-0000-0000-000085060000}"/>
    <cellStyle name="Subtotal 5" xfId="1670" xr:uid="{00000000-0005-0000-0000-000086060000}"/>
    <cellStyle name="Subtotal_Bao cao tien do thuc hien chi dao va ket qua thu hoi NQH" xfId="1671" xr:uid="{00000000-0005-0000-0000-000087060000}"/>
    <cellStyle name="T" xfId="1672" xr:uid="{00000000-0005-0000-0000-000088060000}"/>
    <cellStyle name="T 1" xfId="1673" xr:uid="{00000000-0005-0000-0000-000089060000}"/>
    <cellStyle name="T 2" xfId="1674" xr:uid="{00000000-0005-0000-0000-00008A060000}"/>
    <cellStyle name="T 3" xfId="1675" xr:uid="{00000000-0005-0000-0000-00008B060000}"/>
    <cellStyle name="T 4" xfId="1676" xr:uid="{00000000-0005-0000-0000-00008C060000}"/>
    <cellStyle name="T 5" xfId="1677" xr:uid="{00000000-0005-0000-0000-00008D060000}"/>
    <cellStyle name="T_Bao cao tien do thuc hien chi dao va ket qua thu hoi NQH" xfId="1678" xr:uid="{00000000-0005-0000-0000-00008E060000}"/>
    <cellStyle name="T_LN70- NGAY 20.09.2013" xfId="1679" xr:uid="{00000000-0005-0000-0000-00008F060000}"/>
    <cellStyle name="T_TONG HOP DIEN THANG 04.2014(5)" xfId="1680" xr:uid="{00000000-0005-0000-0000-000090060000}"/>
    <cellStyle name="T_Tong hop khoi luong cap xi mang hang thang nam 2014 (cac loai XM)" xfId="1681" xr:uid="{00000000-0005-0000-0000-000091060000}"/>
    <cellStyle name="Text Indent A" xfId="1682" xr:uid="{00000000-0005-0000-0000-000092060000}"/>
    <cellStyle name="Text Indent B" xfId="1683" xr:uid="{00000000-0005-0000-0000-000093060000}"/>
    <cellStyle name="Text Indent C" xfId="1684" xr:uid="{00000000-0005-0000-0000-000094060000}"/>
    <cellStyle name="Title 1" xfId="1685" xr:uid="{00000000-0005-0000-0000-000095060000}"/>
    <cellStyle name="Title 1 1" xfId="1686" xr:uid="{00000000-0005-0000-0000-000096060000}"/>
    <cellStyle name="Title 1 2" xfId="1687" xr:uid="{00000000-0005-0000-0000-000097060000}"/>
    <cellStyle name="Title 1 3" xfId="1688" xr:uid="{00000000-0005-0000-0000-000098060000}"/>
    <cellStyle name="Title 1 4" xfId="1689" xr:uid="{00000000-0005-0000-0000-000099060000}"/>
    <cellStyle name="Title 1 5" xfId="1690" xr:uid="{00000000-0005-0000-0000-00009A060000}"/>
    <cellStyle name="Title 2" xfId="1691" xr:uid="{00000000-0005-0000-0000-00009B060000}"/>
    <cellStyle name="Title 2 1" xfId="1692" xr:uid="{00000000-0005-0000-0000-00009C060000}"/>
    <cellStyle name="Title 2 2" xfId="1693" xr:uid="{00000000-0005-0000-0000-00009D060000}"/>
    <cellStyle name="Title 2 3" xfId="1694" xr:uid="{00000000-0005-0000-0000-00009E060000}"/>
    <cellStyle name="Title 2 4" xfId="1695" xr:uid="{00000000-0005-0000-0000-00009F060000}"/>
    <cellStyle name="Title 2 5" xfId="1696" xr:uid="{00000000-0005-0000-0000-0000A0060000}"/>
    <cellStyle name="Title 2_Bao cao tien do thuc hien chi dao va ket qua thu hoi NQH" xfId="1697" xr:uid="{00000000-0005-0000-0000-0000A1060000}"/>
    <cellStyle name="Title 3" xfId="1698" xr:uid="{00000000-0005-0000-0000-0000A2060000}"/>
    <cellStyle name="Title 4" xfId="1699" xr:uid="{00000000-0005-0000-0000-0000A3060000}"/>
    <cellStyle name="Total 1" xfId="1700" xr:uid="{00000000-0005-0000-0000-0000A4060000}"/>
    <cellStyle name="Total 1 1" xfId="1701" xr:uid="{00000000-0005-0000-0000-0000A5060000}"/>
    <cellStyle name="Total 1 2" xfId="1702" xr:uid="{00000000-0005-0000-0000-0000A6060000}"/>
    <cellStyle name="Total 1 2 1" xfId="1703" xr:uid="{00000000-0005-0000-0000-0000A7060000}"/>
    <cellStyle name="Total 1 2 2" xfId="1704" xr:uid="{00000000-0005-0000-0000-0000A8060000}"/>
    <cellStyle name="Total 1 2 3" xfId="1705" xr:uid="{00000000-0005-0000-0000-0000A9060000}"/>
    <cellStyle name="Total 1 2 4" xfId="1706" xr:uid="{00000000-0005-0000-0000-0000AA060000}"/>
    <cellStyle name="Total 1 2 5" xfId="1707" xr:uid="{00000000-0005-0000-0000-0000AB060000}"/>
    <cellStyle name="Total 1 3" xfId="1708" xr:uid="{00000000-0005-0000-0000-0000AC060000}"/>
    <cellStyle name="Total 1 4" xfId="1709" xr:uid="{00000000-0005-0000-0000-0000AD060000}"/>
    <cellStyle name="Total 1 5" xfId="1710" xr:uid="{00000000-0005-0000-0000-0000AE060000}"/>
    <cellStyle name="Total 1 6" xfId="1711" xr:uid="{00000000-0005-0000-0000-0000AF060000}"/>
    <cellStyle name="Total 1_Bao cao tien do thuc hien chi dao va ket qua thu hoi NQH" xfId="1712" xr:uid="{00000000-0005-0000-0000-0000B0060000}"/>
    <cellStyle name="Total 2" xfId="1713" xr:uid="{00000000-0005-0000-0000-0000B1060000}"/>
    <cellStyle name="Total 2 1" xfId="1714" xr:uid="{00000000-0005-0000-0000-0000B2060000}"/>
    <cellStyle name="Total 2 2" xfId="1715" xr:uid="{00000000-0005-0000-0000-0000B3060000}"/>
    <cellStyle name="Total 2 3" xfId="1716" xr:uid="{00000000-0005-0000-0000-0000B4060000}"/>
    <cellStyle name="Total 2 4" xfId="1717" xr:uid="{00000000-0005-0000-0000-0000B5060000}"/>
    <cellStyle name="Total 2 5" xfId="1718" xr:uid="{00000000-0005-0000-0000-0000B6060000}"/>
    <cellStyle name="Total 2_Bao cao tien do thuc hien chi dao va ket qua thu hoi NQH" xfId="1719" xr:uid="{00000000-0005-0000-0000-0000B7060000}"/>
    <cellStyle name="Total 3" xfId="1720" xr:uid="{00000000-0005-0000-0000-0000B8060000}"/>
    <cellStyle name="Total 4" xfId="1721" xr:uid="{00000000-0005-0000-0000-0000B9060000}"/>
    <cellStyle name="th" xfId="1722" xr:uid="{00000000-0005-0000-0000-0000BA060000}"/>
    <cellStyle name="th 1" xfId="1723" xr:uid="{00000000-0005-0000-0000-0000BB060000}"/>
    <cellStyle name="th 2" xfId="1724" xr:uid="{00000000-0005-0000-0000-0000BC060000}"/>
    <cellStyle name="th 3" xfId="1725" xr:uid="{00000000-0005-0000-0000-0000BD060000}"/>
    <cellStyle name="th 4" xfId="1726" xr:uid="{00000000-0005-0000-0000-0000BE060000}"/>
    <cellStyle name="th 5" xfId="1727" xr:uid="{00000000-0005-0000-0000-0000BF060000}"/>
    <cellStyle name="th_Bao cao tien do thuc hien chi dao va ket qua thu hoi NQH" xfId="1728" xr:uid="{00000000-0005-0000-0000-0000C0060000}"/>
    <cellStyle name="Thanh" xfId="1729" xr:uid="{00000000-0005-0000-0000-0000C1060000}"/>
    <cellStyle name="Thanh 1" xfId="1730" xr:uid="{00000000-0005-0000-0000-0000C2060000}"/>
    <cellStyle name="Thanh 2" xfId="1731" xr:uid="{00000000-0005-0000-0000-0000C3060000}"/>
    <cellStyle name="Thanh 3" xfId="1732" xr:uid="{00000000-0005-0000-0000-0000C4060000}"/>
    <cellStyle name="Thanh 4" xfId="1733" xr:uid="{00000000-0005-0000-0000-0000C5060000}"/>
    <cellStyle name="Thanh 5" xfId="1734" xr:uid="{00000000-0005-0000-0000-0000C6060000}"/>
    <cellStyle name="þ_x001d_ð¤_x000c_¯þ_x0014__x000d_¨þU_x0001_À_x0004_ _x0015__x000f__x0001__x0001_" xfId="1735" xr:uid="{00000000-0005-0000-0000-0000C7060000}"/>
    <cellStyle name="þ_x001d_ð·_x000c_æþ'_x000d_ßþU_x0001_Ø_x0005_ü_x0014__x0007__x0001__x0001_" xfId="1736" xr:uid="{00000000-0005-0000-0000-0000C8060000}"/>
    <cellStyle name="þ_x001d_ðÇ%Uý—&amp;Hý9_x0008_Ÿ s_x000a__x0007__x0001__x0001_" xfId="1737" xr:uid="{00000000-0005-0000-0000-0000C9060000}"/>
    <cellStyle name="þ_x001d_ðK_x000c_Fý_x001b__x000d_9ýU_x0001_Ð_x0008_¦)_x0007__x0001__x0001_" xfId="1738" xr:uid="{00000000-0005-0000-0000-0000CA060000}"/>
    <cellStyle name="thuy" xfId="1739" xr:uid="{00000000-0005-0000-0000-0000CB060000}"/>
    <cellStyle name="thuy 1" xfId="1740" xr:uid="{00000000-0005-0000-0000-0000CC060000}"/>
    <cellStyle name="thuy 2" xfId="1741" xr:uid="{00000000-0005-0000-0000-0000CD060000}"/>
    <cellStyle name="thuy 3" xfId="1742" xr:uid="{00000000-0005-0000-0000-0000CE060000}"/>
    <cellStyle name="thuy 4" xfId="1743" xr:uid="{00000000-0005-0000-0000-0000CF060000}"/>
    <cellStyle name="thuy 5" xfId="1744" xr:uid="{00000000-0005-0000-0000-0000D0060000}"/>
    <cellStyle name="thvt" xfId="1745" xr:uid="{00000000-0005-0000-0000-0000D1060000}"/>
    <cellStyle name="thvt 1" xfId="1746" xr:uid="{00000000-0005-0000-0000-0000D2060000}"/>
    <cellStyle name="thvt 2" xfId="1747" xr:uid="{00000000-0005-0000-0000-0000D3060000}"/>
    <cellStyle name="thvt 3" xfId="1748" xr:uid="{00000000-0005-0000-0000-0000D4060000}"/>
    <cellStyle name="thvt 4" xfId="1749" xr:uid="{00000000-0005-0000-0000-0000D5060000}"/>
    <cellStyle name="thvt 5" xfId="1750" xr:uid="{00000000-0005-0000-0000-0000D6060000}"/>
    <cellStyle name="thvt_Bao cao tien do thuc hien chi dao va ket qua thu hoi NQH" xfId="1751" xr:uid="{00000000-0005-0000-0000-0000D7060000}"/>
    <cellStyle name="viet" xfId="1752" xr:uid="{00000000-0005-0000-0000-0000D8060000}"/>
    <cellStyle name="viet 1" xfId="1753" xr:uid="{00000000-0005-0000-0000-0000D9060000}"/>
    <cellStyle name="viet 2" xfId="1754" xr:uid="{00000000-0005-0000-0000-0000DA060000}"/>
    <cellStyle name="viet 3" xfId="1755" xr:uid="{00000000-0005-0000-0000-0000DB060000}"/>
    <cellStyle name="viet 4" xfId="1756" xr:uid="{00000000-0005-0000-0000-0000DC060000}"/>
    <cellStyle name="viet 5" xfId="1757" xr:uid="{00000000-0005-0000-0000-0000DD060000}"/>
    <cellStyle name="viet_Bao cao tien do thuc hien chi dao va ket qua thu hoi NQH" xfId="1758" xr:uid="{00000000-0005-0000-0000-0000DE060000}"/>
    <cellStyle name="viet2" xfId="1759" xr:uid="{00000000-0005-0000-0000-0000DF060000}"/>
    <cellStyle name="viet2 1" xfId="1760" xr:uid="{00000000-0005-0000-0000-0000E0060000}"/>
    <cellStyle name="viet2 2" xfId="1761" xr:uid="{00000000-0005-0000-0000-0000E1060000}"/>
    <cellStyle name="viet2 3" xfId="1762" xr:uid="{00000000-0005-0000-0000-0000E2060000}"/>
    <cellStyle name="viet2 4" xfId="1763" xr:uid="{00000000-0005-0000-0000-0000E3060000}"/>
    <cellStyle name="viet2 5" xfId="1764" xr:uid="{00000000-0005-0000-0000-0000E4060000}"/>
    <cellStyle name="viet2_Bao cao tien do thuc hien chi dao va ket qua thu hoi NQH" xfId="1765" xr:uid="{00000000-0005-0000-0000-0000E5060000}"/>
    <cellStyle name="vntxt1" xfId="1766" xr:uid="{00000000-0005-0000-0000-0000E6060000}"/>
    <cellStyle name="vntxt2" xfId="1767" xr:uid="{00000000-0005-0000-0000-0000E7060000}"/>
    <cellStyle name="vnhead1" xfId="1768" xr:uid="{00000000-0005-0000-0000-0000E8060000}"/>
    <cellStyle name="vnhead3" xfId="1769" xr:uid="{00000000-0005-0000-0000-0000E9060000}"/>
    <cellStyle name="Währung [0]_UXO VII" xfId="1770" xr:uid="{00000000-0005-0000-0000-0000EA060000}"/>
    <cellStyle name="Währung_UXO VII" xfId="1771" xr:uid="{00000000-0005-0000-0000-0000EB060000}"/>
    <cellStyle name="Warning Text 1" xfId="1772" xr:uid="{00000000-0005-0000-0000-0000EC060000}"/>
    <cellStyle name="Warning Text 1 1" xfId="1773" xr:uid="{00000000-0005-0000-0000-0000ED060000}"/>
    <cellStyle name="Warning Text 1 2" xfId="1774" xr:uid="{00000000-0005-0000-0000-0000EE060000}"/>
    <cellStyle name="Warning Text 1 3" xfId="1775" xr:uid="{00000000-0005-0000-0000-0000EF060000}"/>
    <cellStyle name="Warning Text 1 4" xfId="1776" xr:uid="{00000000-0005-0000-0000-0000F0060000}"/>
    <cellStyle name="Warning Text 1 5" xfId="1777" xr:uid="{00000000-0005-0000-0000-0000F1060000}"/>
    <cellStyle name="Warning Text 2" xfId="1778" xr:uid="{00000000-0005-0000-0000-0000F2060000}"/>
    <cellStyle name="Warning Text 2 1" xfId="1779" xr:uid="{00000000-0005-0000-0000-0000F3060000}"/>
    <cellStyle name="Warning Text 2 2" xfId="1780" xr:uid="{00000000-0005-0000-0000-0000F4060000}"/>
    <cellStyle name="Warning Text 2 3" xfId="1781" xr:uid="{00000000-0005-0000-0000-0000F5060000}"/>
    <cellStyle name="Warning Text 2 4" xfId="1782" xr:uid="{00000000-0005-0000-0000-0000F6060000}"/>
    <cellStyle name="Warning Text 2 5" xfId="1783" xr:uid="{00000000-0005-0000-0000-0000F7060000}"/>
    <cellStyle name="Warning Text 2_Bao cao tien do thuc hien chi dao va ket qua thu hoi NQH" xfId="1784" xr:uid="{00000000-0005-0000-0000-0000F8060000}"/>
    <cellStyle name="Warning Text 3" xfId="1785" xr:uid="{00000000-0005-0000-0000-0000F9060000}"/>
    <cellStyle name="Warning Text 4" xfId="1786" xr:uid="{00000000-0005-0000-0000-0000FA060000}"/>
    <cellStyle name="xuan" xfId="1787" xr:uid="{00000000-0005-0000-0000-0000FB060000}"/>
    <cellStyle name="センター" xfId="1788" xr:uid="{00000000-0005-0000-0000-0000FC060000}"/>
    <cellStyle name="センター 1" xfId="1789" xr:uid="{00000000-0005-0000-0000-0000FD060000}"/>
    <cellStyle name="センター 2" xfId="1790" xr:uid="{00000000-0005-0000-0000-0000FE060000}"/>
    <cellStyle name="センター 3" xfId="1791" xr:uid="{00000000-0005-0000-0000-0000FF060000}"/>
    <cellStyle name="センター 4" xfId="1792" xr:uid="{00000000-0005-0000-0000-000000070000}"/>
    <cellStyle name="センター 5" xfId="1793" xr:uid="{00000000-0005-0000-0000-000001070000}"/>
    <cellStyle name="センター_Bao cao tien do thuc hien chi dao va ket qua thu hoi NQH" xfId="1794" xr:uid="{00000000-0005-0000-0000-000002070000}"/>
    <cellStyle name="เครื่องหมายสกุลเงิน [0]_FTC_OFFER" xfId="1795" xr:uid="{00000000-0005-0000-0000-000003070000}"/>
    <cellStyle name="เครื่องหมายสกุลเงิน_FTC_OFFER" xfId="1796" xr:uid="{00000000-0005-0000-0000-000004070000}"/>
    <cellStyle name="ปกติ_FTC_OFFER" xfId="1797" xr:uid="{00000000-0005-0000-0000-000005070000}"/>
    <cellStyle name=" [0.00]_ Att. 1- Cover" xfId="1798" xr:uid="{00000000-0005-0000-0000-000006070000}"/>
    <cellStyle name="_ Att. 1- Cover" xfId="1799" xr:uid="{00000000-0005-0000-0000-000007070000}"/>
    <cellStyle name="?_ Att. 1- Cover" xfId="1800" xr:uid="{00000000-0005-0000-0000-000008070000}"/>
    <cellStyle name="똿뗦먛귟 [0.00]_PRODUCT DETAIL Q1" xfId="1801" xr:uid="{00000000-0005-0000-0000-000009070000}"/>
    <cellStyle name="똿뗦먛귟_PRODUCT DETAIL Q1" xfId="1802" xr:uid="{00000000-0005-0000-0000-00000A070000}"/>
    <cellStyle name="믅됞 [0.00]_PRODUCT DETAIL Q1" xfId="1803" xr:uid="{00000000-0005-0000-0000-00000B070000}"/>
    <cellStyle name="믅됞_PRODUCT DETAIL Q1" xfId="1804" xr:uid="{00000000-0005-0000-0000-00000C070000}"/>
    <cellStyle name="백분율_95" xfId="1805" xr:uid="{00000000-0005-0000-0000-00000D070000}"/>
    <cellStyle name="뷭?_BOOKSHIP" xfId="1806" xr:uid="{00000000-0005-0000-0000-00000E070000}"/>
    <cellStyle name="쉼표 [0]_FABTEC AIR USA PANT 230302" xfId="1807" xr:uid="{00000000-0005-0000-0000-00000F070000}"/>
    <cellStyle name="쉼표_Sample plan" xfId="1808" xr:uid="{00000000-0005-0000-0000-000010070000}"/>
    <cellStyle name="콤마 [0]_ 비목별 월별기술 " xfId="1809" xr:uid="{00000000-0005-0000-0000-000011070000}"/>
    <cellStyle name="콤마_ 비목별 월별기술 " xfId="1810" xr:uid="{00000000-0005-0000-0000-000012070000}"/>
    <cellStyle name="통화 [0]_1202" xfId="1811" xr:uid="{00000000-0005-0000-0000-000013070000}"/>
    <cellStyle name="통화_1202" xfId="1812" xr:uid="{00000000-0005-0000-0000-000014070000}"/>
    <cellStyle name="표준_(정보부문)월별인원계획" xfId="1813" xr:uid="{00000000-0005-0000-0000-000015070000}"/>
    <cellStyle name="一般_00Q3902REV.1" xfId="1814" xr:uid="{00000000-0005-0000-0000-000016070000}"/>
    <cellStyle name="千位分隔_CCTV" xfId="1815" xr:uid="{00000000-0005-0000-0000-000017070000}"/>
    <cellStyle name="千分位[0]_00Q3902REV.1" xfId="1816" xr:uid="{00000000-0005-0000-0000-000018070000}"/>
    <cellStyle name="千分位_00Q3902REV.1" xfId="1817" xr:uid="{00000000-0005-0000-0000-000019070000}"/>
    <cellStyle name="常规_BA" xfId="1818" xr:uid="{00000000-0005-0000-0000-00001A070000}"/>
    <cellStyle name="桁区切り [0.00]_††††† " xfId="1819" xr:uid="{00000000-0005-0000-0000-00001B070000}"/>
    <cellStyle name="桁区切り_††††† " xfId="1820" xr:uid="{00000000-0005-0000-0000-00001C070000}"/>
    <cellStyle name="標準_DISTRO" xfId="1821" xr:uid="{00000000-0005-0000-0000-00001D070000}"/>
    <cellStyle name="貨幣 [0]_00Q3902REV.1" xfId="1822" xr:uid="{00000000-0005-0000-0000-00001E070000}"/>
    <cellStyle name="貨幣[0]_BRE" xfId="1823" xr:uid="{00000000-0005-0000-0000-00001F070000}"/>
    <cellStyle name="貨幣_00Q3902REV.1" xfId="1824" xr:uid="{00000000-0005-0000-0000-000020070000}"/>
    <cellStyle name="通貨 [0.00]_††††† " xfId="1825" xr:uid="{00000000-0005-0000-0000-000021070000}"/>
    <cellStyle name="通貨_††††† " xfId="1826" xr:uid="{00000000-0005-0000-0000-00002207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34</xdr:row>
      <xdr:rowOff>0</xdr:rowOff>
    </xdr:from>
    <xdr:to>
      <xdr:col>11</xdr:col>
      <xdr:colOff>266700</xdr:colOff>
      <xdr:row>36</xdr:row>
      <xdr:rowOff>0</xdr:rowOff>
    </xdr:to>
    <xdr:sp macro="" textlink="">
      <xdr:nvSpPr>
        <xdr:cNvPr id="2" name="AutoShape 1" descr="blob:https://chat.zalo.me/224878d3-b8e5-479f-b2bc-d155358c213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5249525" y="12506325"/>
          <a:ext cx="2667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HUONG\BC2002\DOCUMENT\DAUTHAU\Dungquat\GOI3\DUNGQUAT-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Zalo%20Received%20Files\RecoveredExternalLink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NGL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HUONG\BC2002\CS3408\Standard\R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  <sheetName val="So Do"/>
      <sheetName val="KTTSCD - DLNA"/>
      <sheetName val="Sheet1"/>
      <sheetName val="quÝ1"/>
      <sheetName val="00000000"/>
      <sheetName val="10000000"/>
      <sheetName val="20000000"/>
      <sheetName val="30000000"/>
      <sheetName val="40000000"/>
      <sheetName val="50000000"/>
      <sheetName val="60000000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ong hop"/>
      <sheetName val="Tong hop (2)"/>
      <sheetName val="Sheet3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fOOD"/>
      <sheetName val="FORM hc"/>
      <sheetName val="FORM pc"/>
      <sheetName val="CamPha"/>
      <sheetName val="MongCai"/>
      <sheetName val="70000000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PNT_QUOT__3"/>
      <sheetName val="COAT_WRAP_QIOT__3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1"/>
      <sheetName val="t2"/>
      <sheetName val="t3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th"/>
      <sheetName val="TH Ky Anh"/>
      <sheetName val="Sheet2 (2)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XL4Test5"/>
      <sheetName val="CV den trong to聮g"/>
      <sheetName val="Bia"/>
      <sheetName val="Tm"/>
      <sheetName val="THKP"/>
      <sheetName val="DGi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TH  goi 4-x"/>
      <sheetName val="PNT-QUOT-D150#3"/>
      <sheetName val="PNT-QUOT-H153#3"/>
      <sheetName val="PNT-QUOT-K152#3"/>
      <sheetName val="PNT-QUOT-H146#3"/>
      <sheetName val="ȴ0000000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Oð mai 279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Km27' - Km278"/>
      <sheetName val="T_x000b_331"/>
      <sheetName val="Shedt1"/>
      <sheetName val="_x0012_0000000"/>
      <sheetName val="XLÇ_x0015_oppy"/>
      <sheetName val="p0000000"/>
      <sheetName val="Bao cao KQTH quy hoach 135"/>
      <sheetName val="Sheet5"/>
      <sheetName val="Sheet6"/>
      <sheetName val="Sheet7"/>
      <sheetName val="Sheet8"/>
      <sheetName val="Sheet9"/>
      <sheetName val="Sheet10"/>
      <sheetName val="Km283 - Jm284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Macro1"/>
      <sheetName val="Macro2"/>
      <sheetName val="Macro3"/>
      <sheetName val="xdcb 01-2003"/>
      <sheetName val="Kѭ284"/>
      <sheetName val="SOLIEU"/>
      <sheetName val="TINHTOAN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Du tnan chi tiet coc nuoc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thaß26"/>
      <sheetName val="FORM jc"/>
      <sheetName val="TNghiÖ- VL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CT.XF1"/>
      <sheetName val="DG "/>
      <sheetName val="I"/>
      <sheetName val="tt chu don"/>
      <sheetName val="DŃ02"/>
      <sheetName val="Thue NK"/>
      <sheetName val="Hang NK"/>
      <sheetName val="Jet1- CP 32"/>
      <sheetName val="Jet2- Binh Minh 01"/>
      <sheetName val="Jet3"/>
      <sheetName val="Jet4"/>
      <sheetName val="Jet5"/>
      <sheetName val="Jet6"/>
      <sheetName val="Jet7"/>
      <sheetName val="Jet8"/>
      <sheetName val="Jet9"/>
      <sheetName val="Jet10"/>
      <sheetName val="Jet11"/>
      <sheetName val="Diesel1"/>
      <sheetName val="Diesel2"/>
      <sheetName val="Diezel3"/>
      <sheetName val="Mogas1"/>
      <sheetName val="Mogas2"/>
      <sheetName val="Mogas3"/>
      <sheetName val="chie԰_x0000__x0000__x0000_Ȁ_x0000_"/>
      <sheetName val="_x000c__x0000__x0000__x0000__x0000__x0000__x0000__x0000__x000d__x0000__x0000__x0000_"/>
      <sheetName val="_x0000__x000f__x0000__x0000__x0000_‚ž½"/>
      <sheetName val="_x0000__x000d__x0000__x0000__x0000_âOŽ"/>
      <sheetName val="QD cua HDQ²_x0000__x0000_)"/>
      <sheetName val="P210-TP20"/>
      <sheetName val="CB32"/>
      <sheetName val="CTT NuiC_x000f_eo"/>
      <sheetName val="TDT-TB?"/>
      <sheetName val="Km280 ? Km281"/>
      <sheetName val="Kluo-_x0008_ phu"/>
      <sheetName val="QD cua HDQ²_x0000__x0000_€)"/>
      <sheetName val="_x0000__x000a__x0000__x0000__x0000_âO"/>
      <sheetName val="_x000c__x0000__x0000__x0000__x0000__x0000__x0000__x0000__x000a__x0000__x0000__x0000_"/>
      <sheetName val="_x0000__x000a__x0000__x0000__x0000_âOŽ"/>
      <sheetName val="HNI"/>
      <sheetName val="bÑi_x0003_"/>
      <sheetName val="DC2@ï4"/>
      <sheetName val="QD cua "/>
      <sheetName val="PNT-P3"/>
      <sheetName val="CDKTJT03"/>
      <sheetName val="Tong hnp QL47"/>
      <sheetName val="t01.06"/>
      <sheetName val="tuong"/>
      <sheetName val="Ho la "/>
      <sheetName val="_x0014_M01"/>
      <sheetName val="XXXXX_XX"/>
      <sheetName val="nam2004"/>
      <sheetName val="I_x0005__x0000__x0000_"/>
      <sheetName val="[PNT-P3.xls][PNT-P3.xls][PNT-P3"/>
      <sheetName val="AA"/>
      <sheetName val="Tong hop ၑL48 - 2"/>
      <sheetName val="TH Ky Afh"/>
      <sheetName val="Cong ban 1,5_x0013_?"/>
      <sheetName val="FUONDER TAN UYEN T12"/>
      <sheetName val=" CHIEU XA  T01"/>
      <sheetName val="ANH KHANH DONG NAI T12 (2)"/>
      <sheetName val="XANG DAU K5"/>
      <sheetName val="ANH HAI T01"/>
      <sheetName val="NAVITRAN T1"/>
      <sheetName val="VAN PHU T01"/>
      <sheetName val="DUONG BDT 11  823282ms Hao"/>
      <sheetName val="CKTANDINHT1 782346 Huong (2)"/>
      <sheetName val="UNZAT01743972- Phuong(vp) (2)"/>
      <sheetName val="LONGVANT12 759469 Ms Van (2)"/>
      <sheetName val="GO THUAN AN T 01 784026 (2)"/>
      <sheetName val="COMPOSIITE SAI SON T 1(2)"/>
      <sheetName val="PEMARAT01 (2)"/>
      <sheetName val="T[ 131"/>
      <sheetName val="K,uon' ph5"/>
      <sheetName val="Tong hop xuat kho nvl"/>
      <sheetName val="Xuat kho"/>
      <sheetName val="Tong hop so lieu tai nhap kho"/>
      <sheetName val="tai nhap kho"/>
      <sheetName val="Nhap kho"/>
      <sheetName val="Tong ket nhap kho"/>
      <sheetName val="Tong ket"/>
      <sheetName val="cac ma can huy"/>
      <sheetName val="Hang hong"/>
      <sheetName val="Tham khao"/>
      <sheetName val="hang khong co packing"/>
      <sheetName val="01"/>
      <sheetName val="02"/>
      <sheetName val="03"/>
      <sheetName val="04"/>
      <sheetName val="05"/>
      <sheetName val="07"/>
      <sheetName val="08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XXXXXXXF"/>
      <sheetName val="XXXXXXXG"/>
      <sheetName val="XXXXXXXH"/>
      <sheetName val="XXXXXXXI"/>
      <sheetName val="XXXXXXXJ"/>
      <sheetName val="XXXXXXXK"/>
      <sheetName val="XXXXXXXL"/>
      <sheetName val="XXXXXXXM"/>
      <sheetName val="XXXXXXXN"/>
      <sheetName val="XXXXXXXO"/>
      <sheetName val="XXXXXXXP"/>
      <sheetName val="XXXXXXXQ"/>
      <sheetName val="XXXXXXXR"/>
      <sheetName val="XXXXXXXS"/>
      <sheetName val="XXXXXXXT"/>
      <sheetName val="XXXXXXXU"/>
      <sheetName val="XXXXXXXV"/>
      <sheetName val="XXXXXXXW"/>
      <sheetName val="XXXXXXXY"/>
      <sheetName val="XXXXXXXZ"/>
      <sheetName val="XXXXXX0X"/>
      <sheetName val="XXXXXX00"/>
      <sheetName val="XXXXXX01"/>
      <sheetName val="XXXXXX02"/>
      <sheetName val="XXXXXX03"/>
      <sheetName val="XXXXXX04"/>
      <sheetName val="XXXXXX05"/>
      <sheetName val="XXXXXX06"/>
      <sheetName val="XXXXXX07"/>
      <sheetName val="Du lich"/>
      <sheetName val="XXXXXX08"/>
      <sheetName val="XXXXXX09"/>
      <sheetName val="XXXXXX0A"/>
      <sheetName val="XXXXXX0B"/>
      <sheetName val="XXXXXX0C"/>
      <sheetName val="XXXXXX0D"/>
      <sheetName val="XXXXXX0E"/>
      <sheetName val="XXXXXX0F"/>
      <sheetName val="XXXXXX0G"/>
      <sheetName val="nghi dinhmCP"/>
      <sheetName val="CVpden trong tong"/>
      <sheetName val="5 nam (tach) x2)"/>
      <sheetName val="S2_x0000__x0000_1"/>
      <sheetName val="GS08)B.hµng"/>
      <sheetName val="chieud"/>
      <sheetName val="CDÕTKT2002"/>
      <sheetName val="Cong baj 2x1,5"/>
      <sheetName val="PNT_QUO"/>
      <sheetName val="PNghiÖm VL"/>
      <sheetName val="1uÝ1"/>
      <sheetName val="Tong hopQ48­1"/>
      <sheetName val="411"/>
      <sheetName val="632"/>
      <sheetName val="333"/>
      <sheetName val="Ther cao "/>
      <sheetName val="152"/>
      <sheetName val="111"/>
      <sheetName val="156"/>
      <sheetName val="So NVL"/>
      <sheetName val="511"/>
      <sheetName val="Nhat ký chung"/>
      <sheetName val="So 131"/>
      <sheetName val="So 331"/>
      <sheetName val="So 133"/>
      <sheetName val="So 3331"/>
      <sheetName val="So 334"/>
      <sheetName val="So 911"/>
      <sheetName val="So 421"/>
      <sheetName val="241"/>
      <sheetName val="642"/>
      <sheetName val="Cong ɢan 0,7x0,7"/>
      <sheetName val="P201-TP20"/>
      <sheetName val="Temp"/>
      <sheetName val="LEGEND"/>
      <sheetName val="Gia"/>
      <sheetName val="Op mai 2_x000c_?"/>
      <sheetName val="?bÑi_x0003_????²r_x0013_?"/>
      <sheetName val="?_x000f_???½"/>
      <sheetName val="??²r"/>
      <sheetName val="?????M pc_x0006_??CamPh??"/>
      <sheetName val="?_x000d_???âO"/>
      <sheetName val="??"/>
      <sheetName val="Cong ban 1,5„—_x0013_?"/>
      <sheetName val="bÑi_x0003_?²r_x0013_?"/>
      <sheetName val="_x000f_?½"/>
      <sheetName val="M pc_x0006_?CamPh?"/>
      <sheetName val="_x000c_???????_x000d_???"/>
      <sheetName val="?_x000f_???‚ž½"/>
      <sheetName val="?_x000d_???âOŽ"/>
      <sheetName val="_x000f_?‚ž½"/>
      <sheetName val="TO 141"/>
      <sheetName val="_x000c_an #an"/>
      <sheetName val="C/c t)eu"/>
      <sheetName val="Bi%n bao"/>
      <sheetName val="Ran("/>
      <sheetName val="_x0014_ong hop_x0011_48-1"/>
      <sheetName val="Cong &quot;an 0,7x0,7"/>
      <sheetName val="Co.g b!n 0,8x0,8"/>
      <sheetName val="Con' ba. 1x1"/>
      <sheetName val="_x0003_ong ban 1x1,2"/>
      <sheetName val="baocaochi.h(q5i1.05) (DC)"/>
      <sheetName val="C4ulu/ngq.1.05"/>
      <sheetName val="_x0002_ANG PHA_x000e_ BO qui1.05(DC)"/>
      <sheetName val="̀̀؀"/>
      <sheetName val="Tong hop$Op mai"/>
      <sheetName val="DC0#"/>
      <sheetName val="Cong baٺ_x0001_0,8x0,8"/>
      <sheetName val="Op?mai 280"/>
      <sheetName val="⁋㌱Ա?䭔㌱س?䭔ㄠㄴ_x0006_牴湯⁧琠湯౧?杮楨搠湩⵨偃_x0006_匀敨瑥"/>
      <sheetName val="?_x000a_???âO"/>
      <sheetName val="_x000c_???????_x000a_???"/>
      <sheetName val="?_x000a_???âOŽ"/>
      <sheetName val="Cong bÀ _x0002__x0012__x0000__x0000__x0000_~p"/>
      <sheetName val="_x0000__x0000__x0000__x0000__x0000__x0000__x0000_Hn_x0013__x0000_`_x0001_0~p_x0013__x0000_"/>
      <sheetName val="Cong b_x0016_¦_x0002__x0012__x0000__x0000__x0000_~p"/>
      <sheetName val="Cong b@7_x0002__x0012__x0000__x0000__x0000_~p"/>
      <sheetName val="Cong bÀ _x0002__x0012_???~p"/>
      <sheetName val="???????Hn_x0013_?`_x0001_0~p_x0013_?"/>
      <sheetName val="Cong b_x0016_¦_x0002__x0012_???~p"/>
      <sheetName val="Cong b@7_x0002__x0012_???~p"/>
      <sheetName val="#REF!"/>
      <sheetName val="Cong bÀ _x0002__x0012_"/>
      <sheetName val="CV den trong to_g"/>
      <sheetName val="_0000000"/>
      <sheetName val="_PNT-P3.xlsUTong hop (2)"/>
      <sheetName val="_PNT-P3.xlsUKm279 - Km280"/>
      <sheetName val="gia x"/>
      <sheetName val="__-BLDG"/>
      <sheetName val="K_284"/>
      <sheetName val="Op"/>
      <sheetName val="chie԰"/>
      <sheetName val="_x000c_"/>
      <sheetName val="QD cua HDQ²"/>
      <sheetName val="TDT-TB_"/>
      <sheetName val="Km280 _ Km281"/>
      <sheetName val="tÿ-01"/>
      <sheetName val="SoCaiT_x0000_"/>
      <sheetName val="_x0000__x000f__x0000__x0000__x0000__x0005__x0000__x0000_"/>
      <sheetName val="DGþ"/>
      <sheetName val="GS11- tÝnh KH_x0014_SC§"/>
      <sheetName val="Dhp+d"/>
      <sheetName val="_x000f_p m!i 284"/>
      <sheetName val="_x0000_۸ܪ࢈ܪ_x0000_"/>
      <sheetName val="Chi tiet"/>
      <sheetName val="HHQ2"/>
      <sheetName val="Quy I"/>
      <sheetName val="PTPQIII"/>
      <sheetName val="QuyIII"/>
      <sheetName val="Quy II"/>
      <sheetName val="Q.IV"/>
      <sheetName val="PTPQIV"/>
      <sheetName val="6TDN"/>
      <sheetName val="PTP"/>
      <sheetName val="PTPQII"/>
      <sheetName val="DGh"/>
      <sheetName val="???????-BLDG"/>
      <sheetName val="tra-vat-lieu"/>
      <sheetName val="XL4Toppy"/>
      <sheetName val="chieud_x0005_???"/>
      <sheetName val="gia x? may"/>
      <sheetName val="B_x0001_NG PHAN BO quiII.05"/>
      <sheetName val="⁋㌱Ա_x0000_䭔㌱س_x0000_䭔ㄠㄴ_x0006_牴湯⁧琠湯౧_x0000_杮楨搠湩⵨偃_x0006_匀頀ᎆ"/>
      <sheetName val="_x000d_â_x0005__x0000_"/>
      <sheetName val="⁋㌱Ա_x0000_䭔㌱س_x0000_䭔ㄠㄴ_x0006_牴湯⁧琠湯౧_x0000_杮楨搠湩⵨偃_x0006_匀䈀ᅪ"/>
      <sheetName val="⁋㌱Ա_x0000_䭔㌱س_x0000_䭔ㄠㄴ_x0006_牴湯⁧琠湯౧_x0000_杮楨搠湩⵨偃_x0006_匀렀቟"/>
      <sheetName val="⁋㌱Ա_x0000_䭔㌱س_x0000_䭔ㄠㄴ_x0006_牴湯⁧琠湯౧_x0000_杮楨搠湩⵨偃_x0006_匀︀ᇕ"/>
      <sheetName val="DG("/>
      <sheetName val="KHTS_x0000__x000d_2"/>
      <sheetName val="_x0000__x000f__x0000__x0000__x0000_‚竈_x0013_"/>
      <sheetName val="⁋㌱Ա_x0000_䭔㌱س_x0000_䭔ㄠㄴ_x0006_牴湯⁧琠湯౧_x0000_杮楨搠湩⵨偃_x0006_匀저፺"/>
      <sheetName val="⁋㌱Ա_x0000_䭔㌱س_x0000_䭔ㄠㄴ_x0006_牴湯⁧琠湯౧_x0000_杮楨搠湩⵨偃_x0006_匀㠀ᎍ"/>
      <sheetName val="_x0000__x000f__x0000__x0000__x0000_‚헾】"/>
      <sheetName val="⁋㌱Ա_x0000_䭔㌱س_x0000_䭔ㄠㄴ_x0006_牴湯⁧琠湯౧_x0000_杮楨搠湩⵨偃_x0006_匀栀▆"/>
      <sheetName val="⁋㌱Ա_x0000_䭔㌱س_x0000_䭔ㄠㄴ_x0006_牴湯⁧琠湯౧_x0000_杮楨搠湩⵨偃_x0006_匀╿"/>
      <sheetName val="bÑi_x0003__x0000_²r_x0013_"/>
      <sheetName val="bÑi_x0003__x0000_²r_x0013_("/>
      <sheetName val="_x0000__x000f__x0000__x0000__x0000_‚眨,"/>
      <sheetName val="_x0000__x000f__x0000__x0000__x0000_‚禈."/>
      <sheetName val="bÑi_x0003__x0000_²r_x0013_"/>
      <sheetName val="gìIÏÝ_x001c_齘_x0013_龜저ងఀ"/>
      <sheetName val="_x0000__x000f__x0000__x0000__x0000_‚稸1"/>
      <sheetName val="gìIÏÝ_x001c_齘_x0013_龜저ᥲఀ"/>
      <sheetName val="⁋㌱Ա_x0000_䭔㌱س_x0000_䭔ㄠㄴ_x0006_牴湯⁧琠湯౧_x0000_杮楨搠湩⵨偃_x0006_匀԰_x0000_"/>
      <sheetName val="⁋㌱Ա_x0000_䭔㌱س_x0000_䭔ㄠㄴ_x0006_牴湯⁧琠湯౧_x0000_杮楨搠湩⵨偃_x0006_匀ࠀ╵"/>
      <sheetName val="⁋㌱Ա_x0000_䭔㌱س_x0000_䭔ㄠㄴ_x0006_牴湯⁧琠湯౧_x0000_杮楨搠湩⵨偃_x0006_匀렀፶"/>
      <sheetName val="⁋㌱Ա_x0000_䭔㌱س_x0000_䭔ㄠㄴ_x0006_牴湯⁧琠湯౧_x0000_杮楨搠湩⵨偃_x0006_匀㠀Ẅ"/>
      <sheetName val="⁋㌱Ա_x0000_䭔㌱س_x0000_䭔ㄠㄴ_x0006_牴湯⁧琠湯౧_x0000_杮楨搠湩⵨偃_x0006_匀᥸"/>
      <sheetName val="⁋㌱Ա_x0000_䭔㌱س_x0000_䭔ㄠㄴ_x0006_牴湯⁧琠湯౧_x0000_杮楨搠湩⵨偃_x0006_匀栀ṵ"/>
      <sheetName val="⁋㌱Ա_x0000_䭔㌱س_x0000_䭔ㄠㄴ_x0006_牴湯⁧琠湯౧_x0000_杮楨搠湩⵨偃_x0006_匀︀㗕"/>
      <sheetName val="⁋㌱Ա_x0000_䭔㌱س_x0000_䭔ㄠㄴ_x0006_牴湯⁧琠湯౧_x0000_杮楨搠湩⵨偃_x0006_匀렀⪈"/>
      <sheetName val="⁋㌱Ա_x0000_䭔㌱س_x0000_䭔ㄠㄴ_x0006_牴湯⁧琠湯౧_x0000_杮楨搠湩⵨偃_x0006_匀⠀⩶"/>
      <sheetName val="⁋㌱Ա_x0000_䭔㌱س_x0000_䭔ㄠㄴ_x0006_牴湯⁧琠湯౧_x0000_杮楨搠湩⵨偃_x0006_匀⎅"/>
      <sheetName val="⁋㌱Ա_x0000_䭔㌱س_x0000_䭔ㄠㄴ_x0006_牴湯⁧琠湯౧_x0000_杮楨搠湩⵨偃_x0006_匀᠀⍺"/>
      <sheetName val="⁋㌱Ա_x0000_䭔㌱س_x0000_䭔ㄠㄴ_x0006_牴湯⁧琠湯౧_x0000_杮楨搠湩⵨偃_x0006_匀ࠀ⩷"/>
      <sheetName val="[PNT-P3.xls]XXXXX\XX"/>
      <sheetName val="[PNT-P3.xls]C/c t)eu"/>
      <sheetName val="[PNT-P3.xls]C4ulu/ngq.1.05"/>
      <sheetName val="T±1 "/>
      <sheetName val="LuÞ_x0016_gT2"/>
      <sheetName val="luongt_x0000_ang12"/>
      <sheetName val="FORM (c"/>
      <sheetName val="02.05.07"/>
      <sheetName val="03.05.07"/>
      <sheetName val="04.05.07"/>
      <sheetName val="05.05.07"/>
      <sheetName val="06.05.07"/>
      <sheetName val="07.05.07"/>
      <sheetName val="08.05.07"/>
      <sheetName val="09.05.07"/>
      <sheetName val="[PNT-P3.xls?KQKDKT'04-1"/>
      <sheetName val="CV di ngoai tone (2)"/>
      <sheetName val="[PNT-P3.xlsMMatduong"/>
      <sheetName val="???_x0000_???_x0000_???_x0006_??????_x0000_??????_x0006_???"/>
      <sheetName val="_x0000__x000f__x0000_︀ᇕ԰_x0000_缀"/>
      <sheetName val="[PNT-P3.xlsѝKQKDKTﴀ셅u淪洂"/>
      <sheetName val="GS09-chi TM"/>
      <sheetName val="TK33313"/>
      <sheetName val="UK 911"/>
      <sheetName val="CEPS1"/>
      <sheetName val="Km285"/>
      <sheetName val="p"/>
      <sheetName val="KHTS"/>
      <sheetName val="co_x0005__x0000__x0000__x0000_"/>
      <sheetName val="Tong hop Mctduong"/>
      <sheetName val="KHTS?_x000d_2"/>
      <sheetName val="TH  goi _x0014_-x"/>
      <sheetName val="_x0000__x0000_di trong  tong"/>
      <sheetName val="QUY IV _x0005__x0000_"/>
      <sheetName val="_x000c__x0000__x0000__x0000__x0000__x0000__x0000__x0000__x000d__x0000__x0000_Õ"/>
      <sheetName val="⁋㌱Ա_x0000_䭔㌱س_x0000_䭔ㄠㄴ_x0006_牴湯⁧琠湯౧_x0000_杮楨搠湩⵨偃_x0006_匀㠀䂅"/>
      <sheetName val="_x0000__x000f__x0000_䠀᡿谀᡿︀"/>
      <sheetName val="chie԰???Ȁ?"/>
      <sheetName val="I_x0005_??"/>
      <sheetName val="S2??1"/>
      <sheetName val="Monthly production actual"/>
      <sheetName val="[PNT-P3.xls][PNT-P3.xls]XXXXX\X"/>
      <sheetName val="Tkng hop QL48 - 2"/>
      <sheetName val="SYSTEMT1 780851-Ms thao (2)"/>
      <sheetName val="PUKYONG T1"/>
      <sheetName val="ASIAPAINT T11"/>
      <sheetName val="SEUNGBO T11 782173 Ms Suong (2)"/>
      <sheetName val="KONICAT12(2)"/>
      <sheetName val=" CHAN NUOIT12750622 Ms Tinh (2)"/>
      <sheetName val="NS t01784465 Ms quyen (2)"/>
      <sheetName val="POMINAT01  (2)"/>
      <sheetName val="COTTOT01 711018 Ms nuong (2)"/>
      <sheetName val="SuBINHDUONGT 01 "/>
      <sheetName val="MHET1 784028 lan anh (2)"/>
      <sheetName val="t_x0000_1-01"/>
      <sheetName val="So_Do"/>
      <sheetName val="KTTSCD_-_DLNA"/>
      <sheetName val="lapdat_TB_"/>
      <sheetName val="TNghiªm_TB_"/>
      <sheetName val="VËt_liÖu"/>
      <sheetName val="Lap_®at_®iÖn"/>
      <sheetName val="TNghiÖm_VL"/>
      <sheetName val="th_"/>
      <sheetName val="tien_luong"/>
      <sheetName val="T_7"/>
      <sheetName val="T_8"/>
      <sheetName val="T8_(2)"/>
      <sheetName val="T_9"/>
      <sheetName val="T_10"/>
      <sheetName val="T_11"/>
      <sheetName val="T_12"/>
      <sheetName val="T11_"/>
      <sheetName val="CVden_ngoai_TCT_(1)"/>
      <sheetName val="CV_den_ngoai_TCT_(2)"/>
      <sheetName val="CV_den_ngoai_TCT_(3)"/>
      <sheetName val="QDcua_TGD"/>
      <sheetName val="QD_cua_HDQT"/>
      <sheetName val="QD_cua_HDQT_(2)"/>
      <sheetName val="CV_di_ngoai_tong"/>
      <sheetName val="CV_di_ngoai_tong_(2)"/>
      <sheetName val="To_trinh"/>
      <sheetName val="Giao_nhiem_vu"/>
      <sheetName val="QDcua_TGD_(2)"/>
      <sheetName val="Thong_tu"/>
      <sheetName val="CV_di_trong__tong"/>
      <sheetName val="nghi_dinh-CP"/>
      <sheetName val="CV_den_trong_tong"/>
      <sheetName val="TK_112"/>
      <sheetName val="TK_131"/>
      <sheetName val="TK_141"/>
      <sheetName val="TK_153"/>
      <sheetName val="TK_211"/>
      <sheetName val="TK_242"/>
      <sheetName val="TK_334"/>
      <sheetName val="TK_511"/>
      <sheetName val="TK_515"/>
      <sheetName val="TK_911"/>
      <sheetName val="TK_154"/>
      <sheetName val="TK_632"/>
      <sheetName val="5_nam_(tach)"/>
      <sheetName val="5_nam_(tach)_(2)"/>
      <sheetName val="KH_2003"/>
      <sheetName val="Km277_"/>
      <sheetName val="Op_mai_274"/>
      <sheetName val="Op_mai_275"/>
      <sheetName val="Op_mai_276"/>
      <sheetName val="Op_mai_277"/>
      <sheetName val="Op_mai_278"/>
      <sheetName val="Op_mai_279"/>
      <sheetName val="Op_mai_280"/>
      <sheetName val="Op_mai_281"/>
      <sheetName val="Op_mai_282"/>
      <sheetName val="Op_mai_283"/>
      <sheetName val="Op_mai_284"/>
      <sheetName val="Op_mai"/>
      <sheetName val="TH_Ky_Anh"/>
      <sheetName val="Sheet2_(2)"/>
      <sheetName val="TH__goi_4-x"/>
      <sheetName val="tæng_hîp"/>
      <sheetName val="GS01-chi_TM"/>
      <sheetName val="GS02-thu_TM"/>
      <sheetName val="PFT_QUOT__3"/>
      <sheetName val="khung ten TD"/>
      <sheetName val="\NT1MC"/>
      <sheetName val="GS10-lai t)en vay"/>
      <sheetName val="Km278 - Jm279"/>
      <sheetName val="Chi tiet don 'ia khoi phuc"/>
      <sheetName val="XNT2_x000d_C"/>
      <sheetName val="Shee46"/>
      <sheetName val="X_x000c_4Poppy"/>
      <sheetName val="CV den ng/ai TCT (3)"/>
      <sheetName val="DS"/>
      <sheetName val="⁋㌱Ա_x0000_䭔㌱س_x0000_䭔ㄠㄴ_x0006_牴湯⁧琠湯౧_x0000_杮楨搠湩_x0005__x0000__x0000__x0000__x0000_"/>
      <sheetName val="_PNT-P3.xlsѝKQKDKT'04-1"/>
      <sheetName val="_ong hop QL48 - 2"/>
      <sheetName val="⁋㌱Ա"/>
      <sheetName val="Toan tinh"/>
      <sheetName val="phan loai"/>
      <sheetName val="ty le"/>
      <sheetName val="DBP"/>
      <sheetName val="DB"/>
      <sheetName val="LC"/>
      <sheetName val="TG"/>
      <sheetName val="PT"/>
      <sheetName val="MT"/>
      <sheetName val="DBD"/>
      <sheetName val="SH"/>
      <sheetName val="ML"/>
      <sheetName val="TC"/>
      <sheetName val="Tinh khac"/>
      <sheetName val="Phan theo huyen"/>
      <sheetName val="Sheet17"/>
      <sheetName val="Sheet18"/>
      <sheetName val="Sheet19"/>
      <sheetName val="Sheet20"/>
      <sheetName val="Sheet21"/>
      <sheetName val="Sheet22"/>
      <sheetName val="PDcua TGD"/>
      <sheetName val="CV di ngoai tnng (2)"/>
      <sheetName val="Tk triNh"/>
      <sheetName val="Gian nhiem vu"/>
      <sheetName val="QD!ua TGD (2)"/>
      <sheetName val="CV den_x0000_trong tong"/>
      <sheetName val="Tuongcha."/>
      <sheetName val="Km27_x0015_"/>
      <sheetName val="5 lam (tach) (2)"/>
      <sheetName val="TK 134"/>
      <sheetName val="KHTSBD2"/>
      <sheetName val="CDKTKD03"/>
      <sheetName val="KPKDKT'03-1"/>
      <sheetName val="_x0000__x000a__x0000__x0000__x0000_âO԰"/>
      <sheetName val="S2"/>
      <sheetName val="_x000f_"/>
      <sheetName val="M pc_x0006_"/>
      <sheetName val="luongt"/>
      <sheetName val="???"/>
      <sheetName val="Cong ban _x0000_ _x0000__x0004__x0000__x0003_"/>
      <sheetName val="Èoasen"/>
      <sheetName val="_x0005_"/>
      <sheetName val="chieuda"/>
      <sheetName val="⁋㌱Ա_x0000_䭔㌱س_x0000_䭔ㄠㄴ_x0006_牴湯⁧琠湯౧_x0000_杮楨搠湩⵨偃_x0006_匀뀀콙"/>
      <sheetName val="7 nam (tach)"/>
      <sheetName val="KQKD02-0 (2)"/>
      <sheetName val="KH&quot;2003"/>
      <sheetName val="Tuongchah"/>
      <sheetName val="Km2:4"/>
      <sheetName val="TK 931"/>
      <sheetName val="CDKP"/>
      <sheetName val="T_ 131"/>
      <sheetName val="Cong ban 1,5_x0013__"/>
      <sheetName val="_______-BLDG"/>
      <sheetName val="Op_mai 280"/>
      <sheetName val="chieud_x0005____"/>
      <sheetName val="Op mai 2_x000c__"/>
      <sheetName val="_bÑi_x0003_____²r_x0013__"/>
      <sheetName val="__x000f____½"/>
      <sheetName val="__²r"/>
      <sheetName val="_____M pc_x0006___CamPh__"/>
      <sheetName val="__x000d____âO"/>
      <sheetName val="Cong ban 1,5„—_x0013__"/>
      <sheetName val="__"/>
      <sheetName val="gia x_ may"/>
      <sheetName val="⁋㌱Ա_䭔㌱س_䭔ㄠㄴ_x0006_牴湯⁧琠湯౧_杮楨搠湩⵨偃_x0006_匀敨瑥"/>
      <sheetName val="C_c t)eu"/>
      <sheetName val="C4ulu_ngq.1.05"/>
      <sheetName val="_âO"/>
      <sheetName val="_âOŽ"/>
      <sheetName val="luongt?ang12"/>
      <sheetName val="QD cua HDQ²??)"/>
      <sheetName val="QD cua HDQ²??€)"/>
      <sheetName val="_x0000__x000f__x0000__x0000__x0000_‚嫌_x001a_"/>
      <sheetName val="41¹"/>
      <sheetName val="Cong ban`1,5x1,5"/>
      <sheetName val="gia!he1"/>
      <sheetName val="k angluc"/>
      <sheetName val="giai he  "/>
      <sheetName val="IBASE"/>
      <sheetName val="_x000c_?_x000d_"/>
      <sheetName val="_x000c_?_x000a_"/>
      <sheetName val="CC@S03"/>
      <sheetName val="Bao԰_x0000__x0000_"/>
      <sheetName val="QD_x0000__x0001_a TGD (2)"/>
      <sheetName val="QUY 2_x0000__x0000_02"/>
      <sheetName val="_x0006_吀⁋㌱Ա_x0000_"/>
      <sheetName val="GC190۽_x0000_7,8"/>
      <sheetName val="KQKDKT'04-_x0011_"/>
      <sheetName val="Cong ban_x0009__x0000__x0009__x0000__x0004__x0000__x0003_"/>
      <sheetName val="M pc_x0006__x0000_CamPhþ"/>
      <sheetName val="chieuday"/>
      <sheetName val="⁋㌱Ա_x0000_䭔㌱س_x0000_䭔ㄠㄴ_x0006_牴湯⁧琠湯౧_x0000_杮楨搠湩_x0005__x0000__x0000__x0000_타_x0012_"/>
      <sheetName val="xidsZ_x0000_M_x0000__x0000__x0000_1_x0000_"/>
      <sheetName val="CVden n$-&amp; TCT (1)"/>
      <sheetName val="Hang NV_x0000__x0000__x0000__x0000_"/>
      <sheetName val="Hang CTY TRA LA_x0005_"/>
      <sheetName val="Hang NV????"/>
      <sheetName val="Thang3.07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/>
      <sheetData sheetId="384"/>
      <sheetData sheetId="385"/>
      <sheetData sheetId="386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/>
      <sheetData sheetId="399"/>
      <sheetData sheetId="400"/>
      <sheetData sheetId="401"/>
      <sheetData sheetId="402"/>
      <sheetData sheetId="403"/>
      <sheetData sheetId="404" refreshError="1"/>
      <sheetData sheetId="405" refreshError="1"/>
      <sheetData sheetId="406" refreshError="1"/>
      <sheetData sheetId="407" refreshError="1"/>
      <sheetData sheetId="408"/>
      <sheetData sheetId="409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/>
      <sheetData sheetId="430"/>
      <sheetData sheetId="431"/>
      <sheetData sheetId="432"/>
      <sheetData sheetId="433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/>
      <sheetData sheetId="446"/>
      <sheetData sheetId="447" refreshError="1"/>
      <sheetData sheetId="448"/>
      <sheetData sheetId="449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/>
      <sheetData sheetId="465"/>
      <sheetData sheetId="466" refreshError="1"/>
      <sheetData sheetId="467" refreshError="1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 refreshError="1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/>
      <sheetData sheetId="488"/>
      <sheetData sheetId="489"/>
      <sheetData sheetId="490"/>
      <sheetData sheetId="491" refreshError="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 refreshError="1"/>
      <sheetData sheetId="510"/>
      <sheetData sheetId="511"/>
      <sheetData sheetId="512"/>
      <sheetData sheetId="513" refreshError="1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 refreshError="1"/>
      <sheetData sheetId="524" refreshError="1"/>
      <sheetData sheetId="525"/>
      <sheetData sheetId="526" refreshError="1"/>
      <sheetData sheetId="527" refreshError="1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 refreshError="1"/>
      <sheetData sheetId="576" refreshError="1"/>
      <sheetData sheetId="577" refreshError="1"/>
      <sheetData sheetId="578" refreshError="1"/>
      <sheetData sheetId="579"/>
      <sheetData sheetId="580"/>
      <sheetData sheetId="581"/>
      <sheetData sheetId="582"/>
      <sheetData sheetId="583" refreshError="1"/>
      <sheetData sheetId="584" refreshError="1"/>
      <sheetData sheetId="585" refreshError="1"/>
      <sheetData sheetId="586"/>
      <sheetData sheetId="587"/>
      <sheetData sheetId="588" refreshError="1"/>
      <sheetData sheetId="589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/>
      <sheetData sheetId="597"/>
      <sheetData sheetId="598"/>
      <sheetData sheetId="599"/>
      <sheetData sheetId="600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 refreshError="1"/>
      <sheetData sheetId="614" refreshError="1"/>
      <sheetData sheetId="615" refreshError="1"/>
      <sheetData sheetId="616"/>
      <sheetData sheetId="617"/>
      <sheetData sheetId="618" refreshError="1"/>
      <sheetData sheetId="619" refreshError="1"/>
      <sheetData sheetId="620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 refreshError="1"/>
      <sheetData sheetId="668"/>
      <sheetData sheetId="669"/>
      <sheetData sheetId="670"/>
      <sheetData sheetId="671" refreshError="1"/>
      <sheetData sheetId="672" refreshError="1"/>
      <sheetData sheetId="673"/>
      <sheetData sheetId="674"/>
      <sheetData sheetId="675" refreshError="1"/>
      <sheetData sheetId="676"/>
      <sheetData sheetId="677" refreshError="1"/>
      <sheetData sheetId="678" refreshError="1"/>
      <sheetData sheetId="679" refreshError="1"/>
      <sheetData sheetId="680"/>
      <sheetData sheetId="681" refreshError="1"/>
      <sheetData sheetId="682" refreshError="1"/>
      <sheetData sheetId="683"/>
      <sheetData sheetId="684"/>
      <sheetData sheetId="685" refreshError="1"/>
      <sheetData sheetId="686"/>
      <sheetData sheetId="687"/>
      <sheetData sheetId="688"/>
      <sheetData sheetId="689"/>
      <sheetData sheetId="690" refreshError="1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 refreshError="1"/>
      <sheetData sheetId="699" refreshError="1"/>
      <sheetData sheetId="700" refreshError="1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/>
      <sheetData sheetId="744"/>
      <sheetData sheetId="745"/>
      <sheetData sheetId="746"/>
      <sheetData sheetId="747"/>
      <sheetData sheetId="748" refreshError="1"/>
      <sheetData sheetId="749"/>
      <sheetData sheetId="750" refreshError="1"/>
      <sheetData sheetId="751" refreshError="1"/>
      <sheetData sheetId="752"/>
      <sheetData sheetId="753"/>
      <sheetData sheetId="754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/>
      <sheetData sheetId="764" refreshError="1"/>
      <sheetData sheetId="765" refreshError="1"/>
      <sheetData sheetId="766" refreshError="1"/>
      <sheetData sheetId="767"/>
      <sheetData sheetId="768"/>
      <sheetData sheetId="769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/>
      <sheetData sheetId="876" refreshError="1"/>
      <sheetData sheetId="877" refreshError="1"/>
      <sheetData sheetId="878" refreshError="1"/>
      <sheetData sheetId="879"/>
      <sheetData sheetId="880" refreshError="1"/>
      <sheetData sheetId="881" refreshError="1"/>
      <sheetData sheetId="882" refreshError="1"/>
      <sheetData sheetId="883"/>
      <sheetData sheetId="884" refreshError="1"/>
      <sheetData sheetId="885"/>
      <sheetData sheetId="886" refreshError="1"/>
      <sheetData sheetId="887" refreshError="1"/>
      <sheetData sheetId="888" refreshError="1"/>
      <sheetData sheetId="889"/>
      <sheetData sheetId="890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/>
      <sheetData sheetId="901"/>
      <sheetData sheetId="902"/>
      <sheetData sheetId="903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/>
      <sheetData sheetId="1040"/>
      <sheetData sheetId="1041" refreshError="1"/>
      <sheetData sheetId="1042" refreshError="1"/>
      <sheetData sheetId="1043" refreshError="1"/>
      <sheetData sheetId="1044" refreshError="1"/>
      <sheetData sheetId="1045"/>
      <sheetData sheetId="1046"/>
      <sheetData sheetId="1047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/>
      <sheetData sheetId="1108"/>
      <sheetData sheetId="1109" refreshError="1"/>
      <sheetData sheetId="1110" refreshError="1"/>
      <sheetData sheetId="1111" refreshError="1"/>
      <sheetData sheetId="1112" refreshError="1"/>
      <sheetData sheetId="1113"/>
      <sheetData sheetId="1114"/>
      <sheetData sheetId="1115"/>
      <sheetData sheetId="1116"/>
      <sheetData sheetId="1117"/>
      <sheetData sheetId="1118" refreshError="1"/>
      <sheetData sheetId="1119" refreshError="1"/>
      <sheetData sheetId="1120" refreshError="1"/>
      <sheetData sheetId="1121" refreshError="1"/>
      <sheetData sheetId="1122"/>
      <sheetData sheetId="1123" refreshError="1"/>
      <sheetData sheetId="1124" refreshError="1"/>
      <sheetData sheetId="1125" refreshError="1"/>
      <sheetData sheetId="1126" refreshError="1"/>
      <sheetData sheetId="1127"/>
      <sheetData sheetId="1128" refreshError="1"/>
      <sheetData sheetId="1129"/>
      <sheetData sheetId="1130" refreshError="1"/>
      <sheetData sheetId="1131"/>
      <sheetData sheetId="1132"/>
      <sheetData sheetId="1133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/>
      <sheetData sheetId="1154" refreshError="1"/>
      <sheetData sheetId="1155"/>
      <sheetData sheetId="1156" refreshError="1"/>
      <sheetData sheetId="1157" refreshError="1"/>
      <sheetData sheetId="1158" refreshError="1"/>
      <sheetData sheetId="1159" refreshError="1"/>
      <sheetData sheetId="1160"/>
      <sheetData sheetId="1161"/>
      <sheetData sheetId="1162"/>
      <sheetData sheetId="1163"/>
      <sheetData sheetId="1164"/>
      <sheetData sheetId="1165" refreshError="1"/>
      <sheetData sheetId="1166" refreshError="1"/>
      <sheetData sheetId="1167" refreshError="1"/>
      <sheetData sheetId="1168"/>
      <sheetData sheetId="1169" refreshError="1"/>
      <sheetData sheetId="1170" refreshError="1"/>
      <sheetData sheetId="1171" refreshError="1"/>
      <sheetData sheetId="1172" refreshError="1"/>
      <sheetData sheetId="1173"/>
      <sheetData sheetId="1174" refreshError="1"/>
      <sheetData sheetId="1175"/>
      <sheetData sheetId="1176" refreshError="1"/>
      <sheetData sheetId="1177"/>
      <sheetData sheetId="1178"/>
      <sheetData sheetId="1179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/>
      <sheetData sheetId="1186"/>
      <sheetData sheetId="1187"/>
      <sheetData sheetId="1188"/>
      <sheetData sheetId="1189" refreshError="1"/>
      <sheetData sheetId="1190" refreshError="1"/>
      <sheetData sheetId="1191"/>
      <sheetData sheetId="1192"/>
      <sheetData sheetId="1193"/>
      <sheetData sheetId="1194"/>
      <sheetData sheetId="1195"/>
      <sheetData sheetId="1196" refreshError="1"/>
      <sheetData sheetId="1197" refreshError="1"/>
      <sheetData sheetId="1198"/>
      <sheetData sheetId="1199"/>
      <sheetData sheetId="1200"/>
      <sheetData sheetId="1201" refreshError="1"/>
      <sheetData sheetId="1202"/>
      <sheetData sheetId="1203"/>
      <sheetData sheetId="1204" refreshError="1"/>
      <sheetData sheetId="1205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/>
      <sheetData sheetId="1241"/>
      <sheetData sheetId="1242" refreshError="1"/>
      <sheetData sheetId="12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PNT-QUOT-#3"/>
      <sheetName val="COAT&amp;WRAP-QIOT-#3"/>
      <sheetName val="NC10"/>
      <sheetName val="VL10"/>
      <sheetName val="CFmay10"/>
      <sheetName val="627(10)"/>
      <sheetName val="T1"/>
      <sheetName val="Sheet2"/>
      <sheetName val="Sheet3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Sheet1"/>
      <sheetName val="Sheet4"/>
      <sheetName val="Shee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tong hop"/>
      <sheetName val="phan tich DG"/>
      <sheetName val="gia vat lieu"/>
      <sheetName val="gia xe may"/>
      <sheetName val="gia nhan cong"/>
      <sheetName val="XL4Test5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L DUONG DC L = 90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 du toan "/>
      <sheetName val="Du toan "/>
      <sheetName val="C.Tinh"/>
      <sheetName val="TK_cap"/>
      <sheetName val="MTL__INTER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PC"/>
      <sheetName val="Ph-Thu"/>
      <sheetName val="Ph-Thu (2)"/>
      <sheetName val="PC (2)"/>
      <sheetName val="Chart2"/>
      <sheetName val="Chart1"/>
      <sheetName val="PC (3)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20% BHXH"/>
      <sheetName val="TrÝch 2%KPC§"/>
      <sheetName val="TrÝch 3% BHYT"/>
      <sheetName val="SD cac TK"/>
      <sheetName val="TK336"/>
      <sheetName val="chi tiet 131"/>
      <sheetName val="Ke chi"/>
      <sheetName val="Bang ke chi tiet "/>
      <sheetName val=""/>
      <sheetName val="Bang TH Dtman"/>
      <sheetName val="DTCT"/>
      <sheetName val="PTVT"/>
      <sheetName val="THDT"/>
      <sheetName val="THVT"/>
      <sheetName val="THGT"/>
      <sheetName val="thong bao"/>
      <sheetName val="duyet gia"/>
      <sheetName val="so do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TongHopSuaLoé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5"/>
      <sheetName val="TK211"/>
      <sheetName val="TK214"/>
      <sheetName val="BPBKH"/>
      <sheetName val="TK 331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Phieu cao do K95"/>
      <sheetName val="Lop 1 K98"/>
      <sheetName val="MTO REV.2(ARMOR)"/>
      <sheetName val="km345+400-km345+500 (6'-"/>
      <sheetName val="mau c47"/>
      <sheetName val="Thang 1"/>
      <sheetName val="Thang 10"/>
      <sheetName val="tuၡn"/>
      <sheetName val="T9"/>
      <sheetName val="T6"/>
      <sheetName val="T3"/>
      <sheetName val="T10"/>
      <sheetName val="T2"/>
      <sheetName val="km337+136-ki337-35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km342+500-km342+690 (2)"/>
      <sheetName val="Thong so chinh"/>
      <sheetName val="44"/>
      <sheetName val="43"/>
      <sheetName val="42"/>
      <sheetName val="41"/>
      <sheetName val="40"/>
      <sheetName val="39"/>
      <sheetName val="38"/>
      <sheetName val="37"/>
      <sheetName val="36"/>
      <sheetName val="35"/>
      <sheetName val="34"/>
      <sheetName val="33"/>
      <sheetName val="32"/>
      <sheetName val="31"/>
      <sheetName val="30"/>
      <sheetName val="29"/>
      <sheetName val="28"/>
      <sheetName val="27"/>
      <sheetName val="26"/>
      <sheetName val="25"/>
      <sheetName val="24"/>
      <sheetName val="23"/>
      <sheetName val="22"/>
      <sheetName val="21"/>
      <sheetName val="20"/>
      <sheetName val="19"/>
      <sheetName val="18"/>
      <sheetName val="17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SD0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S"/>
      <sheetName val="DG"/>
      <sheetName val="CPTV"/>
      <sheetName val="T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/>
      <sheetData sheetId="648"/>
      <sheetData sheetId="649"/>
      <sheetData sheetId="650"/>
      <sheetData sheetId="651"/>
      <sheetData sheetId="652" refreshError="1"/>
      <sheetData sheetId="653" refreshError="1"/>
      <sheetData sheetId="654" refreshError="1"/>
      <sheetData sheetId="6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CUOC"/>
      <sheetName val="Congty"/>
      <sheetName val="VPPN"/>
      <sheetName val="XN74"/>
      <sheetName val="XN54"/>
      <sheetName val="XN33"/>
      <sheetName val="NK96"/>
      <sheetName val="XL4Test5"/>
      <sheetName val="Dinh muc du toan"/>
      <sheetName val="Config"/>
      <sheetName val="AutoClose"/>
      <sheetName val="total"/>
      <sheetName val="(viet)"/>
      <sheetName val="dictionary"/>
      <sheetName val="New(eng)"/>
      <sheetName val="RFI(eng)SW-sun"/>
      <sheetName val="RFI(eng)HVP-sun"/>
      <sheetName val="RFI(eng)SW"/>
      <sheetName val="RFI(eng)SW (2)"/>
      <sheetName val="RFI(eng)HVP"/>
      <sheetName val="RFI(eng)Lab."/>
      <sheetName val="RFI -add"/>
      <sheetName val="TSCD DUNG CHUNG "/>
      <sheetName val="KHKHAUHAOTSCHUNG"/>
      <sheetName val="TSCDTOAN NHA MAY"/>
      <sheetName val="CPSXTOAN BO SP"/>
      <sheetName val="PBCPCHUNG CHO CAC DTUONG"/>
      <sheetName val="XL4Poppy"/>
      <sheetName val="VLieu"/>
      <sheetName val="CT"/>
      <sheetName val="DToan"/>
      <sheetName val="TH"/>
      <sheetName val="Tong hop"/>
      <sheetName val="Cuoc V.chuyen"/>
      <sheetName val="Sheet7"/>
      <sheetName val="Sheet8"/>
      <sheetName val="Sheet9"/>
      <sheetName val="TH An ca"/>
      <sheetName val="XN SL An ca"/>
      <sheetName val="Dang ky an ca"/>
      <sheetName val="Dang ky an ca T2"/>
      <sheetName val="Sheet2"/>
      <sheetName val="Sheet3"/>
      <sheetName val="vatlieu"/>
      <sheetName val="vattu"/>
      <sheetName val="CHITIET"/>
      <sheetName val="DONGIA"/>
      <sheetName val="DT02"/>
      <sheetName val="DTgoi1"/>
      <sheetName val="DTgoi2"/>
      <sheetName val="DTgoi3"/>
      <sheetName val="DTgoi4"/>
      <sheetName val="DTgoi5"/>
      <sheetName val="DTgoi6"/>
      <sheetName val="Tong hop goi thau"/>
      <sheetName val="DT-tn"/>
      <sheetName val="TH02"/>
      <sheetName val="THgoi1"/>
      <sheetName val="THgoi2"/>
      <sheetName val="THgoi3"/>
      <sheetName val="KLgoi11"/>
      <sheetName val="THgoi4"/>
      <sheetName val="THgoi5"/>
      <sheetName val="THgoi6"/>
      <sheetName val="chitiet02"/>
      <sheetName val="THKL1"/>
      <sheetName val="chitiet1"/>
      <sheetName val="TH-KL"/>
      <sheetName val="kl-chitiet"/>
      <sheetName val="Sheet1"/>
      <sheetName val="1"/>
      <sheetName val="00000000"/>
      <sheetName val="DTduong"/>
      <sheetName val="Nhahat"/>
      <sheetName val="Sheet4"/>
      <sheetName val="Sheet5"/>
      <sheetName val="Sheet6"/>
      <sheetName val="NC"/>
      <sheetName val="M"/>
      <sheetName val="TSo"/>
      <sheetName val="PC"/>
      <sheetName val="Vua"/>
      <sheetName val="KL"/>
      <sheetName val="VC"/>
      <sheetName val="DGduong"/>
      <sheetName val="DT"/>
      <sheetName val="Thu"/>
      <sheetName val="XXXXXXXX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DT-THL7"/>
      <sheetName val="C47-456"/>
      <sheetName val="C46"/>
      <sheetName val="C47-PII"/>
      <sheetName val="glv"/>
      <sheetName val="T2"/>
      <sheetName val="T3"/>
      <sheetName val="T4"/>
      <sheetName val="T5"/>
      <sheetName val="THop"/>
      <sheetName val="THKD"/>
      <sheetName val="10000000"/>
      <sheetName val="20000000"/>
      <sheetName val="30000000"/>
      <sheetName val="40000000"/>
      <sheetName val="50000000"/>
      <sheetName val="60000000"/>
      <sheetName val="XL4Uest5"/>
      <sheetName val="Gia"/>
      <sheetName val="phan tich DG"/>
      <sheetName val="gia vat lieu"/>
      <sheetName val="gia xe may"/>
      <sheetName val="gia nhan cong"/>
      <sheetName val="THCT"/>
      <sheetName val="THDZ0,4"/>
      <sheetName val="TH DZ35"/>
      <sheetName val="dam"/>
      <sheetName val="Mocantho"/>
      <sheetName val="MoQL91"/>
      <sheetName val="tru"/>
      <sheetName val="dg"/>
      <sheetName val="10mduongsaumo"/>
      <sheetName val="ctt"/>
      <sheetName val="thanmkhao"/>
      <sheetName val="monho"/>
      <sheetName val="ktduong"/>
      <sheetName val="vl"/>
      <sheetName val="cu"/>
      <sheetName val="KTcau2004"/>
      <sheetName val="KT2004XL#moi"/>
      <sheetName val="denbu"/>
      <sheetName val="gvt"/>
      <sheetName val="dgth"/>
      <sheetName val="thkl"/>
      <sheetName val="thkl (2)"/>
      <sheetName val="LK2"/>
      <sheetName val="He so"/>
      <sheetName val="PL Vua"/>
      <sheetName val="DPD"/>
      <sheetName val="dgmo-tru"/>
      <sheetName val="dgdam"/>
      <sheetName val="Dam-Mo-Tru"/>
      <sheetName val="GTXLc"/>
      <sheetName val="CPXLk"/>
      <sheetName val="KPTH"/>
      <sheetName val="Bang KL ket cau"/>
      <sheetName val="tra-vat-lieu"/>
      <sheetName val="Ky thu , Ky tho"/>
      <sheetName val="ThCtiet Hanh Lang  KG, KT, KP"/>
      <sheetName val="TH Hanh Lang  KG, KT, KP "/>
      <sheetName val="ThCtiet lap dung cot KG,KT, KP"/>
      <sheetName val="TH Ky Anh"/>
      <sheetName val="Th Ct iet KL,KH,KT,Kvan"/>
      <sheetName val=" THop  KL,KH,KT,Kvan "/>
      <sheetName val=" THop  KL,KH,KT,Kvan  (2)"/>
      <sheetName val="Lap dung cot, san bai"/>
      <sheetName val="00000001"/>
      <sheetName val="00000002"/>
      <sheetName val="Thdien"/>
      <sheetName val="DTdien"/>
      <sheetName val="Lç khoan LK1"/>
      <sheetName val="klmchitiet"/>
      <sheetName val="IBASE"/>
      <sheetName val="DGXDCB_DD"/>
      <sheetName val="Tinh Qmax (Xoko)"/>
      <sheetName val="Hinh thai"/>
      <sheetName val="Khau do Kasin"/>
      <sheetName val="Khau do cau nho"/>
      <sheetName val="Tinh Qmax"/>
      <sheetName val="H2%"/>
      <sheetName val="H~Q~V"/>
      <sheetName val="Tra K"/>
      <sheetName val="b_ tra"/>
      <sheetName val="10.1.20"/>
      <sheetName val="10.2.20"/>
      <sheetName val="11.7.30"/>
      <sheetName val="Nhan cong KS"/>
      <sheetName val="01.2.20"/>
      <sheetName val="01.2.30"/>
      <sheetName val="08.6.00"/>
      <sheetName val="12.1.30"/>
      <sheetName val="12.1.70"/>
      <sheetName val="12.1.50"/>
      <sheetName val="17.1.30"/>
      <sheetName val="17.1.20"/>
      <sheetName val="07.3.10"/>
      <sheetName val="03.1.00"/>
      <sheetName val="09.3.00"/>
      <sheetName val="PBCPCHUNG CHO CAC ETUONG"/>
      <sheetName val="_x0001__x0008_䂀_x0004_"/>
      <sheetName val="QTQLXNCBG07"/>
      <sheetName val="ÑMCPB"/>
      <sheetName val="DADTBD"/>
      <sheetName val="DUANDTUNMCSU"/>
      <sheetName val="THKK31032007"/>
      <sheetName val="PAQTXNCBG2007"/>
      <sheetName val="KHNLIEÄU 0906"/>
      <sheetName val="BAOCAOTHANG2006"/>
      <sheetName val="baobi06"/>
      <sheetName val="THÑHPETITUC06"/>
      <sheetName val="TTCHIPHI"/>
      <sheetName val="CÑSXEHMIKE06"/>
      <sheetName val="KH06"/>
      <sheetName val="triniti2"/>
      <sheetName val="KHTHTRINÍTPOON"/>
      <sheetName val="THDHMIKE06"/>
      <sheetName val="THDHY06"/>
      <sheetName val="cdcontainer"/>
      <sheetName val="ÑCHHCMHOA"/>
      <sheetName val="QCCDGOÕ06"/>
      <sheetName val="KHSX1006"/>
      <sheetName val="CDXEGO06"/>
      <sheetName val="CDGOÕ06"/>
      <sheetName val="DMSOÛNTANGGAZE"/>
      <sheetName val="CDPHOILAPRAPS"/>
      <sheetName val="QCXDGOSX07"/>
      <sheetName val="GTXK06"/>
      <sheetName val="BANG GIA GO MUØA0607"/>
      <sheetName val="GTVILADUCLONG"/>
      <sheetName val="GTDuanCAOSU"/>
      <sheetName val="GT2006M"/>
      <sheetName val="KHHCDUBAI"/>
      <sheetName val="TTND2006"/>
      <sheetName val="BANGGIANOITHAT1006"/>
      <sheetName val="HDKT06"/>
      <sheetName val="VATTUSX06"/>
      <sheetName val="BBNTHU"/>
      <sheetName val="BGND06"/>
      <sheetName val="Chart1"/>
      <sheetName val="bgxk06"/>
      <sheetName val="TH VL, NC, DDHT Thanhphuoc"/>
      <sheetName val="S`eet12"/>
      <sheetName val="THTram"/>
      <sheetName val="Bcaonhanh"/>
      <sheetName val="Tonghop"/>
      <sheetName val="chitieth.chinh"/>
      <sheetName val="trinhEVN29.8"/>
      <sheetName val="hieuchinh30.11"/>
      <sheetName val="Khoi luong TBA"/>
      <sheetName val="Khoi luong"/>
      <sheetName val="Chung"/>
      <sheetName val="TH tong du toan"/>
      <sheetName val="TH Chi phi XD"/>
      <sheetName val="TH chi phi T. Bi"/>
      <sheetName val="TH Thi nghiem"/>
      <sheetName val="TH Lap TB TBA"/>
      <sheetName val="Dz0,4kV"/>
      <sheetName val="VL,NC,MTC-DZ"/>
      <sheetName val="CHIET TINH 35KV (chuan)"/>
      <sheetName val="C Tinh 1m3 BT"/>
      <sheetName val="GiaVL Q4-2008"/>
      <sheetName val="Dao dat1"/>
      <sheetName val="Thep t9-2008"/>
      <sheetName val="TONG KE 35kV"/>
      <sheetName val="VL,NC-TBA"/>
      <sheetName val="Chiet tinh TBA"/>
      <sheetName val="Thi nghiem"/>
      <sheetName val="Thu hoi"/>
      <sheetName val="KS"/>
      <sheetName val="Tu TK"/>
      <sheetName val="Tu QT"/>
      <sheetName val="Thep ma kem-DT"/>
      <sheetName val="Thep ma kem"/>
      <sheetName val="chiet tinh"/>
      <sheetName val="TSCD DUNE CHUNG "/>
      <sheetName val="KHKHAUHAOTSCHUNE"/>
      <sheetName val="Dinh"/>
      <sheetName val="AutgClose"/>
      <sheetName val="tatlieu"/>
      <sheetName val="CHIT ET"/>
      <sheetName val="_x0014_Hgoi2"/>
      <sheetName val="THgoi_x0013_"/>
      <sheetName val="RBI(eng)SW"/>
      <sheetName val="VLiau"/>
      <sheetName val="KLCT"/>
      <sheetName val="TT35"/>
      <sheetName val="DG "/>
      <sheetName val="TNHCHINH"/>
      <sheetName val="SILICATE"/>
      <sheetName val="TH-XL"/>
      <sheetName val="Phuong an"/>
      <sheetName val="Phuong an NS"/>
      <sheetName val="Tong hop NS"/>
      <sheetName val="Du_lieu"/>
      <sheetName val="Dinh_x0000_mub du po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Tonghop"/>
      <sheetName val="Denbu "/>
      <sheetName val="TDT- DuAn"/>
      <sheetName val="DTXL-ST"/>
      <sheetName val="DGCT"/>
      <sheetName val="GIa"/>
      <sheetName val="NC"/>
      <sheetName val="M"/>
      <sheetName val="vln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TBA"/>
      <sheetName val="Netbook"/>
      <sheetName val="DZ"/>
      <sheetName val="XL4Poppy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TH"/>
      <sheetName val="Sheet9"/>
      <sheetName val="Sheet10"/>
      <sheetName val="Sheet5"/>
      <sheetName val="Sheet7"/>
      <sheetName val="Sheet8"/>
      <sheetName val="Sheet6"/>
      <sheetName val="Sheet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XXXXXXXX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1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DB"/>
      <sheetName val="Thep be"/>
      <sheetName val="Thep than"/>
      <sheetName val="Thep xa mu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m248"/>
      <sheetName val="Song trai"/>
      <sheetName val="Dinh+ha nha"/>
      <sheetName val="PTLK"/>
      <sheetName val="NG k"/>
      <sheetName val="THcong"/>
      <sheetName val="BHXH"/>
      <sheetName val="BHXH12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amPha"/>
      <sheetName val="MongCai"/>
      <sheetName val="20000000"/>
      <sheetName val="30000000"/>
      <sheetName val="40000000"/>
      <sheetName val="50000000"/>
      <sheetName val="60000000"/>
      <sheetName val="70000000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tb1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Trich Ngang"/>
      <sheetName val="Danh sach Rieng"/>
      <sheetName val="Dia Diem Thuc Tap"/>
      <sheetName val="De Tai Thuc Tap"/>
      <sheetName val="CV di trong  dong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[IBASE2.XLSѝTNHNoi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HTSCD1"/>
      <sheetName val="KHTSCD2"/>
      <sheetName val="SoCaiTM"/>
      <sheetName val="NK"/>
      <sheetName val="PhieuKT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Congty"/>
      <sheetName val="VPPN"/>
      <sheetName val="XN74"/>
      <sheetName val="XN54"/>
      <sheetName val="XN33"/>
      <sheetName val="NK96"/>
      <sheetName val="XL4Test5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Thau"/>
      <sheetName val="CT-BT"/>
      <sheetName val="Xa"/>
      <sheetName val="Tonghop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TH du toan "/>
      <sheetName val="Du toan "/>
      <sheetName val="C.Tinh"/>
      <sheetName val="TK_cap"/>
      <sheetName val="HHVt 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XXXXXX_xda24_X"/>
      <sheetName val="BangTH"/>
      <sheetName val="Xaylap "/>
      <sheetName val="Nhan cong"/>
      <sheetName val="Thietbi"/>
      <sheetName val="Diengiai"/>
      <sheetName val="Vanchuyen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o~g hop 1,5x1,5"/>
      <sheetName val="THQI"/>
      <sheetName val="T6"/>
      <sheetName val="THQII"/>
      <sheetName val="Trung"/>
      <sheetName val="THQIII"/>
      <sheetName val="THT nam 04"/>
      <sheetName val="142201ȭT4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 KQTH quy hoach 135"/>
      <sheetName val="Bao cao KQTH quy hoach 135"/>
      <sheetName val="T.K H.T.T5"/>
      <sheetName val="T.K T7"/>
      <sheetName val="TK T6"/>
      <sheetName val="T.K T5"/>
      <sheetName val="Bang thong ke hang ton"/>
      <sheetName val="thong ke "/>
      <sheetName val="T.KT04"/>
      <sheetName val="TH_BQ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Nhap lieu"/>
      <sheetName val="PGT"/>
      <sheetName val="Tien dien"/>
      <sheetName val="Thue GTGT"/>
      <sheetName val="DATA"/>
      <sheetName val="T8-9)"/>
      <sheetName val="_IBASE2.XLSѝTNHNoi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Sheet12"/>
      <sheetName val="Km282-Km_x0003__x0000_3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r_tinhDZc!othe"/>
      <sheetName val="t2_tinhTBA"/>
      <sheetName val="[IBASE2.XLS_Tong hop Matduong"/>
      <sheetName val="Sheed5"/>
      <sheetName val="TL"/>
      <sheetName val="GK"/>
      <sheetName val="CB"/>
      <sheetName val="VP"/>
      <sheetName val="Km274-Km274"/>
      <sheetName val="Km27'-Km278"/>
      <sheetName val="DTCT"/>
      <sheetName val="PTVT"/>
      <sheetName val="THVT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Nhap_lieu"/>
      <sheetName val="Khoiluong"/>
      <sheetName val="Vattu"/>
      <sheetName val="Trungchuyen"/>
      <sheetName val="Bu"/>
      <sheetName val="Chitiet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.tuanM"/>
      <sheetName val="KQKDKT#04-1"/>
      <sheetName val="VtuHaTheSauTBABenThuy1 Ш2)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Ca.D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thu"/>
      <sheetName val="T.Coc"/>
      <sheetName val="D.Nghia"/>
      <sheetName val="P.Phu"/>
      <sheetName val="P.Lai"/>
      <sheetName val="N.Xuyen"/>
      <sheetName val="H.quan"/>
      <sheetName val="S.Dang"/>
      <sheetName val="TT.DH"/>
      <sheetName val="N.Quan"/>
      <sheetName val="C.Dam"/>
      <sheetName val="M.Luong"/>
      <sheetName val="B.luan"/>
      <sheetName val=""/>
      <sheetName val="THU T12"/>
      <sheetName val="CHI T12"/>
      <sheetName val="THU T11"/>
      <sheetName val="CHI T11"/>
      <sheetName val="THU T10"/>
      <sheetName val="CHI T10"/>
      <sheetName val="THU T9"/>
      <sheetName val="CHI T9"/>
      <sheetName val="THU T8"/>
      <sheetName val="CHI T8"/>
      <sheetName val="THU T7"/>
      <sheetName val="CHI T7"/>
      <sheetName val="THU T6"/>
      <sheetName val="CHI T6"/>
      <sheetName val="THU T5"/>
      <sheetName val="CHI T5"/>
      <sheetName val="THU T4"/>
      <sheetName val="CHI T4"/>
      <sheetName val="THU T3"/>
      <sheetName val="CHI T3"/>
      <sheetName val="THU T2"/>
      <sheetName val="CHI T2"/>
      <sheetName val="THU T1"/>
      <sheetName val="CHI T1"/>
      <sheetName val="HDong ԰_x0000_"/>
      <sheetName val="Cone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CDSPS"/>
      <sheetName val="BCDKT"/>
      <sheetName val="BaTrieu-L.con"/>
      <sheetName val="EDT - Ro"/>
      <sheetName val="Dinh_ha nha"/>
      <sheetName val="[IBASE2.XLS}BHXH"/>
      <sheetName val="Chart3"/>
      <sheetName val="Chart2"/>
      <sheetName val="2.74"/>
      <sheetName val="01"/>
      <sheetName val="CDSM (2)"/>
      <sheetName val="02.1"/>
      <sheetName val="2.1"/>
      <sheetName val="2.3"/>
      <sheetName val="02.3"/>
      <sheetName val="05"/>
      <sheetName val="03"/>
      <sheetName val="06"/>
      <sheetName val="B 01"/>
      <sheetName val="B 03"/>
      <sheetName val="D 13"/>
      <sheetName val="Q-03"/>
      <sheetName val="Q-04"/>
      <sheetName val="Q-05"/>
      <sheetName val="D15"/>
      <sheetName val="D20"/>
      <sheetName val="D19"/>
      <sheetName val="120"/>
      <sheetName val="IFAD"/>
      <sheetName val="CVHN"/>
      <sheetName val="TCVM"/>
      <sheetName val="RIDP"/>
      <sheetName val="LDNN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KHVô XL"/>
      <sheetName val="BTH"/>
      <sheetName val="luongt 13"/>
      <sheetName val="LUONG 1"/>
      <sheetName val="LUONG 2"/>
      <sheetName val="LUONG 3"/>
      <sheetName val="Luong 4"/>
      <sheetName val="CTP 4"/>
      <sheetName val="Thuno"/>
      <sheetName val="Anca 4"/>
      <sheetName val="THUONG TET"/>
      <sheetName val="thuong"/>
      <sheetName val="Bia¸"/>
      <sheetName val="T8-9B"/>
      <sheetName val="T8-9þ"/>
      <sheetName val="Mix-Tarpaulin"/>
      <sheetName val="Tarpaulin"/>
      <sheetName val="Price"/>
      <sheetName val="1"/>
      <sheetName val="2"/>
      <sheetName val="3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Bia_x0018_"/>
      <sheetName val="QD cua HDQT (ÿÿ"/>
      <sheetName val="ÿÿÿÿi ngoai tongÿÿ2)"/>
      <sheetName val="΄Cxdcb"/>
      <sheetName val="HD CTrinh1"/>
      <sheetName val="HD benA"/>
      <sheetName val="KHTC"/>
      <sheetName val="BCTC"/>
      <sheetName val="Soqui"/>
      <sheetName val="Tienvay"/>
      <sheetName val="CTthanhtoan"/>
      <sheetName val="CTietHD"/>
      <sheetName val="Theodoi HD"/>
      <sheetName val="Theodoi HD (2)"/>
      <sheetName val="VLieu"/>
      <sheetName val="May"/>
      <sheetName val="NCong"/>
      <sheetName val="gia vt,nc,may"/>
      <sheetName val="THKP"/>
      <sheetName val="T8-9@"/>
      <sheetName val="BC§ 2001"/>
      <sheetName val="BBC§ 2002"/>
      <sheetName val="TSC§ 2001"/>
      <sheetName val="TSc® 2002"/>
      <sheetName val="PXKT1"/>
      <sheetName val="PXKT2"/>
      <sheetName val="PXKT3"/>
      <sheetName val="PXKT4"/>
      <sheetName val="PXKT5"/>
      <sheetName val="May khau"/>
      <sheetName val="PXKT6Via 11"/>
      <sheetName val="PXKT7"/>
      <sheetName val="PXKTLo Thien V 14A"/>
      <sheetName val="V14 phu"/>
      <sheetName val="V15"/>
      <sheetName val="V7"/>
      <sheetName val="V9"/>
      <sheetName val="Via 16 Lthien"/>
      <sheetName val="V6a"/>
      <sheetName val="PXKT8"/>
      <sheetName val="XXXXXXX0"/>
      <sheetName val="02"/>
      <sheetName val="04"/>
      <sheetName val="07"/>
      <sheetName val="08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Km282-Km_x0003_?3"/>
      <sheetName val="Thang1"/>
      <sheetName val="Thang2"/>
      <sheetName val="Thang3"/>
      <sheetName val="Thang 4"/>
      <sheetName val="23+32þ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7 THAI NGUYEN"/>
      <sheetName val="[IBASE2.XLS䁝BC6tT17"/>
      <sheetName val="TK13_x0005_"/>
      <sheetName val="Bia¬"/>
      <sheetName val="THQþ"/>
      <sheetName val="Tonf hop"/>
      <sheetName val="CoquyTM"/>
      <sheetName val="TH_B¸"/>
      <sheetName val="T8-9_x0008_"/>
      <sheetName val="det VP"/>
      <sheetName val="det hn"/>
      <sheetName val="19-5"/>
      <sheetName val="X26-2"/>
      <sheetName val="x26"/>
      <sheetName val="chi Hieu"/>
      <sheetName val="c thoa"/>
      <sheetName val="A thanh - DL"/>
      <sheetName val="A Tuyen"/>
      <sheetName val="A Tien -laphu"/>
      <sheetName val="A Thang- laphu"/>
      <sheetName val="DMHN"/>
      <sheetName val="A Dong"/>
      <sheetName val="27-7 NB"/>
      <sheetName val="ATuan-PN"/>
      <sheetName val="X20"/>
      <sheetName val="xn 5"/>
      <sheetName val="PKD X20"/>
      <sheetName val="da giay SG"/>
      <sheetName val="dagiay XK"/>
      <sheetName val="DK Dong xuan"/>
      <sheetName val="chu Ton"/>
      <sheetName val="minh tri"/>
      <sheetName val="viet huy"/>
      <sheetName val="thanh ha"/>
      <sheetName val="O Su"/>
      <sheetName val="A Ha-DL"/>
      <sheetName val="Vinh oanh"/>
      <sheetName val="chi Thuy"/>
      <sheetName val="chu Hong"/>
      <sheetName val="thuy- may"/>
      <sheetName val="CHuong(VT)"/>
      <sheetName val="XNK-hnam"/>
      <sheetName val="7-5HQ"/>
      <sheetName val="vu yen"/>
      <sheetName val="Du_lieu"/>
      <sheetName val="Nhap_lieÈ"/>
      <sheetName val="PNT-QUOT-#3"/>
      <sheetName val="COAT&amp;WRAP-QIOT-#3"/>
      <sheetName val="Nhap_lie"/>
      <sheetName val="Nhap_lie("/>
      <sheetName val="Chart䀀"/>
      <sheetName val="T8-9("/>
      <sheetName val=" GT CPhi tung dot"/>
      <sheetName val="ESTI."/>
      <sheetName val="DI-ESTI"/>
      <sheetName val="THTBþ"/>
      <sheetName val="CongNo"/>
      <sheetName val="TD khao sat"/>
      <sheetName val="_x0000__x0000__x0005__x0000__x0000_"/>
      <sheetName val="nghi dinh-_x0004__x0010_"/>
      <sheetName val="CHITIET VL-NC"/>
      <sheetName val="DON GIA"/>
      <sheetName val="Cong hop 2,0ࡸ2,0"/>
      <sheetName val="Biaþ"/>
      <sheetName val="Luot"/>
      <sheetName val="lapdap TB "/>
      <sheetName val="IBASE2"/>
      <sheetName val="T8-9h"/>
      <sheetName val="T8-9X"/>
      <sheetName val="MTL$-INTER"/>
      <sheetName val="GIA 뭼UOC"/>
      <sheetName val="Soqu_x0005__x0000__x0000_"/>
      <sheetName val="T8-9_x0005_"/>
      <sheetName val="c¨"/>
      <sheetName val="cØ"/>
      <sheetName val="Km282-Km_x0003_"/>
      <sheetName val="chi phi cap tien"/>
      <sheetName val="Bang can doi "/>
      <sheetName val="Tinh hinh cat lang"/>
      <sheetName val="Diem mon hoc"/>
      <sheetName val="Diem Tong ket"/>
      <sheetName val="DS - HoTen"/>
      <sheetName val="DS-Loc"/>
      <sheetName val="thong ke_x0000_"/>
      <sheetName val="Tinh hinh SX phu"/>
      <sheetName val="Tinh hinh do xop"/>
      <sheetName val="TH dat "/>
      <sheetName val="DZ22"/>
      <sheetName val="TTDZ22"/>
      <sheetName val="VtuHaTheSauTBANg⤤yenDu6"/>
      <sheetName val="〴7"/>
      <sheetName val="ɾT"/>
      <sheetName val="BL2"/>
      <sheetName val="KG2"/>
      <sheetName val="Cong tron D7'"/>
      <sheetName val="Giathanh1m3BT"/>
      <sheetName val="tien _x0000_uong"/>
      <sheetName val="_x0000_Y_BA"/>
      <sheetName val="°:nh"/>
      <sheetName val="SANNUONG"/>
      <sheetName val="thkn (2)"/>
      <sheetName val="Vchuygn(C)"/>
      <sheetName val="342201-T10"/>
      <sheetName val="km208"/>
      <sheetName val="DMX"/>
      <sheetName val="Bia0"/>
      <sheetName val="DMT_x0000_"/>
      <sheetName val="CVden_ngoai_TCT_(1)"/>
      <sheetName val="CV_den_ngoai_TCT_(2)"/>
      <sheetName val="CV_den_ngoai_TCT_(3)"/>
      <sheetName val="QDcua_TGD"/>
      <sheetName val="QD_cua_HDQT"/>
      <sheetName val="QD_cua_HDQT_(2)"/>
      <sheetName val="CV_di_ngoai_tong"/>
      <sheetName val="CV_di_ngoai_tong_(2)"/>
      <sheetName val="To_trinh"/>
      <sheetName val="Giao_nhiem_vu"/>
      <sheetName val="QDcua_TGD_(2)"/>
      <sheetName val="Thong_tu"/>
      <sheetName val="CV_di_trong__tong"/>
      <sheetName val="nghi_dinh-CP"/>
      <sheetName val="CV_den_trong_tong"/>
      <sheetName val="KHVt_"/>
      <sheetName val="KHVt_XL"/>
      <sheetName val="KHVt_XLT4"/>
      <sheetName val="lapdat_TB_"/>
      <sheetName val="TNghiªm_TB_"/>
      <sheetName val="VËt_liÖu"/>
      <sheetName val="Lap_®at_®iÖn"/>
      <sheetName val="TNghiÖm_VL"/>
      <sheetName val="th_"/>
      <sheetName val="tien_luong"/>
      <sheetName val="Thep_be"/>
      <sheetName val="Thep_than"/>
      <sheetName val="Thep_xa_mu"/>
      <sheetName val="Nhap_lieu1"/>
      <sheetName val="Tien_dien"/>
      <sheetName val="Thue_GTGT"/>
      <sheetName val="142201-T1_"/>
      <sheetName val="142201-T2-th_"/>
      <sheetName val="142201-T3-th_"/>
      <sheetName val="142201-T4-th__"/>
      <sheetName val="_t5"/>
      <sheetName val="t_4"/>
      <sheetName val="_t3_"/>
      <sheetName val="_TH331"/>
      <sheetName val="_Minh_ha"/>
      <sheetName val="_Ha_Tay"/>
      <sheetName val="_Vinhphuc"/>
      <sheetName val="_Nbinh"/>
      <sheetName val="_QVinh"/>
      <sheetName val="_TW1"/>
      <sheetName val="VtuHaTheSauTBABenThuy1_(2)"/>
      <sheetName val="Kluong_phu"/>
      <sheetName val="Lan_can"/>
      <sheetName val="Ho_lan"/>
      <sheetName val="Coc_tieu"/>
      <sheetName val="Bien_bao"/>
      <sheetName val="Op_mai_274"/>
      <sheetName val="Op_mai_275"/>
      <sheetName val="Op_mai_276"/>
      <sheetName val="Op_mai_277"/>
      <sheetName val="Op_mai_278"/>
      <sheetName val="Op_mai_279"/>
      <sheetName val="Op_mai_280"/>
      <sheetName val="Op_mai_281"/>
      <sheetName val="Op_mai_282"/>
      <sheetName val="Op_mai_283"/>
      <sheetName val="Op_mai_284"/>
      <sheetName val="Op_mai"/>
      <sheetName val="thkl_(2)"/>
      <sheetName val="long_tec"/>
      <sheetName val="Km274_-_Km275"/>
      <sheetName val="Km275_-_Km276"/>
      <sheetName val="Km276_-_Km277"/>
      <sheetName val="Km277_-_Km278_"/>
      <sheetName val="Km278_-_Km279"/>
      <sheetName val="Km279_-_Km280"/>
      <sheetName val="Km280_-_Km281"/>
      <sheetName val="Km281_-_Km282"/>
      <sheetName val="Km282_-_Km283"/>
      <sheetName val="Km283_-_Km284"/>
      <sheetName val="Km284_-_Km285"/>
      <sheetName val="Tong_hop_Matduong"/>
      <sheetName val="Cong_D75"/>
      <sheetName val="Cong_D100"/>
      <sheetName val="Cong_D150"/>
      <sheetName val="Cong_2D150"/>
      <sheetName val="Cong_ban_0,7x0,7"/>
      <sheetName val="Cong_ban_0,8x0,8"/>
      <sheetName val="Cong_ban_1x1"/>
      <sheetName val="Cong_ban_1x1,2"/>
      <sheetName val="Cong_ban_1,5x1,5"/>
      <sheetName val="Cong_ban_2x1,5"/>
      <sheetName val="Cong_ban_2x2"/>
      <sheetName val="Tong_hop"/>
      <sheetName val="Tong_hop_(2)"/>
      <sheetName val="Cong_cu"/>
      <sheetName val="Cot_thep"/>
      <sheetName val="Cong_tron_D75"/>
      <sheetName val="Cong_tron_D100"/>
      <sheetName val="Cong_tron_D150"/>
      <sheetName val="Cong_tron_2D150"/>
      <sheetName val="Cong_ban_1,0x1,0"/>
      <sheetName val="Cong_ban_1,0x1,2"/>
      <sheetName val="Cong_hop_1,5x1,5"/>
      <sheetName val="Cong_hop_2,0x1,5"/>
      <sheetName val="Cong_hop_2,0x2,0"/>
      <sheetName val="Song_trai"/>
      <sheetName val="Dinh+ha_nha"/>
      <sheetName val="NG_k"/>
      <sheetName val="Trich_Ngang"/>
      <sheetName val="Danh_sach_Rieng"/>
      <sheetName val="Dia_Diem_Thuc_Tap"/>
      <sheetName val="De_Tai_Thuc_Tap"/>
      <sheetName val="TK_112"/>
      <sheetName val="TK_131"/>
      <sheetName val="TK_141"/>
      <sheetName val="TK_153"/>
      <sheetName val="TK_211"/>
      <sheetName val="TK_242"/>
      <sheetName val="TK_334"/>
      <sheetName val="TK_511"/>
      <sheetName val="TK_515"/>
      <sheetName val="TK_911"/>
      <sheetName val="T_so_thay_doi"/>
      <sheetName val="b_THchitietDZCT"/>
      <sheetName val="b_THchitietTBA"/>
      <sheetName val="Khao_sat"/>
      <sheetName val="TT_khao_sat"/>
      <sheetName val="SCT_Cong_trinh"/>
      <sheetName val="06-2003_(2)"/>
      <sheetName val="CDPS_6tc"/>
      <sheetName val="SCT_Nha_thau"/>
      <sheetName val="socai2003_(6tc)dp"/>
      <sheetName val="socai2003_(6tc)"/>
      <sheetName val="CDPS_6tc_(2)"/>
      <sheetName val="phan_tich_DG"/>
      <sheetName val="gia_vat_lieu"/>
      <sheetName val="gia_xe_may"/>
      <sheetName val="gia_nhan_cong"/>
      <sheetName val="CDSL_(2)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Don_gia_CPM"/>
      <sheetName val="Tong_Thieu_HD_cac_CT-2001"/>
      <sheetName val="VL_thieu_HD_-_2001"/>
      <sheetName val="Tong_thieu_HD_cac_CT_-_2002"/>
      <sheetName val="Lan_trai"/>
      <sheetName val="Van_chuyen"/>
      <sheetName val="HDong_VC"/>
      <sheetName val="ThieuHD_nam_2001"/>
      <sheetName val="Bang_TH"/>
      <sheetName val="Tong_Chinh"/>
      <sheetName val="TH_du_toan_"/>
      <sheetName val="Du_toan_"/>
      <sheetName val="C_Tinh"/>
      <sheetName val="giai_thich"/>
      <sheetName val="DT_-_Ro"/>
      <sheetName val="TH_-_Ro_"/>
      <sheetName val="GDT_-_Ro"/>
      <sheetName val="DT_-_TB"/>
      <sheetName val="TH_-_TB"/>
      <sheetName val="GDT_-_TB"/>
      <sheetName val="DT_-_NT"/>
      <sheetName val="TH_-_NT"/>
      <sheetName val="GDT_-_NT"/>
      <sheetName val="ql_(2)"/>
      <sheetName val="F_ThanhTri"/>
      <sheetName val="F_Gialam"/>
      <sheetName val="TH_dam"/>
      <sheetName val="SX_dam"/>
      <sheetName val="LD_dam"/>
      <sheetName val="Bang_gia_VL"/>
      <sheetName val="Gia_NC"/>
      <sheetName val="Gia_may"/>
      <sheetName val="KQKD02-2_(2)"/>
      <sheetName val="KQKD-2_(2)"/>
      <sheetName val="KQKD_thu2004"/>
      <sheetName val="Dancau-Q_Ninh"/>
      <sheetName val="BaTrieu-L_son"/>
      <sheetName val="T03_-_03"/>
      <sheetName val="THL_T03"/>
      <sheetName val="TTBC_T03"/>
      <sheetName val="Luong_noi_Bo_-_T3"/>
      <sheetName val="Tong_hop_-_T3"/>
      <sheetName val="Thuong_Quy_3"/>
      <sheetName val="Phu_cap_trach_nhiem"/>
      <sheetName val="Tay_ninh"/>
      <sheetName val="A_Duc"/>
      <sheetName val="DOANH_SO"/>
      <sheetName val="BD-SINH_VIEN"/>
      <sheetName val="BC_TH_CK_(2)"/>
      <sheetName val="BC_TH_CK"/>
      <sheetName val="BC6tT19_food"/>
      <sheetName val="BC6tT18_-_Food"/>
      <sheetName val="BCCK_4"/>
      <sheetName val="BCFood-_T16"/>
      <sheetName val="BCFood-_T15"/>
      <sheetName val="BCFood-_T14"/>
      <sheetName val="BCFood-_T13"/>
      <sheetName val="TH_CK2"/>
      <sheetName val="BC6tT52_(3)"/>
      <sheetName val="BC6tT52_(2)"/>
      <sheetName val="TCK_12"/>
      <sheetName val="Tong_CK"/>
      <sheetName val="HHVt_"/>
      <sheetName val="Co~g_hop_1,5x1,5"/>
      <sheetName val="So_sanh"/>
      <sheetName val="Xaylap_"/>
      <sheetName val="Nhan_cong"/>
      <sheetName val="_KQTH_quy_hoach_135"/>
      <sheetName val="Bao_cao_KQTH_quy_hoach_135"/>
      <sheetName val="CT_03"/>
      <sheetName val="TH_03"/>
      <sheetName val="CV_di_trong__dong"/>
      <sheetName val="BaTrieu-L_con"/>
      <sheetName val="EDT_-_Ro"/>
      <sheetName val="Heso_3-2004_(3)"/>
      <sheetName val="Luong_(2)"/>
      <sheetName val="heso_T3"/>
      <sheetName val="heso_T4"/>
      <sheetName val="heso_T5"/>
      <sheetName val="Heso_T6"/>
      <sheetName val="Heso_T7"/>
      <sheetName val="Heso_T8"/>
      <sheetName val="Heso_T9"/>
      <sheetName val="Heso_2-2004"/>
      <sheetName val="Heso_3-2004"/>
      <sheetName val="Heso_3-2004_(2)"/>
      <sheetName val="[IBASE2_XLSѝTNHNoi"/>
      <sheetName val="Co_quan_TCT"/>
      <sheetName val="BOT_(PA_chon)"/>
      <sheetName val="Yaly_&amp;_Ri_Ninh"/>
      <sheetName val="Thuy_dien_Na_Loi"/>
      <sheetName val="bang_so_sanh_tong_hop"/>
      <sheetName val="bang_so_sanh_tong_hop_(ty_le)"/>
      <sheetName val="thu_nhap_binh_quan_(2)"/>
      <sheetName val="dang_huong"/>
      <sheetName val="phuong_an_1"/>
      <sheetName val="phuong_an_1_(2)"/>
      <sheetName val="phuong_an2"/>
      <sheetName val="tong_hop_BQ"/>
      <sheetName val="tong_hop_BQ-1"/>
      <sheetName val="phuong_an_chon"/>
      <sheetName val="bang_so_sanh_tong_hop_(_PA_chon"/>
      <sheetName val="dang_ap_dung"/>
      <sheetName val="bang_tong_hop_(dang_huong)"/>
      <sheetName val="GIA_NUOC"/>
      <sheetName val="GIA_DIEN_THOAI"/>
      <sheetName val="GIA_DIEN"/>
      <sheetName val="chiet_tinh_XD"/>
      <sheetName val="Triet_T"/>
      <sheetName val="Phan_tich_gia"/>
      <sheetName val="pHAN_CONG"/>
      <sheetName val="GIA_XD"/>
      <sheetName val="TK__TK"/>
      <sheetName val="bcth_05-04"/>
      <sheetName val="baocao_05-04"/>
      <sheetName val="nhan_su"/>
      <sheetName val="luong_cty"/>
      <sheetName val="Luu_goc"/>
      <sheetName val="km22+93_86-km22+121_86"/>
      <sheetName val="km22+177_14-km22+205_64"/>
      <sheetName val="Bang_20-25"/>
      <sheetName val="km22+267_96-km22+283_96"/>
      <sheetName val="km22+304_31-km22+344_31"/>
      <sheetName val="km22+460_92-km22+614_57"/>
      <sheetName val="km22+671_78-km22+713_32"/>
      <sheetName val="tô_rôiDY"/>
      <sheetName val="T_K_H_T_T5"/>
      <sheetName val="T_K_T7"/>
      <sheetName val="TK_T6"/>
      <sheetName val="T_K_T5"/>
      <sheetName val="Bang_thong_ke_hang_ton"/>
      <sheetName val="thong_ke_"/>
      <sheetName val="T_KT04"/>
      <sheetName val="Dinh_ha_nha"/>
      <sheetName val="Km282-Km3"/>
      <sheetName val="[IBASE2_XLS}BHXH"/>
      <sheetName val="_tuanM"/>
      <sheetName val="Tuan_1_01"/>
      <sheetName val="Tuan_3_01_"/>
      <sheetName val="Tuan_5_06_"/>
      <sheetName val="Tuan_6_06__"/>
      <sheetName val="Tuan_7_06_"/>
      <sheetName val="Tuan_7_06__(2)"/>
      <sheetName val="Tuan10,06_"/>
      <sheetName val="Tuan11,06__"/>
      <sheetName val="Bao_cao_DD_31_3_06"/>
      <sheetName val="Bao_cao_DD_30_4_06"/>
      <sheetName val="Bao_cao_DD_31_5_06_"/>
      <sheetName val="Bao_cao_Quy_I-06"/>
      <sheetName val="Bao_cao_DD_30_6_06"/>
      <sheetName val="Bao_cao_DD_31_7_06"/>
      <sheetName val="2_74"/>
      <sheetName val="THU_T12"/>
      <sheetName val="CHI_T12"/>
      <sheetName val="THU_T11"/>
      <sheetName val="CHI_T11"/>
      <sheetName val="THU_T10"/>
      <sheetName val="CHI_T10"/>
      <sheetName val="THU_T9"/>
      <sheetName val="CHI_T9"/>
      <sheetName val="THU_T8"/>
      <sheetName val="CHI_T8"/>
      <sheetName val="THU_T7"/>
      <sheetName val="CHI_T7"/>
      <sheetName val="THU_T6"/>
      <sheetName val="CHI_T6"/>
      <sheetName val="THU_T5"/>
      <sheetName val="CHI_T5"/>
      <sheetName val="THU_T4"/>
      <sheetName val="CHI_T4"/>
      <sheetName val="THU_T3"/>
      <sheetName val="CHI_T3"/>
      <sheetName val="THU_T2"/>
      <sheetName val="CHI_T2"/>
      <sheetName val="THU_T1"/>
      <sheetName val="CHI_T1"/>
      <sheetName val="CDSM_(2)"/>
      <sheetName val="02_1"/>
      <sheetName val="2_1"/>
      <sheetName val="2_3"/>
      <sheetName val="02_3"/>
      <sheetName val="B_01"/>
      <sheetName val="B_03"/>
      <sheetName val="D_13"/>
      <sheetName val="BTH_Phieu_thu"/>
      <sheetName val="BTH_Phieu_chi"/>
      <sheetName val="SCT_NVL"/>
      <sheetName val="NK_SO_CAI"/>
      <sheetName val="SCT_TK_331"/>
      <sheetName val="So_CFSXKD"/>
      <sheetName val="SCT__TK_131"/>
      <sheetName val="So_TGNH_2003"/>
      <sheetName val="So_quy_TM_2002"/>
      <sheetName val="The_tinh_Z"/>
      <sheetName val="So_kho_nguyen_vat_lieu"/>
      <sheetName val="BTH_NVL"/>
      <sheetName val="So_theo_doi_thue_GTGT"/>
      <sheetName val="BC_thanh_QT_hoa_don_nam_2003"/>
      <sheetName val="GDMN_1"/>
      <sheetName val="GDMN_2"/>
      <sheetName val="GDMN_3"/>
      <sheetName val="GDMN_4"/>
      <sheetName val="GDMN_5"/>
      <sheetName val="GDTH_1"/>
      <sheetName val="GDTH_2"/>
      <sheetName val="GDTH_3"/>
      <sheetName val="GDTH_4"/>
      <sheetName val="GDTH_5"/>
      <sheetName val="THCS_1"/>
      <sheetName val="THCS_2"/>
      <sheetName val="THCS_3"/>
      <sheetName val="THCS_4"/>
      <sheetName val="THCS_5"/>
      <sheetName val="THCS_6"/>
      <sheetName val="THPT_1"/>
      <sheetName val="THPT_2"/>
      <sheetName val="THPT_3"/>
      <sheetName val="THPT_4"/>
      <sheetName val="THPT_5"/>
      <sheetName val="THPT_6"/>
      <sheetName val="DH,CD,THCN_1"/>
      <sheetName val="DH,CD,THCN_2"/>
      <sheetName val="DH,CD,THCN_3"/>
      <sheetName val="GDKCQ_1"/>
      <sheetName val="GDKCQ_2"/>
      <sheetName val="KHVô_XL"/>
      <sheetName val="Coc_6"/>
      <sheetName val="THT_nam_04"/>
      <sheetName val="luongt_13"/>
      <sheetName val="LUONG_1"/>
      <sheetName val="LUONG_2"/>
      <sheetName val="LUONG_3"/>
      <sheetName val="Luong_4"/>
      <sheetName val="CTP_4"/>
      <sheetName val="Anca_4"/>
      <sheetName val="THUONG_TET"/>
      <sheetName val="Deo_nai"/>
      <sheetName val="CKD_than"/>
      <sheetName val="CTT_Thong_nhat"/>
      <sheetName val="CTT_Nui_beo"/>
      <sheetName val="CTT_cao_son"/>
      <sheetName val="CTT_Khe_cham"/>
      <sheetName val="XNxlva_sxthanKCII"/>
      <sheetName val="Cam_Y_ut_KC"/>
      <sheetName val="CTxay_lap_mo_CP"/>
      <sheetName val="CTdo_luong_GDSP"/>
      <sheetName val="Dong_bac"/>
      <sheetName val="Cac_cang_UT_mua_than_Dong_bac"/>
      <sheetName val="cua_hang_vtu"/>
      <sheetName val="Khach_hang_le_"/>
      <sheetName val="nhat_ky_5"/>
      <sheetName val="cac_cong_ty_van_tai"/>
      <sheetName val="For_Summary"/>
      <sheetName val="For_Summary(KG)"/>
      <sheetName val="PP_Cloth"/>
      <sheetName val="Mix-PP_Cloth"/>
      <sheetName val="Material_Price-PP"/>
      <sheetName val="QD_cua_HDQT_(ÿÿ"/>
      <sheetName val="ÿÿÿÿi_ngoai_tongÿÿ2)"/>
      <sheetName val="GIA_뭼UOC"/>
      <sheetName val="Soqu"/>
      <sheetName val="HD_CTrinh1"/>
      <sheetName val="HD_benA"/>
      <sheetName val="Theodoi_HD"/>
      <sheetName val="Theodoi_HD_(2)"/>
      <sheetName val="nphuocb 4"/>
      <sheetName val="QDcua TGD (2)_x0000__x0000__x0000__x0000__x0000__x0000__x0000__x0000__x0000__x0000__x0000__x0000_䚼˰_x0000__x0004__x0000__x0000_"/>
      <sheetName val="Tong_ke"/>
      <sheetName val="XXXXXX?X"/>
      <sheetName val="tien "/>
      <sheetName val="T6-99_x0000__x0000__x0000__x0000__x0000__x0000__x0000__x0000__x0000__x0000_ _x0000__x0012_[IBASE2.XLS]T"/>
      <sheetName val="T4-99_x0005__x0000__x0000_T5-99"/>
      <sheetName val="[IBASE2.XLS뭝êm283-Km284"/>
      <sheetName val="CHITIET VL-NCHT1 (2)"/>
      <sheetName val="NEW-PANEL"/>
      <sheetName val="KH-Q1,Q2,01"/>
      <sheetName val=" Njinh"/>
      <sheetName val="L]gngT2"/>
      <sheetName val="VT,NC,M"/>
      <sheetName val="XXXXXXÿÿ"/>
      <sheetName val="KHT4ÿÿ-02"/>
      <sheetName val="ÿÿÿÿ "/>
      <sheetName val="Tien luong (2)"/>
      <sheetName val="DTX-NGG.XLS"/>
      <sheetName val="chenh lech"/>
      <sheetName val="So.g trai"/>
      <sheetName val="_x0013_heet9"/>
      <sheetName val="De _x0014_ai Thuc Tap"/>
      <sheetName val="tuan&quot;"/>
      <sheetName val="nt5anM"/>
      <sheetName val=".ngan"/>
      <sheetName val=".loi"/>
      <sheetName val="Km_x0000_83-嘀m28ｄ"/>
      <sheetName val="Soqu窨_x0013_竬"/>
      <sheetName val="Soqu_x0005__x0000_"/>
      <sheetName val="T4-99_x0005_"/>
      <sheetName val="PhanTichDonGia"/>
      <sheetName val="KHVt X兤"/>
      <sheetName val="XXXXXX X"/>
      <sheetName val="Km282-Km _x0000_3"/>
      <sheetName val="Bia "/>
      <sheetName val="TK13 "/>
      <sheetName val="nghi dinh-  "/>
      <sheetName val="_x0000__x0000_ _x0000__x0000_"/>
      <sheetName val="Km282-Km ?3"/>
      <sheetName val="T8-9 "/>
      <sheetName val="Soqu _x0000__x0000_"/>
      <sheetName val="Km282-Km "/>
      <sheetName val="Figure 6 NPV"/>
      <sheetName val="K"/>
      <sheetName val="[IBASE2.XLS?TNHNoi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8">
          <cell r="AH58" t="str">
            <v>EPCP</v>
          </cell>
          <cell r="AI58" t="str">
            <v>EPOXY-PHENOLIC CURED PRIMER .</v>
          </cell>
          <cell r="AJ58" t="str">
            <v>4691(Ar-910)</v>
          </cell>
          <cell r="AK58" t="str">
            <v>1060</v>
          </cell>
          <cell r="AL58" t="str">
            <v>76</v>
          </cell>
          <cell r="AM58">
            <v>1</v>
          </cell>
          <cell r="AN58">
            <v>17.3</v>
          </cell>
          <cell r="AO58">
            <v>19.2</v>
          </cell>
          <cell r="AP58">
            <v>30.9</v>
          </cell>
          <cell r="AQ58">
            <v>43.35</v>
          </cell>
          <cell r="AR58">
            <v>31.25</v>
          </cell>
          <cell r="AS58">
            <v>25.89</v>
          </cell>
          <cell r="AT58">
            <v>750</v>
          </cell>
          <cell r="AU58">
            <v>600</v>
          </cell>
          <cell r="AV58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69">
          <cell r="AH69" t="str">
            <v>VZCP</v>
          </cell>
          <cell r="AI69" t="str">
            <v>CHLORINATED RUBBER BASE M.I.O.COATING</v>
          </cell>
          <cell r="AJ69" t="str">
            <v>4693(Ar-930)</v>
          </cell>
          <cell r="AK69" t="str">
            <v>1452(RF-68)</v>
          </cell>
          <cell r="AL69" t="str">
            <v>600</v>
          </cell>
          <cell r="AM69">
            <v>1</v>
          </cell>
          <cell r="AN69">
            <v>16.399999999999999</v>
          </cell>
          <cell r="AO69">
            <v>13.2</v>
          </cell>
          <cell r="AP69">
            <v>14.8</v>
          </cell>
          <cell r="AQ69">
            <v>37.799999999999997</v>
          </cell>
          <cell r="AR69">
            <v>37.880000000000003</v>
          </cell>
          <cell r="AS69">
            <v>33.72</v>
          </cell>
          <cell r="AT69">
            <v>620</v>
          </cell>
          <cell r="AU69">
            <v>500</v>
          </cell>
          <cell r="AV69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 t="str">
            <v>4340(U-400)</v>
          </cell>
          <cell r="AK71" t="str">
            <v>SP34(VA-51)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8">
          <cell r="AT88">
            <v>640</v>
          </cell>
          <cell r="AU88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99">
          <cell r="AT99">
            <v>500</v>
          </cell>
          <cell r="AU99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H102">
            <v>0</v>
          </cell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  <cell r="AU103">
            <v>4.2915242876481667E-310</v>
          </cell>
          <cell r="AV103">
            <v>406.001220703125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  <sheetData sheetId="484"/>
      <sheetData sheetId="485"/>
      <sheetData sheetId="486"/>
      <sheetData sheetId="487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 refreshError="1"/>
      <sheetData sheetId="529" refreshError="1"/>
      <sheetData sheetId="530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 refreshError="1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 refreshError="1"/>
      <sheetData sheetId="653"/>
      <sheetData sheetId="654"/>
      <sheetData sheetId="655"/>
      <sheetData sheetId="656"/>
      <sheetData sheetId="657"/>
      <sheetData sheetId="658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 refreshError="1"/>
      <sheetData sheetId="724" refreshError="1"/>
      <sheetData sheetId="725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 refreshError="1"/>
      <sheetData sheetId="877"/>
      <sheetData sheetId="878"/>
      <sheetData sheetId="879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/>
      <sheetData sheetId="904"/>
      <sheetData sheetId="905"/>
      <sheetData sheetId="906"/>
      <sheetData sheetId="907"/>
      <sheetData sheetId="908"/>
      <sheetData sheetId="909" refreshError="1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 refreshError="1"/>
      <sheetData sheetId="929" refreshError="1"/>
      <sheetData sheetId="930"/>
      <sheetData sheetId="931" refreshError="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 refreshError="1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 refreshError="1"/>
      <sheetData sheetId="1058"/>
      <sheetData sheetId="1059"/>
      <sheetData sheetId="1060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/>
      <sheetData sheetId="1068"/>
      <sheetData sheetId="1069"/>
      <sheetData sheetId="1070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/>
      <sheetData sheetId="1226"/>
      <sheetData sheetId="1227"/>
      <sheetData sheetId="1228"/>
      <sheetData sheetId="1229"/>
      <sheetData sheetId="1230" refreshError="1"/>
      <sheetData sheetId="123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/>
      <sheetData sheetId="1663"/>
      <sheetData sheetId="1664"/>
      <sheetData sheetId="1665"/>
      <sheetData sheetId="1666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/>
      <sheetData sheetId="1683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/>
      <sheetData sheetId="1692" refreshError="1"/>
      <sheetData sheetId="1693" refreshError="1"/>
      <sheetData sheetId="1694" refreshError="1"/>
      <sheetData sheetId="1695" refreshError="1"/>
      <sheetData sheetId="1696"/>
      <sheetData sheetId="1697"/>
      <sheetData sheetId="1698"/>
      <sheetData sheetId="1699" refreshError="1"/>
      <sheetData sheetId="1700" refreshError="1"/>
      <sheetData sheetId="1701" refreshError="1"/>
      <sheetData sheetId="1702" refreshError="1"/>
      <sheetData sheetId="1703"/>
      <sheetData sheetId="1704" refreshError="1"/>
      <sheetData sheetId="1705" refreshError="1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 refreshError="1"/>
      <sheetData sheetId="1715"/>
      <sheetData sheetId="17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Bthkl"/>
      <sheetName val="KM247"/>
      <sheetName val="km248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Congty"/>
      <sheetName val="VPPN"/>
      <sheetName val="XN74"/>
      <sheetName val="XN54"/>
      <sheetName val="XN33"/>
      <sheetName val="NK96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aodothietke"/>
      <sheetName val="DI_ESTI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Nhap"/>
      <sheetName val="Thang 8"/>
      <sheetName val="DTCT"/>
      <sheetName val="PTVT"/>
      <sheetName val="THDT"/>
      <sheetName val="THVT"/>
      <sheetName val="THGT"/>
      <sheetName val="Macro1"/>
      <sheetName val="Macro2"/>
      <sheetName val="Macro3"/>
      <sheetName val="THANG 09"/>
      <sheetName val="THANG 10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Duong con' vu hcm (8)"/>
      <sheetName val="C47-456"/>
      <sheetName val="C46"/>
      <sheetName val="C47-PII"/>
      <sheetName val="ESTI_"/>
      <sheetName val="Qheet3"/>
      <sheetName val="TRUC TIEP"/>
      <sheetName val="GIAN TIEP"/>
      <sheetName val="HOP DONG"/>
      <sheetName val="CON LINH"/>
      <sheetName val="tienluong"/>
      <sheetName val="giamay"/>
      <sheetName val="Bang 聧ia ca may"/>
      <sheetName val="[RPT.xlsၝC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[RPT.x"/>
      <sheetName val="km346+00-km346_x000b_240 (2)"/>
      <sheetName val="km342+297._x0015_8-km342+376.41"/>
      <sheetName val="km341+1077 -km34_x0011_+1177.61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 quy I-2005"/>
      <sheetName val="Quy 2- 2005 "/>
      <sheetName val="Quy III- 2005 "/>
      <sheetName val="Quy 4- 2005"/>
      <sheetName val="THChi"/>
      <sheetName val="THthu"/>
      <sheetName val="BCD"/>
      <sheetName val="111"/>
      <sheetName val="112"/>
      <sheetName val="131"/>
      <sheetName val="133"/>
      <sheetName val="138"/>
      <sheetName val="141"/>
      <sheetName val="142"/>
      <sheetName val="152"/>
      <sheetName val="153"/>
      <sheetName val="154"/>
      <sheetName val="211"/>
      <sheetName val="214"/>
      <sheetName val="331"/>
      <sheetName val="3331"/>
      <sheetName val="3334"/>
      <sheetName val="334"/>
      <sheetName val="411"/>
      <sheetName val="421"/>
      <sheetName val="511"/>
      <sheetName val="621"/>
      <sheetName val="622"/>
      <sheetName val="623"/>
      <sheetName val="627b"/>
      <sheetName val="632"/>
      <sheetName val="642"/>
      <sheetName val="711"/>
      <sheetName val="811"/>
      <sheetName val="911"/>
      <sheetName val="009"/>
      <sheetName val="RPT"/>
      <sheetName val="Duong cong vu hcm (8;) (:)"/>
      <sheetName val="Duofg cong vu hcm (7;) (2)"/>
      <sheetName val="Duïng cong vu hcm (13;) (2)"/>
      <sheetName val="gVL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N_x0008_AN CONG"/>
      <sheetName val="K251 _x0001_C"/>
      <sheetName val="?? MTL"/>
      <sheetName val="?? DI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km337+533î60-km3ó4 (2)"/>
      <sheetName val="Ë261"/>
      <sheetName val="K261_x0000_Base"/>
      <sheetName val="K2_x0016_1 AC"/>
      <sheetName val="HDKT"/>
      <sheetName val="PIPERACK"/>
      <sheetName val="MONG T,V,E"/>
      <sheetName val="tk12A-B&amp;13A-B"/>
      <sheetName val="TAM-tk12A-B&amp;13A-B"/>
      <sheetName val="tk15&amp;11A-B"/>
      <sheetName val="TAM-tk15&amp;11A-B"/>
      <sheetName val="V31"/>
      <sheetName val="T-V31"/>
      <sheetName val="V51"/>
      <sheetName val="T-V51"/>
      <sheetName val="V11"/>
      <sheetName val="v12"/>
      <sheetName val="V13"/>
      <sheetName val="v22"/>
      <sheetName val="V23"/>
      <sheetName val="v24"/>
      <sheetName val="V25"/>
      <sheetName val="V52"/>
      <sheetName val="V61"/>
      <sheetName val="E-01"/>
      <sheetName val="E-02"/>
      <sheetName val="C-01"/>
      <sheetName val="pr-B"/>
      <sheetName val="pr-C"/>
      <sheetName val="pr-D"/>
      <sheetName val="pr-E"/>
      <sheetName val="S-SA"/>
      <sheetName val="S-SB"/>
      <sheetName val="S-SC1"/>
      <sheetName val="S-SC2"/>
      <sheetName val="S-SD1"/>
      <sheetName val="S-SD2"/>
      <sheetName val="S-SD3"/>
      <sheetName val="S-SE1"/>
      <sheetName val="S-SE2"/>
      <sheetName val="sum-sl"/>
      <sheetName val="sum-steel"/>
      <sheetName val="sum-T"/>
      <sheetName val="sum-E"/>
      <sheetName val="sum-pr"/>
      <sheetName val="REPORT"/>
      <sheetName val="Daily"/>
      <sheetName val="Data-input"/>
      <sheetName val="Data"/>
      <sheetName val="TK12"/>
      <sheetName val="Visual inspection record-07"/>
      <sheetName val="Fitup inspection record-06"/>
      <sheetName val="WELD MONITORING"/>
      <sheetName val="CHECK LIST"/>
      <sheetName val="MATERIAL B"/>
      <sheetName val="MATERIAL"/>
      <sheetName val="BENDING REPORT"/>
      <sheetName val="INPS RELEASE"/>
      <sheetName val="PAINTING REPORT"/>
      <sheetName val="hydro test"/>
      <sheetName val="MTL$-INTER"/>
      <sheetName val="Duong cong vu hcm (¶)"/>
      <sheetName val="刃割 MTL"/>
      <sheetName val="CON(LINH"/>
      <sheetName val="Bang ?ia ca may"/>
      <sheetName val="[RPT.xls?Cmay"/>
      <sheetName val="Km346+60_x0010_-km346+820 (2)"/>
      <sheetName val="km346+00-km3_x0014_6+240 (_x0012_)"/>
      <sheetName val="km345+6_x0016_1-km345+000"/>
      <sheetName val="km342+_x0013_76.41- km342+520.29"/>
      <sheetName val="km342+29_x0017_.58-km3_x0014_2+376.41"/>
      <sheetName val="Mau so 04 TFDN"/>
      <sheetName val="切割 II"/>
      <sheetName val="CHEKe VLCHINH"/>
      <sheetName val="km345+400-km345ÿÿ00 (6)"/>
      <sheetName val="km338+00-km33Oé100(2)"/>
      <sheetName val="km342+520-km342+690 (2_x0009_"/>
      <sheetName val="XL²_x0000__x0000_t5"/>
      <sheetName val="m361 Base"/>
      <sheetName val="GTXLC@INH"/>
      <sheetName val="K219 Subbase"/>
      <sheetName val="Duong cojg vu hcm (13;) (2)"/>
      <sheetName val="K_x0000_5_x0001_ @9_x0008_"/>
      <sheetName val="Thuc thanh"/>
      <sheetName val="Con'ty"/>
      <sheetName val="切割 MၔL"/>
      <sheetName val="k-337+533.60-km338 (2)"/>
      <sheetName val="km341+275-km341)350"/>
      <sheetName val="Ho=Ðdong giao khoan"/>
      <sheetName val="959 K98"/>
      <sheetName val="May no"/>
      <sheetName val="Sua chua "/>
      <sheetName val="BC luan chuyen"/>
      <sheetName val="_x0010_p_x0000_Ё"/>
      <sheetName val="K259†Base "/>
      <sheetName val="Duong co_x0000_g vu hcm (4)"/>
      <sheetName val="thang6"/>
      <sheetName val="Sheet4"/>
      <sheetName val="Sheet5"/>
      <sheetName val="Sheet6"/>
      <sheetName val="soktmay"/>
      <sheetName val="K2_x0015_1 AC"/>
      <sheetName val="C²_x0000__x0000_iet TK131"/>
      <sheetName val="TKDC"/>
      <sheetName val="Mau01t1"/>
      <sheetName val="HD DAU VAO THANG 2"/>
      <sheetName val="HHBRT2"/>
      <sheetName val="Mau 01T2"/>
      <sheetName val="HD DAU VAO T2"/>
      <sheetName val="tkaidc"/>
      <sheetName val="Mau 01T3"/>
      <sheetName val="HHBRT3"/>
      <sheetName val="HD DAU VAO T3"/>
      <sheetName val="HHBRT4"/>
      <sheetName val="Mau01t4"/>
      <sheetName val="HD DAU VAO T4"/>
      <sheetName val="TKDChinh"/>
      <sheetName val="HHBR5"/>
      <sheetName val="Mau01T5"/>
      <sheetName val="HDDAUVAOT5"/>
      <sheetName val="Mau01T6"/>
      <sheetName val="HDBRT6"/>
      <sheetName val="HDDAUVAOT6"/>
      <sheetName val="Mau01T7"/>
      <sheetName val="HDDAUVAOT7"/>
      <sheetName val="TTNDNQuiIII"/>
      <sheetName val="HHBRT7"/>
      <sheetName val="Mau01T8"/>
      <sheetName val="HDDAUVAOT8"/>
      <sheetName val="HDBRT8"/>
      <sheetName val="Mau01t9"/>
      <sheetName val="BKmuakoâc HD"/>
      <sheetName val="HDBRT9"/>
      <sheetName val="HDBHT9"/>
      <sheetName val="HDDAUVAOT9"/>
      <sheetName val="Mau01t10"/>
      <sheetName val="HDBHT10"/>
      <sheetName val="HDAUVAOT10"/>
      <sheetName val="Mau01t11"/>
      <sheetName val="HDBRT10"/>
      <sheetName val="bangGT tokhai thue t10"/>
      <sheetName val="HDBR11"/>
      <sheetName val="HDAUVAOT11"/>
      <sheetName val="HDBR"/>
      <sheetName val="HDBRT12"/>
      <sheetName val="HDAU VAOT11"/>
      <sheetName val="bkTHUE"/>
      <sheetName val="HDBHT11"/>
      <sheetName val="HDAUVAOT12"/>
      <sheetName val="Bang GTtokhai thue11"/>
      <sheetName val="TKthuemobai"/>
      <sheetName val="HDBHT12"/>
      <sheetName val="Mau T11"/>
      <sheetName val="Mau01t12"/>
      <sheetName val="bcsd hd 2007"/>
      <sheetName val="bcsdhd  12 thang"/>
      <sheetName val="thanh qtoan sdhd"/>
      <sheetName val="bang giai trinh khai thue GTGT"/>
      <sheetName val="Bang phb thue gtgt"/>
      <sheetName val="Bang ke khai dchinh thue gtgt"/>
      <sheetName val="Sheet04"/>
      <sheetName val="cot_xa"/>
      <sheetName val="Quet rac"/>
      <sheetName val="DG1kSAT"/>
      <sheetName val="T1"/>
      <sheetName val="T2"/>
      <sheetName val="T3"/>
      <sheetName val="T4"/>
      <sheetName val="_x0010_p?Ё"/>
      <sheetName val="_x0010_p_x0000_?"/>
      <sheetName val="K259Base "/>
      <sheetName val="_x0010_p??"/>
      <sheetName val="chi tiet z"/>
      <sheetName val="Don gia"/>
      <sheetName val="km342+520-km342+690 (2 "/>
      <sheetName val="_RPT.xlsၝCmay"/>
      <sheetName val="TRUC TI"/>
      <sheetName val="Ў`"/>
      <sheetName val="?"/>
      <sheetName val="km337+136-km33×¶350"/>
      <sheetName val="K251 K)8"/>
      <sheetName val="chitiet"/>
      <sheetName val="Thang_x0000__x0000_"/>
      <sheetName val="TSO_CHUNG"/>
      <sheetName val="Bang ke T.toan`"/>
      <sheetName val="000000000000"/>
      <sheetName val="100000000000"/>
      <sheetName val="200000000000"/>
      <sheetName val="300000000000"/>
      <sheetName val="400000000000"/>
      <sheetName val="K261?Base"/>
      <sheetName val="K?5_x0001_ @9_x0008_"/>
      <sheetName val="Thang??"/>
      <sheetName val="_RPT.x"/>
      <sheetName val="XL²??t5"/>
      <sheetName val="bang ke"/>
      <sheetName val="Input"/>
    </sheetNames>
    <sheetDataSet>
      <sheetData sheetId="0" refreshError="1"/>
      <sheetData sheetId="1" refreshError="1"/>
      <sheetData sheetId="2" refreshError="1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 xml:space="preserve">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 xml:space="preserve"> </v>
          </cell>
          <cell r="U6" t="str">
            <v xml:space="preserve"> </v>
          </cell>
        </row>
        <row r="7">
          <cell r="A7">
            <v>2</v>
          </cell>
          <cell r="B7">
            <v>0.75</v>
          </cell>
          <cell r="E7" t="str">
            <v xml:space="preserve">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 xml:space="preserve"> </v>
          </cell>
          <cell r="U7" t="str">
            <v xml:space="preserve"> </v>
          </cell>
        </row>
        <row r="8">
          <cell r="A8">
            <v>3</v>
          </cell>
          <cell r="B8">
            <v>1</v>
          </cell>
          <cell r="E8" t="str">
            <v xml:space="preserve">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 xml:space="preserve"> </v>
          </cell>
          <cell r="U8" t="str">
            <v xml:space="preserve"> </v>
          </cell>
        </row>
        <row r="9">
          <cell r="A9">
            <v>4</v>
          </cell>
          <cell r="B9">
            <v>1.5</v>
          </cell>
          <cell r="E9" t="str">
            <v xml:space="preserve">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 xml:space="preserve"> </v>
          </cell>
          <cell r="U9" t="str">
            <v xml:space="preserve"> </v>
          </cell>
        </row>
        <row r="10">
          <cell r="A10">
            <v>5</v>
          </cell>
          <cell r="B10">
            <v>2</v>
          </cell>
          <cell r="E10" t="str">
            <v xml:space="preserve">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 xml:space="preserve"> </v>
          </cell>
          <cell r="U10" t="str">
            <v xml:space="preserve"> </v>
          </cell>
        </row>
        <row r="11">
          <cell r="A11">
            <v>6</v>
          </cell>
          <cell r="B11">
            <v>2.5</v>
          </cell>
          <cell r="E11" t="str">
            <v xml:space="preserve">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 xml:space="preserve"> </v>
          </cell>
          <cell r="U11" t="str">
            <v xml:space="preserve"> </v>
          </cell>
        </row>
        <row r="12">
          <cell r="A12">
            <v>7</v>
          </cell>
          <cell r="B12">
            <v>3</v>
          </cell>
          <cell r="E12" t="str">
            <v xml:space="preserve">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 xml:space="preserve"> </v>
          </cell>
          <cell r="U12" t="str">
            <v xml:space="preserve"> </v>
          </cell>
        </row>
        <row r="13">
          <cell r="A13">
            <v>8</v>
          </cell>
          <cell r="B13">
            <v>4</v>
          </cell>
          <cell r="E13" t="str">
            <v xml:space="preserve">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 xml:space="preserve"> </v>
          </cell>
          <cell r="U13" t="str">
            <v xml:space="preserve"> </v>
          </cell>
        </row>
        <row r="14">
          <cell r="A14">
            <v>9</v>
          </cell>
          <cell r="B14">
            <v>5</v>
          </cell>
          <cell r="E14" t="str">
            <v xml:space="preserve">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 xml:space="preserve"> </v>
          </cell>
          <cell r="U14" t="str">
            <v xml:space="preserve"> </v>
          </cell>
        </row>
        <row r="15">
          <cell r="A15">
            <v>10</v>
          </cell>
          <cell r="B15">
            <v>6</v>
          </cell>
          <cell r="E15" t="str">
            <v xml:space="preserve">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 xml:space="preserve"> </v>
          </cell>
          <cell r="U15" t="str">
            <v xml:space="preserve"> </v>
          </cell>
        </row>
        <row r="16">
          <cell r="A16">
            <v>11</v>
          </cell>
          <cell r="B16">
            <v>8</v>
          </cell>
          <cell r="E16" t="str">
            <v xml:space="preserve">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 xml:space="preserve"> </v>
          </cell>
          <cell r="U16" t="str">
            <v xml:space="preserve"> </v>
          </cell>
        </row>
        <row r="17">
          <cell r="A17">
            <v>12</v>
          </cell>
          <cell r="B17">
            <v>10</v>
          </cell>
          <cell r="E17" t="str">
            <v xml:space="preserve">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 xml:space="preserve"> </v>
          </cell>
          <cell r="U17" t="str">
            <v xml:space="preserve"> </v>
          </cell>
        </row>
        <row r="18">
          <cell r="A18">
            <v>13</v>
          </cell>
          <cell r="B18">
            <v>12</v>
          </cell>
          <cell r="E18" t="str">
            <v xml:space="preserve">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 xml:space="preserve"> </v>
          </cell>
          <cell r="U18" t="str">
            <v xml:space="preserve"> </v>
          </cell>
        </row>
        <row r="19">
          <cell r="A19">
            <v>14</v>
          </cell>
          <cell r="B19">
            <v>14</v>
          </cell>
          <cell r="E19" t="str">
            <v xml:space="preserve">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 xml:space="preserve"> </v>
          </cell>
          <cell r="U19" t="str">
            <v xml:space="preserve"> </v>
          </cell>
        </row>
        <row r="20">
          <cell r="A20">
            <v>15</v>
          </cell>
          <cell r="B20">
            <v>16</v>
          </cell>
          <cell r="E20" t="str">
            <v xml:space="preserve">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 xml:space="preserve"> </v>
          </cell>
          <cell r="U20" t="str">
            <v xml:space="preserve"> </v>
          </cell>
        </row>
        <row r="21">
          <cell r="A21">
            <v>16</v>
          </cell>
          <cell r="B21">
            <v>18</v>
          </cell>
          <cell r="E21" t="str">
            <v xml:space="preserve">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 xml:space="preserve"> </v>
          </cell>
          <cell r="U21" t="str">
            <v xml:space="preserve"> </v>
          </cell>
        </row>
        <row r="22">
          <cell r="A22">
            <v>17</v>
          </cell>
          <cell r="B22">
            <v>20</v>
          </cell>
          <cell r="E22" t="str">
            <v xml:space="preserve">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 xml:space="preserve"> </v>
          </cell>
          <cell r="U22" t="str">
            <v xml:space="preserve"> </v>
          </cell>
        </row>
        <row r="23">
          <cell r="A23">
            <v>18</v>
          </cell>
          <cell r="B23">
            <v>22</v>
          </cell>
          <cell r="E23" t="str">
            <v xml:space="preserve">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 xml:space="preserve"> </v>
          </cell>
          <cell r="U23" t="str">
            <v xml:space="preserve"> </v>
          </cell>
        </row>
        <row r="24">
          <cell r="A24">
            <v>19</v>
          </cell>
          <cell r="B24">
            <v>24</v>
          </cell>
          <cell r="E24" t="str">
            <v xml:space="preserve">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 xml:space="preserve"> </v>
          </cell>
          <cell r="U24" t="str">
            <v xml:space="preserve"> </v>
          </cell>
        </row>
        <row r="25">
          <cell r="A25">
            <v>20</v>
          </cell>
          <cell r="B25">
            <v>26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 xml:space="preserve"> </v>
          </cell>
          <cell r="U25" t="str">
            <v xml:space="preserve"> </v>
          </cell>
        </row>
        <row r="26">
          <cell r="A26">
            <v>21</v>
          </cell>
          <cell r="B26">
            <v>28</v>
          </cell>
          <cell r="E26" t="str">
            <v xml:space="preserve">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 xml:space="preserve"> </v>
          </cell>
          <cell r="U26" t="str">
            <v xml:space="preserve"> </v>
          </cell>
        </row>
        <row r="27">
          <cell r="A27">
            <v>22</v>
          </cell>
          <cell r="B27">
            <v>30</v>
          </cell>
          <cell r="E27" t="str">
            <v xml:space="preserve">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 xml:space="preserve"> </v>
          </cell>
          <cell r="U27" t="str">
            <v xml:space="preserve"> </v>
          </cell>
        </row>
        <row r="28">
          <cell r="A28">
            <v>23</v>
          </cell>
          <cell r="B28">
            <v>32</v>
          </cell>
          <cell r="E28" t="str">
            <v xml:space="preserve">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 xml:space="preserve"> </v>
          </cell>
          <cell r="U28" t="str">
            <v xml:space="preserve"> </v>
          </cell>
        </row>
        <row r="29">
          <cell r="A29">
            <v>24</v>
          </cell>
          <cell r="B29">
            <v>34</v>
          </cell>
          <cell r="E29" t="str">
            <v xml:space="preserve">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 xml:space="preserve"> </v>
          </cell>
          <cell r="U29" t="str">
            <v xml:space="preserve"> </v>
          </cell>
        </row>
        <row r="30">
          <cell r="A30">
            <v>25</v>
          </cell>
          <cell r="B30">
            <v>36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 xml:space="preserve"> </v>
          </cell>
          <cell r="U30" t="str">
            <v xml:space="preserve"> </v>
          </cell>
        </row>
        <row r="31">
          <cell r="A31">
            <v>26</v>
          </cell>
          <cell r="B31">
            <v>38</v>
          </cell>
          <cell r="C31">
            <v>6</v>
          </cell>
          <cell r="D31">
            <v>2.77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0.45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 xml:space="preserve"> </v>
          </cell>
          <cell r="U31" t="str">
            <v xml:space="preserve"> </v>
          </cell>
        </row>
        <row r="32">
          <cell r="A32">
            <v>27</v>
          </cell>
          <cell r="B32">
            <v>40</v>
          </cell>
          <cell r="C32">
            <v>8</v>
          </cell>
          <cell r="D32">
            <v>2.77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0.45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 xml:space="preserve"> </v>
          </cell>
          <cell r="U32" t="str">
            <v xml:space="preserve"> </v>
          </cell>
        </row>
        <row r="33">
          <cell r="A33">
            <v>28</v>
          </cell>
          <cell r="B33">
            <v>42</v>
          </cell>
          <cell r="C33">
            <v>10</v>
          </cell>
          <cell r="D33">
            <v>3.4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 xml:space="preserve"> </v>
          </cell>
          <cell r="U33" t="str">
            <v xml:space="preserve"> </v>
          </cell>
        </row>
        <row r="34">
          <cell r="A34">
            <v>29</v>
          </cell>
          <cell r="B34">
            <v>44</v>
          </cell>
          <cell r="C34">
            <v>12</v>
          </cell>
          <cell r="D34">
            <v>3.96</v>
          </cell>
          <cell r="E34" t="str">
            <v xml:space="preserve"> 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1.2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 xml:space="preserve"> </v>
          </cell>
          <cell r="U34" t="str">
            <v xml:space="preserve"> </v>
          </cell>
        </row>
        <row r="35">
          <cell r="A35">
            <v>30</v>
          </cell>
          <cell r="B35">
            <v>46</v>
          </cell>
          <cell r="C35">
            <v>14</v>
          </cell>
          <cell r="D35">
            <v>3.96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1.34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 xml:space="preserve"> </v>
          </cell>
          <cell r="U35" t="str">
            <v xml:space="preserve"> </v>
          </cell>
        </row>
        <row r="36">
          <cell r="A36">
            <v>31</v>
          </cell>
          <cell r="B36">
            <v>48</v>
          </cell>
          <cell r="C36">
            <v>16</v>
          </cell>
          <cell r="D36">
            <v>4.1900000000000004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1.65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 xml:space="preserve"> </v>
          </cell>
          <cell r="U36" t="str">
            <v xml:space="preserve"> </v>
          </cell>
        </row>
        <row r="37">
          <cell r="A37">
            <v>32</v>
          </cell>
          <cell r="B37">
            <v>52</v>
          </cell>
          <cell r="C37">
            <v>18</v>
          </cell>
          <cell r="D37">
            <v>4.1900000000000004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1.8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 xml:space="preserve"> </v>
          </cell>
          <cell r="U37" t="str">
            <v xml:space="preserve"> </v>
          </cell>
        </row>
        <row r="38">
          <cell r="A38">
            <v>33</v>
          </cell>
          <cell r="B38">
            <v>56</v>
          </cell>
          <cell r="C38">
            <v>20</v>
          </cell>
          <cell r="D38">
            <v>4.78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2.54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 xml:space="preserve"> </v>
          </cell>
          <cell r="U38" t="str">
            <v xml:space="preserve"> </v>
          </cell>
        </row>
        <row r="39">
          <cell r="A39">
            <v>34</v>
          </cell>
          <cell r="B39">
            <v>60</v>
          </cell>
          <cell r="C39">
            <v>22</v>
          </cell>
          <cell r="D39">
            <v>4.78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2.69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 xml:space="preserve"> </v>
          </cell>
          <cell r="U39" t="str">
            <v xml:space="preserve"> </v>
          </cell>
        </row>
        <row r="40">
          <cell r="A40">
            <v>35</v>
          </cell>
          <cell r="B40">
            <v>64</v>
          </cell>
          <cell r="C40">
            <v>24</v>
          </cell>
          <cell r="D40">
            <v>5.54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3.9000000000000004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 xml:space="preserve"> </v>
          </cell>
          <cell r="U40" t="str">
            <v xml:space="preserve"> </v>
          </cell>
        </row>
        <row r="41">
          <cell r="A41">
            <v>36</v>
          </cell>
          <cell r="B41">
            <v>68</v>
          </cell>
          <cell r="C41">
            <v>30</v>
          </cell>
          <cell r="D41">
            <v>6.35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6.15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 xml:space="preserve"> </v>
          </cell>
          <cell r="U41" t="str">
            <v xml:space="preserve"> </v>
          </cell>
        </row>
        <row r="42">
          <cell r="A42">
            <v>37</v>
          </cell>
          <cell r="B42">
            <v>72</v>
          </cell>
          <cell r="C42">
            <v>14</v>
          </cell>
          <cell r="D42">
            <v>6.35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2.69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 xml:space="preserve"> </v>
          </cell>
          <cell r="U42" t="str">
            <v xml:space="preserve"> </v>
          </cell>
        </row>
        <row r="43">
          <cell r="A43">
            <v>38</v>
          </cell>
          <cell r="B43">
            <v>76</v>
          </cell>
          <cell r="C43">
            <v>16</v>
          </cell>
          <cell r="D43">
            <v>6.35</v>
          </cell>
          <cell r="E43" t="str">
            <v xml:space="preserve">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3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 xml:space="preserve"> </v>
          </cell>
          <cell r="U43" t="str">
            <v xml:space="preserve"> </v>
          </cell>
        </row>
        <row r="44">
          <cell r="A44">
            <v>39</v>
          </cell>
          <cell r="B44">
            <v>80</v>
          </cell>
          <cell r="C44">
            <v>18</v>
          </cell>
          <cell r="D44">
            <v>6.35</v>
          </cell>
          <cell r="E44" t="str">
            <v xml:space="preserve">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3.3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 xml:space="preserve"> </v>
          </cell>
          <cell r="U44" t="str">
            <v xml:space="preserve"> </v>
          </cell>
        </row>
        <row r="45">
          <cell r="A45" t="str">
            <v>AVE.</v>
          </cell>
          <cell r="B45" t="str">
            <v xml:space="preserve"> </v>
          </cell>
          <cell r="C45">
            <v>20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 xml:space="preserve"> </v>
          </cell>
          <cell r="U45" t="str">
            <v xml:space="preserve"> 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A47" t="str">
            <v>*** Reference Paper : Predict Fittings For Piping Systems ***</v>
          </cell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 t="str">
            <v>Fc = 0.25  Utility Supply Lines, OSBL</v>
          </cell>
          <cell r="P47">
            <v>8</v>
          </cell>
          <cell r="R47" t="str">
            <v>Fc = 2.00  Manifold Type Piping</v>
          </cell>
        </row>
        <row r="48">
          <cell r="B48">
            <v>10</v>
          </cell>
          <cell r="C48">
            <v>26</v>
          </cell>
          <cell r="D48" t="str">
            <v xml:space="preserve">   By William B. Hooper , Monsanto Co.</v>
          </cell>
          <cell r="E48">
            <v>1</v>
          </cell>
          <cell r="I48">
            <v>2.64</v>
          </cell>
          <cell r="J48">
            <v>4.8600000000000003</v>
          </cell>
          <cell r="K48" t="str">
            <v xml:space="preserve">        (PIPE JOINT FACTOR Fp = 100%)</v>
          </cell>
          <cell r="P48">
            <v>9</v>
          </cell>
          <cell r="R48" t="str">
            <v xml:space="preserve">        (PIPE JOINT FACTOR Fp = 0%)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 t="str">
            <v>Fc = 0.50  Long, Straight Piping Run</v>
          </cell>
          <cell r="P49">
            <v>9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 t="str">
            <v xml:space="preserve">        (PIPE JOINT FACTOR Fp = 100%)</v>
          </cell>
          <cell r="P50">
            <v>10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 t="str">
            <v>Fc = 1.00  Normal Piping</v>
          </cell>
          <cell r="P51">
            <v>11</v>
          </cell>
        </row>
        <row r="52">
          <cell r="A52" t="str">
            <v>of the system's complexity are all that is needed.</v>
          </cell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 t="str">
            <v xml:space="preserve">        (PIPE JOINT FACTOR Fp = 10%)</v>
          </cell>
          <cell r="P52">
            <v>12</v>
          </cell>
        </row>
      </sheetData>
      <sheetData sheetId="3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F8">
            <v>0</v>
          </cell>
          <cell r="G8">
            <v>0</v>
          </cell>
          <cell r="H8">
            <v>0</v>
          </cell>
          <cell r="I8">
            <v>7.0000000000000007E-2</v>
          </cell>
          <cell r="J8">
            <v>0</v>
          </cell>
          <cell r="K8">
            <v>7.0000000000000007E-2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7.0000000000000007E-2</v>
          </cell>
          <cell r="J9">
            <v>0</v>
          </cell>
          <cell r="K9">
            <v>7.0000000000000007E-2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7.0000000000000007E-2</v>
          </cell>
          <cell r="J10">
            <v>0</v>
          </cell>
          <cell r="K10">
            <v>7.0000000000000007E-2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F11">
            <v>0</v>
          </cell>
          <cell r="G11">
            <v>0</v>
          </cell>
          <cell r="H11">
            <v>0</v>
          </cell>
          <cell r="I11">
            <v>7.0000000000000007E-2</v>
          </cell>
          <cell r="J11">
            <v>0</v>
          </cell>
          <cell r="K11">
            <v>7.0000000000000007E-2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F12">
            <v>0</v>
          </cell>
          <cell r="G12">
            <v>0</v>
          </cell>
          <cell r="H12">
            <v>0</v>
          </cell>
          <cell r="I12">
            <v>7.0000000000000007E-2</v>
          </cell>
          <cell r="J12">
            <v>0</v>
          </cell>
          <cell r="K12">
            <v>7.0000000000000007E-2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F13">
            <v>0</v>
          </cell>
          <cell r="G13">
            <v>0</v>
          </cell>
          <cell r="H13">
            <v>0</v>
          </cell>
          <cell r="I13">
            <v>7.0000000000000007E-2</v>
          </cell>
          <cell r="J13">
            <v>0</v>
          </cell>
          <cell r="K13">
            <v>7.0000000000000007E-2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0.12</v>
          </cell>
          <cell r="J14">
            <v>0</v>
          </cell>
          <cell r="K14">
            <v>0.12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0.12</v>
          </cell>
          <cell r="J15">
            <v>0</v>
          </cell>
          <cell r="K15">
            <v>0.12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0.12</v>
          </cell>
          <cell r="J16">
            <v>0</v>
          </cell>
          <cell r="K16">
            <v>0.12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0.15</v>
          </cell>
          <cell r="J17">
            <v>0</v>
          </cell>
          <cell r="K17">
            <v>0.15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0.15</v>
          </cell>
          <cell r="J18">
            <v>0</v>
          </cell>
          <cell r="K18">
            <v>0.15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0.15</v>
          </cell>
          <cell r="J19">
            <v>0</v>
          </cell>
          <cell r="K19">
            <v>0.15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0.15</v>
          </cell>
          <cell r="J20">
            <v>0</v>
          </cell>
          <cell r="K20">
            <v>0.15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F21">
            <v>0</v>
          </cell>
          <cell r="G21">
            <v>0</v>
          </cell>
          <cell r="H21">
            <v>0</v>
          </cell>
          <cell r="I21">
            <v>0.15</v>
          </cell>
          <cell r="J21">
            <v>0</v>
          </cell>
          <cell r="K21">
            <v>0.15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  <cell r="I22">
            <v>0.15</v>
          </cell>
          <cell r="J22">
            <v>0</v>
          </cell>
          <cell r="K22">
            <v>0.15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0.15</v>
          </cell>
          <cell r="J23">
            <v>0</v>
          </cell>
          <cell r="K23">
            <v>0.15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0.15</v>
          </cell>
          <cell r="J24">
            <v>0</v>
          </cell>
          <cell r="K24">
            <v>0.15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0.15</v>
          </cell>
          <cell r="J25">
            <v>0</v>
          </cell>
          <cell r="K25">
            <v>0.15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0.15</v>
          </cell>
          <cell r="J26">
            <v>0</v>
          </cell>
          <cell r="K26">
            <v>0.15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0.3</v>
          </cell>
          <cell r="J27">
            <v>0</v>
          </cell>
          <cell r="K27">
            <v>0.3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0.3</v>
          </cell>
          <cell r="J28">
            <v>0</v>
          </cell>
          <cell r="K28">
            <v>0.3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0.3</v>
          </cell>
          <cell r="J29">
            <v>0</v>
          </cell>
          <cell r="K29">
            <v>0.3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0.3</v>
          </cell>
          <cell r="J30">
            <v>0</v>
          </cell>
          <cell r="K30">
            <v>0.3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  <cell r="I31">
            <v>0.45</v>
          </cell>
          <cell r="J31">
            <v>0</v>
          </cell>
          <cell r="K31">
            <v>0.45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0.45</v>
          </cell>
          <cell r="J32">
            <v>0</v>
          </cell>
          <cell r="K32">
            <v>0.45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0.9</v>
          </cell>
          <cell r="J33">
            <v>0</v>
          </cell>
          <cell r="K33">
            <v>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1.2</v>
          </cell>
          <cell r="J34">
            <v>0</v>
          </cell>
          <cell r="K34">
            <v>1.2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F35">
            <v>0</v>
          </cell>
          <cell r="G35">
            <v>0</v>
          </cell>
          <cell r="H35">
            <v>0</v>
          </cell>
          <cell r="I35">
            <v>1.34</v>
          </cell>
          <cell r="J35">
            <v>0</v>
          </cell>
          <cell r="K35">
            <v>1.34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F36">
            <v>0</v>
          </cell>
          <cell r="G36">
            <v>0</v>
          </cell>
          <cell r="H36">
            <v>0</v>
          </cell>
          <cell r="I36">
            <v>1.65</v>
          </cell>
          <cell r="J36">
            <v>0</v>
          </cell>
          <cell r="K36">
            <v>1.65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1.8</v>
          </cell>
          <cell r="J37">
            <v>0</v>
          </cell>
          <cell r="K37">
            <v>1.8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2.54</v>
          </cell>
          <cell r="J38">
            <v>0</v>
          </cell>
          <cell r="K38">
            <v>2.54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2.69</v>
          </cell>
          <cell r="J39">
            <v>0</v>
          </cell>
          <cell r="K39">
            <v>2.69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2.4300000000000002</v>
          </cell>
          <cell r="J40">
            <v>1.47</v>
          </cell>
          <cell r="K40">
            <v>3.9000000000000004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3.04</v>
          </cell>
          <cell r="J41">
            <v>3.11</v>
          </cell>
          <cell r="K41">
            <v>6.15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1.42</v>
          </cell>
          <cell r="J42">
            <v>1.27</v>
          </cell>
          <cell r="K42">
            <v>2.69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F43">
            <v>0</v>
          </cell>
          <cell r="G43">
            <v>0</v>
          </cell>
          <cell r="H43">
            <v>0</v>
          </cell>
          <cell r="I43">
            <v>1.62</v>
          </cell>
          <cell r="J43">
            <v>1.38</v>
          </cell>
          <cell r="K43">
            <v>3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F44">
            <v>0</v>
          </cell>
          <cell r="G44">
            <v>0</v>
          </cell>
          <cell r="H44">
            <v>0</v>
          </cell>
          <cell r="I44">
            <v>1.82</v>
          </cell>
          <cell r="J44">
            <v>1.48</v>
          </cell>
          <cell r="K44">
            <v>3.3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2.0299999999999998</v>
          </cell>
          <cell r="J45">
            <v>1.72</v>
          </cell>
          <cell r="K45">
            <v>3.75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F46">
            <v>0</v>
          </cell>
          <cell r="G46">
            <v>0</v>
          </cell>
          <cell r="H46">
            <v>0</v>
          </cell>
          <cell r="I46">
            <v>2.23</v>
          </cell>
          <cell r="J46">
            <v>2.27</v>
          </cell>
          <cell r="K46">
            <v>4.5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2.4300000000000002</v>
          </cell>
          <cell r="J47">
            <v>2.0699999999999998</v>
          </cell>
          <cell r="K47">
            <v>4.5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2.64</v>
          </cell>
          <cell r="J48">
            <v>4.8600000000000003</v>
          </cell>
          <cell r="K48">
            <v>7.5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2.84</v>
          </cell>
          <cell r="J49">
            <v>5.26</v>
          </cell>
          <cell r="K49">
            <v>8.1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F50">
            <v>0</v>
          </cell>
          <cell r="G50">
            <v>0</v>
          </cell>
          <cell r="H50">
            <v>0</v>
          </cell>
          <cell r="I50">
            <v>3.04</v>
          </cell>
          <cell r="J50">
            <v>5.66</v>
          </cell>
          <cell r="K50">
            <v>8.6999999999999993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3.24</v>
          </cell>
          <cell r="J51">
            <v>6.06</v>
          </cell>
          <cell r="K51">
            <v>9.3000000000000007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3.45</v>
          </cell>
          <cell r="J52">
            <v>6.44</v>
          </cell>
          <cell r="K52">
            <v>9.89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12</v>
          </cell>
          <cell r="Q52">
            <v>0</v>
          </cell>
          <cell r="R52" t="str">
            <v/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3.65</v>
          </cell>
          <cell r="J53">
            <v>6.84</v>
          </cell>
          <cell r="K53">
            <v>10.49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7.0000000000000007E-2</v>
          </cell>
          <cell r="J54">
            <v>0</v>
          </cell>
          <cell r="K54">
            <v>7.0000000000000007E-2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7.0000000000000007E-2</v>
          </cell>
          <cell r="J55">
            <v>0</v>
          </cell>
          <cell r="K55">
            <v>7.0000000000000007E-2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7.0000000000000007E-2</v>
          </cell>
          <cell r="J56">
            <v>0</v>
          </cell>
          <cell r="K56">
            <v>7.0000000000000007E-2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F57">
            <v>0</v>
          </cell>
          <cell r="G57">
            <v>0</v>
          </cell>
          <cell r="H57">
            <v>0</v>
          </cell>
          <cell r="I57">
            <v>7.0000000000000007E-2</v>
          </cell>
          <cell r="J57">
            <v>0</v>
          </cell>
          <cell r="K57">
            <v>7.0000000000000007E-2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F58">
            <v>0</v>
          </cell>
          <cell r="G58">
            <v>0</v>
          </cell>
          <cell r="H58">
            <v>0</v>
          </cell>
          <cell r="I58">
            <v>7.0000000000000007E-2</v>
          </cell>
          <cell r="J58">
            <v>0</v>
          </cell>
          <cell r="K58">
            <v>7.0000000000000007E-2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F59">
            <v>0</v>
          </cell>
          <cell r="G59">
            <v>0</v>
          </cell>
          <cell r="H59">
            <v>0</v>
          </cell>
          <cell r="I59">
            <v>7.0000000000000007E-2</v>
          </cell>
          <cell r="J59">
            <v>0</v>
          </cell>
          <cell r="K59">
            <v>7.0000000000000007E-2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F60">
            <v>0</v>
          </cell>
          <cell r="G60">
            <v>0</v>
          </cell>
          <cell r="H60">
            <v>0</v>
          </cell>
          <cell r="I60">
            <v>7.0000000000000007E-2</v>
          </cell>
          <cell r="J60">
            <v>0</v>
          </cell>
          <cell r="K60">
            <v>7.0000000000000007E-2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>
            <v>7.0000000000000007E-2</v>
          </cell>
          <cell r="J61">
            <v>0</v>
          </cell>
          <cell r="K61">
            <v>7.0000000000000007E-2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7.0000000000000007E-2</v>
          </cell>
          <cell r="J62">
            <v>0</v>
          </cell>
          <cell r="K62">
            <v>7.0000000000000007E-2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F63">
            <v>0</v>
          </cell>
          <cell r="G63">
            <v>0</v>
          </cell>
          <cell r="H63">
            <v>0</v>
          </cell>
          <cell r="I63">
            <v>7.0000000000000007E-2</v>
          </cell>
          <cell r="J63">
            <v>0</v>
          </cell>
          <cell r="K63">
            <v>7.0000000000000007E-2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F64">
            <v>0</v>
          </cell>
          <cell r="G64">
            <v>0</v>
          </cell>
          <cell r="H64">
            <v>0</v>
          </cell>
          <cell r="I64">
            <v>7.0000000000000007E-2</v>
          </cell>
          <cell r="J64">
            <v>0</v>
          </cell>
          <cell r="K64">
            <v>7.0000000000000007E-2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F65">
            <v>0</v>
          </cell>
          <cell r="G65">
            <v>0</v>
          </cell>
          <cell r="H65">
            <v>0</v>
          </cell>
          <cell r="I65">
            <v>7.0000000000000007E-2</v>
          </cell>
          <cell r="J65">
            <v>0</v>
          </cell>
          <cell r="K65">
            <v>7.0000000000000007E-2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F66">
            <v>0</v>
          </cell>
          <cell r="G66">
            <v>0</v>
          </cell>
          <cell r="H66">
            <v>0</v>
          </cell>
          <cell r="I66">
            <v>7.0000000000000007E-2</v>
          </cell>
          <cell r="J66">
            <v>0</v>
          </cell>
          <cell r="K66">
            <v>7.0000000000000007E-2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F67">
            <v>0</v>
          </cell>
          <cell r="G67">
            <v>0</v>
          </cell>
          <cell r="H67">
            <v>0</v>
          </cell>
          <cell r="I67">
            <v>7.0000000000000007E-2</v>
          </cell>
          <cell r="J67">
            <v>0</v>
          </cell>
          <cell r="K67">
            <v>7.0000000000000007E-2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F68">
            <v>0</v>
          </cell>
          <cell r="G68">
            <v>0</v>
          </cell>
          <cell r="H68">
            <v>0</v>
          </cell>
          <cell r="I68">
            <v>7.0000000000000007E-2</v>
          </cell>
          <cell r="J68">
            <v>0</v>
          </cell>
          <cell r="K68">
            <v>7.0000000000000007E-2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0.12</v>
          </cell>
          <cell r="J69">
            <v>0</v>
          </cell>
          <cell r="K69">
            <v>0.12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F70">
            <v>0</v>
          </cell>
          <cell r="G70">
            <v>0</v>
          </cell>
          <cell r="H70">
            <v>0</v>
          </cell>
          <cell r="I70">
            <v>0.12</v>
          </cell>
          <cell r="J70">
            <v>0</v>
          </cell>
          <cell r="K70">
            <v>0.12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F71">
            <v>0</v>
          </cell>
          <cell r="G71">
            <v>0</v>
          </cell>
          <cell r="H71">
            <v>0</v>
          </cell>
          <cell r="I71">
            <v>0.12</v>
          </cell>
          <cell r="J71">
            <v>0</v>
          </cell>
          <cell r="K71">
            <v>0.12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F72">
            <v>0</v>
          </cell>
          <cell r="G72">
            <v>0</v>
          </cell>
          <cell r="H72">
            <v>0</v>
          </cell>
          <cell r="I72">
            <v>0.15</v>
          </cell>
          <cell r="J72">
            <v>0</v>
          </cell>
          <cell r="K72">
            <v>0.15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F73">
            <v>0</v>
          </cell>
          <cell r="G73">
            <v>0</v>
          </cell>
          <cell r="H73">
            <v>0</v>
          </cell>
          <cell r="I73">
            <v>0.15</v>
          </cell>
          <cell r="J73">
            <v>0</v>
          </cell>
          <cell r="K73">
            <v>0.15</v>
          </cell>
          <cell r="L73">
            <v>2</v>
          </cell>
          <cell r="M73">
            <v>0</v>
          </cell>
          <cell r="N73">
            <v>0</v>
          </cell>
          <cell r="O73" t="b">
            <v>1</v>
          </cell>
          <cell r="P73">
            <v>2</v>
          </cell>
          <cell r="Q73">
            <v>0</v>
          </cell>
          <cell r="R73">
            <v>0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F74">
            <v>0</v>
          </cell>
          <cell r="G74">
            <v>0</v>
          </cell>
          <cell r="H74">
            <v>0</v>
          </cell>
          <cell r="I74">
            <v>0.15</v>
          </cell>
          <cell r="J74">
            <v>0</v>
          </cell>
          <cell r="K74">
            <v>0.15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F75">
            <v>0</v>
          </cell>
          <cell r="G75">
            <v>0</v>
          </cell>
          <cell r="H75">
            <v>0</v>
          </cell>
          <cell r="I75">
            <v>0.15</v>
          </cell>
          <cell r="J75">
            <v>0</v>
          </cell>
          <cell r="K75">
            <v>0.15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F76">
            <v>0</v>
          </cell>
          <cell r="G76">
            <v>0</v>
          </cell>
          <cell r="H76">
            <v>0</v>
          </cell>
          <cell r="I76">
            <v>0.15</v>
          </cell>
          <cell r="J76">
            <v>0</v>
          </cell>
          <cell r="K76">
            <v>0.15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F77">
            <v>0</v>
          </cell>
          <cell r="G77">
            <v>0</v>
          </cell>
          <cell r="H77">
            <v>0</v>
          </cell>
          <cell r="I77">
            <v>0.15</v>
          </cell>
          <cell r="J77">
            <v>0</v>
          </cell>
          <cell r="K77">
            <v>0.15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0.15</v>
          </cell>
          <cell r="J78">
            <v>0</v>
          </cell>
          <cell r="K78">
            <v>0.15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F79">
            <v>0</v>
          </cell>
          <cell r="G79">
            <v>0</v>
          </cell>
          <cell r="H79">
            <v>0</v>
          </cell>
          <cell r="I79">
            <v>0.15</v>
          </cell>
          <cell r="J79">
            <v>0</v>
          </cell>
          <cell r="K79">
            <v>0.15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F80">
            <v>0</v>
          </cell>
          <cell r="G80">
            <v>0</v>
          </cell>
          <cell r="H80">
            <v>0</v>
          </cell>
          <cell r="I80">
            <v>0.15</v>
          </cell>
          <cell r="J80">
            <v>0</v>
          </cell>
          <cell r="K80">
            <v>0.15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F81">
            <v>0</v>
          </cell>
          <cell r="G81">
            <v>0</v>
          </cell>
          <cell r="H81">
            <v>0</v>
          </cell>
          <cell r="I81">
            <v>0.15</v>
          </cell>
          <cell r="J81">
            <v>0</v>
          </cell>
          <cell r="K81">
            <v>0.15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F82">
            <v>0</v>
          </cell>
          <cell r="G82">
            <v>0</v>
          </cell>
          <cell r="H82">
            <v>0</v>
          </cell>
          <cell r="I82">
            <v>0.3</v>
          </cell>
          <cell r="J82">
            <v>0</v>
          </cell>
          <cell r="K82">
            <v>0.3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F83">
            <v>0</v>
          </cell>
          <cell r="G83">
            <v>0</v>
          </cell>
          <cell r="H83">
            <v>0</v>
          </cell>
          <cell r="I83">
            <v>0.3</v>
          </cell>
          <cell r="J83">
            <v>0</v>
          </cell>
          <cell r="K83">
            <v>0.3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F84">
            <v>0</v>
          </cell>
          <cell r="G84">
            <v>0</v>
          </cell>
          <cell r="H84">
            <v>0</v>
          </cell>
          <cell r="I84">
            <v>0.45</v>
          </cell>
          <cell r="J84">
            <v>0</v>
          </cell>
          <cell r="K84">
            <v>0.45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F85">
            <v>0</v>
          </cell>
          <cell r="G85">
            <v>0</v>
          </cell>
          <cell r="H85">
            <v>0</v>
          </cell>
          <cell r="I85">
            <v>0.45</v>
          </cell>
          <cell r="J85">
            <v>0</v>
          </cell>
          <cell r="K85">
            <v>0.45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F86">
            <v>0</v>
          </cell>
          <cell r="G86">
            <v>0</v>
          </cell>
          <cell r="H86">
            <v>0</v>
          </cell>
          <cell r="I86">
            <v>0.6</v>
          </cell>
          <cell r="J86">
            <v>0</v>
          </cell>
          <cell r="K86">
            <v>0.6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F87">
            <v>0</v>
          </cell>
          <cell r="G87">
            <v>0</v>
          </cell>
          <cell r="H87">
            <v>0</v>
          </cell>
          <cell r="I87">
            <v>0.6</v>
          </cell>
          <cell r="J87">
            <v>0</v>
          </cell>
          <cell r="K87">
            <v>0.6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F88">
            <v>0</v>
          </cell>
          <cell r="G88">
            <v>0</v>
          </cell>
          <cell r="H88">
            <v>0</v>
          </cell>
          <cell r="I88">
            <v>1.2</v>
          </cell>
          <cell r="J88">
            <v>0</v>
          </cell>
          <cell r="K88">
            <v>1.2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F89">
            <v>0</v>
          </cell>
          <cell r="G89">
            <v>0</v>
          </cell>
          <cell r="H89">
            <v>0</v>
          </cell>
          <cell r="I89">
            <v>1.5</v>
          </cell>
          <cell r="J89">
            <v>0</v>
          </cell>
          <cell r="K89">
            <v>1.5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F91">
            <v>0</v>
          </cell>
          <cell r="G91">
            <v>0</v>
          </cell>
          <cell r="H91">
            <v>0</v>
          </cell>
          <cell r="I91">
            <v>1.95</v>
          </cell>
          <cell r="J91">
            <v>0</v>
          </cell>
          <cell r="K91">
            <v>1.95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F92">
            <v>0</v>
          </cell>
          <cell r="G92">
            <v>0</v>
          </cell>
          <cell r="H92">
            <v>0</v>
          </cell>
          <cell r="I92">
            <v>2.25</v>
          </cell>
          <cell r="J92">
            <v>0</v>
          </cell>
          <cell r="K92">
            <v>2.25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F93">
            <v>0</v>
          </cell>
          <cell r="G93">
            <v>0</v>
          </cell>
          <cell r="H93">
            <v>0</v>
          </cell>
          <cell r="I93">
            <v>2.0299999999999998</v>
          </cell>
          <cell r="J93">
            <v>1.1200000000000001</v>
          </cell>
          <cell r="K93">
            <v>3.15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F94">
            <v>0</v>
          </cell>
          <cell r="G94">
            <v>0</v>
          </cell>
          <cell r="H94">
            <v>0</v>
          </cell>
          <cell r="I94">
            <v>2.23</v>
          </cell>
          <cell r="J94">
            <v>1.37</v>
          </cell>
          <cell r="K94">
            <v>3.6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F95">
            <v>0</v>
          </cell>
          <cell r="G95">
            <v>0</v>
          </cell>
          <cell r="H95">
            <v>0</v>
          </cell>
          <cell r="I95">
            <v>2.4300000000000002</v>
          </cell>
          <cell r="J95">
            <v>2.0699999999999998</v>
          </cell>
          <cell r="K95">
            <v>4.5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F96">
            <v>0</v>
          </cell>
          <cell r="G96">
            <v>0</v>
          </cell>
          <cell r="H96">
            <v>0</v>
          </cell>
          <cell r="I96">
            <v>3.04</v>
          </cell>
          <cell r="J96">
            <v>5.66</v>
          </cell>
          <cell r="K96">
            <v>8.6999999999999993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F97">
            <v>0</v>
          </cell>
          <cell r="G97">
            <v>0</v>
          </cell>
          <cell r="H97">
            <v>0</v>
          </cell>
          <cell r="I97">
            <v>0.81</v>
          </cell>
          <cell r="J97">
            <v>0.99</v>
          </cell>
          <cell r="K97">
            <v>1.8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F98">
            <v>0</v>
          </cell>
          <cell r="G98">
            <v>0</v>
          </cell>
          <cell r="H98">
            <v>0</v>
          </cell>
          <cell r="I98">
            <v>1.01</v>
          </cell>
          <cell r="J98">
            <v>1.0900000000000001</v>
          </cell>
          <cell r="K98">
            <v>2.1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F99">
            <v>0</v>
          </cell>
          <cell r="G99">
            <v>0</v>
          </cell>
          <cell r="H99">
            <v>0</v>
          </cell>
          <cell r="I99">
            <v>1.22</v>
          </cell>
          <cell r="J99">
            <v>1.32</v>
          </cell>
          <cell r="K99">
            <v>2.54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F100">
            <v>0</v>
          </cell>
          <cell r="G100">
            <v>0</v>
          </cell>
          <cell r="H100">
            <v>0</v>
          </cell>
          <cell r="I100">
            <v>1.42</v>
          </cell>
          <cell r="J100">
            <v>2.48</v>
          </cell>
          <cell r="K100">
            <v>3.9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F101">
            <v>0</v>
          </cell>
          <cell r="G101">
            <v>0</v>
          </cell>
          <cell r="H101">
            <v>0</v>
          </cell>
          <cell r="I101">
            <v>1.62</v>
          </cell>
          <cell r="J101">
            <v>2.73</v>
          </cell>
          <cell r="K101">
            <v>4.3499999999999996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F102">
            <v>0</v>
          </cell>
          <cell r="G102">
            <v>0</v>
          </cell>
          <cell r="H102">
            <v>0</v>
          </cell>
          <cell r="I102">
            <v>1.82</v>
          </cell>
          <cell r="J102">
            <v>3.12</v>
          </cell>
          <cell r="K102">
            <v>4.9400000000000004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F103">
            <v>0</v>
          </cell>
          <cell r="G103">
            <v>0</v>
          </cell>
          <cell r="H103">
            <v>0</v>
          </cell>
          <cell r="I103">
            <v>2.0299999999999998</v>
          </cell>
          <cell r="J103">
            <v>5.47</v>
          </cell>
          <cell r="K103">
            <v>7.5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F104">
            <v>0</v>
          </cell>
          <cell r="G104">
            <v>0</v>
          </cell>
          <cell r="H104">
            <v>0</v>
          </cell>
          <cell r="I104">
            <v>2.23</v>
          </cell>
          <cell r="J104">
            <v>6.47</v>
          </cell>
          <cell r="K104">
            <v>8.6999999999999993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2.4300000000000002</v>
          </cell>
          <cell r="J105">
            <v>6.57</v>
          </cell>
          <cell r="K105">
            <v>9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F106">
            <v>0</v>
          </cell>
          <cell r="G106">
            <v>0</v>
          </cell>
          <cell r="H106">
            <v>0</v>
          </cell>
          <cell r="I106">
            <v>2.64</v>
          </cell>
          <cell r="J106">
            <v>13.86</v>
          </cell>
          <cell r="K106">
            <v>16.5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F107">
            <v>0</v>
          </cell>
          <cell r="G107">
            <v>0</v>
          </cell>
          <cell r="H107">
            <v>0</v>
          </cell>
          <cell r="I107">
            <v>2.84</v>
          </cell>
          <cell r="J107">
            <v>15.16</v>
          </cell>
          <cell r="K107">
            <v>18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F108">
            <v>0</v>
          </cell>
          <cell r="G108">
            <v>0</v>
          </cell>
          <cell r="H108">
            <v>0</v>
          </cell>
          <cell r="I108">
            <v>3.04</v>
          </cell>
          <cell r="J108">
            <v>16.45</v>
          </cell>
          <cell r="K108">
            <v>19.489999999999998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F109">
            <v>0</v>
          </cell>
          <cell r="G109">
            <v>0</v>
          </cell>
          <cell r="H109">
            <v>0</v>
          </cell>
          <cell r="I109">
            <v>3.24</v>
          </cell>
          <cell r="J109">
            <v>17.75</v>
          </cell>
          <cell r="K109">
            <v>20.990000000000002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F110">
            <v>0</v>
          </cell>
          <cell r="G110">
            <v>0</v>
          </cell>
          <cell r="H110">
            <v>0</v>
          </cell>
          <cell r="I110">
            <v>3.45</v>
          </cell>
          <cell r="J110">
            <v>18.54</v>
          </cell>
          <cell r="K110">
            <v>21.99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F111">
            <v>0</v>
          </cell>
          <cell r="G111">
            <v>0</v>
          </cell>
          <cell r="H111">
            <v>0</v>
          </cell>
          <cell r="I111">
            <v>3.65</v>
          </cell>
          <cell r="J111">
            <v>18.84</v>
          </cell>
          <cell r="K111">
            <v>22.49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F112">
            <v>0</v>
          </cell>
          <cell r="G112">
            <v>0</v>
          </cell>
          <cell r="H112">
            <v>0</v>
          </cell>
          <cell r="I112">
            <v>0.81</v>
          </cell>
          <cell r="J112">
            <v>1.1399999999999999</v>
          </cell>
          <cell r="K112">
            <v>1.95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F113">
            <v>0</v>
          </cell>
          <cell r="G113">
            <v>0</v>
          </cell>
          <cell r="H113">
            <v>0</v>
          </cell>
          <cell r="I113">
            <v>1.01</v>
          </cell>
          <cell r="J113">
            <v>1.99</v>
          </cell>
          <cell r="K113">
            <v>3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4</v>
          </cell>
          <cell r="Q113">
            <v>0</v>
          </cell>
          <cell r="R113">
            <v>0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F114">
            <v>0</v>
          </cell>
          <cell r="G114">
            <v>0</v>
          </cell>
          <cell r="H114">
            <v>0</v>
          </cell>
          <cell r="I114">
            <v>1.22</v>
          </cell>
          <cell r="J114">
            <v>2.68</v>
          </cell>
          <cell r="K114">
            <v>3.9000000000000004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F115">
            <v>0</v>
          </cell>
          <cell r="G115">
            <v>0</v>
          </cell>
          <cell r="H115">
            <v>0</v>
          </cell>
          <cell r="I115">
            <v>1.42</v>
          </cell>
          <cell r="J115">
            <v>3.97</v>
          </cell>
          <cell r="K115">
            <v>5.3900000000000006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F116">
            <v>0</v>
          </cell>
          <cell r="G116">
            <v>0</v>
          </cell>
          <cell r="H116">
            <v>0</v>
          </cell>
          <cell r="I116">
            <v>1.62</v>
          </cell>
          <cell r="J116">
            <v>4.68</v>
          </cell>
          <cell r="K116">
            <v>6.3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F117">
            <v>0</v>
          </cell>
          <cell r="G117">
            <v>0</v>
          </cell>
          <cell r="H117">
            <v>0</v>
          </cell>
          <cell r="I117">
            <v>1.82</v>
          </cell>
          <cell r="J117">
            <v>6.88</v>
          </cell>
          <cell r="K117">
            <v>8.6999999999999993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F118">
            <v>0</v>
          </cell>
          <cell r="G118">
            <v>0</v>
          </cell>
          <cell r="H118">
            <v>0</v>
          </cell>
          <cell r="I118">
            <v>2.0299999999999998</v>
          </cell>
          <cell r="J118">
            <v>10.42</v>
          </cell>
          <cell r="K118">
            <v>12.45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F119">
            <v>0</v>
          </cell>
          <cell r="G119">
            <v>0</v>
          </cell>
          <cell r="H119">
            <v>0</v>
          </cell>
          <cell r="I119">
            <v>2.23</v>
          </cell>
          <cell r="J119">
            <v>11.72</v>
          </cell>
          <cell r="K119">
            <v>13.950000000000001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F120">
            <v>0</v>
          </cell>
          <cell r="G120">
            <v>0</v>
          </cell>
          <cell r="H120">
            <v>0</v>
          </cell>
          <cell r="I120">
            <v>2.4300000000000002</v>
          </cell>
          <cell r="J120">
            <v>15.57</v>
          </cell>
          <cell r="K120">
            <v>18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F121">
            <v>0</v>
          </cell>
          <cell r="G121">
            <v>0</v>
          </cell>
          <cell r="H121">
            <v>0</v>
          </cell>
          <cell r="I121">
            <v>2.84</v>
          </cell>
          <cell r="J121">
            <v>22.65</v>
          </cell>
          <cell r="K121">
            <v>25.49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F122">
            <v>0</v>
          </cell>
          <cell r="G122">
            <v>0</v>
          </cell>
          <cell r="H122">
            <v>0</v>
          </cell>
          <cell r="I122">
            <v>3.04</v>
          </cell>
          <cell r="J122">
            <v>23.96</v>
          </cell>
          <cell r="K122">
            <v>27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F123">
            <v>0</v>
          </cell>
          <cell r="G123">
            <v>0</v>
          </cell>
          <cell r="H123">
            <v>0</v>
          </cell>
          <cell r="I123">
            <v>3.24</v>
          </cell>
          <cell r="J123">
            <v>26.76</v>
          </cell>
          <cell r="K123">
            <v>30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F124">
            <v>0</v>
          </cell>
          <cell r="G124">
            <v>0</v>
          </cell>
          <cell r="H124">
            <v>0</v>
          </cell>
          <cell r="I124">
            <v>3.45</v>
          </cell>
          <cell r="J124">
            <v>28.05</v>
          </cell>
          <cell r="K124">
            <v>31.5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F125">
            <v>0</v>
          </cell>
          <cell r="G125">
            <v>0</v>
          </cell>
          <cell r="H125">
            <v>0</v>
          </cell>
          <cell r="I125">
            <v>3.65</v>
          </cell>
          <cell r="J125">
            <v>29.35</v>
          </cell>
          <cell r="K125">
            <v>33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F126">
            <v>0</v>
          </cell>
          <cell r="G126">
            <v>0</v>
          </cell>
          <cell r="H126">
            <v>0</v>
          </cell>
          <cell r="I126">
            <v>7.0000000000000007E-2</v>
          </cell>
          <cell r="J126">
            <v>0</v>
          </cell>
          <cell r="K126">
            <v>7.0000000000000007E-2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F127">
            <v>0</v>
          </cell>
          <cell r="G127">
            <v>0</v>
          </cell>
          <cell r="H127">
            <v>0</v>
          </cell>
          <cell r="I127">
            <v>7.0000000000000007E-2</v>
          </cell>
          <cell r="J127">
            <v>0</v>
          </cell>
          <cell r="K127">
            <v>7.0000000000000007E-2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F128">
            <v>0</v>
          </cell>
          <cell r="G128">
            <v>0</v>
          </cell>
          <cell r="H128">
            <v>0</v>
          </cell>
          <cell r="I128">
            <v>7.0000000000000007E-2</v>
          </cell>
          <cell r="J128">
            <v>0</v>
          </cell>
          <cell r="K128">
            <v>7.0000000000000007E-2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F129">
            <v>0</v>
          </cell>
          <cell r="G129">
            <v>0</v>
          </cell>
          <cell r="H129">
            <v>0</v>
          </cell>
          <cell r="I129">
            <v>7.0000000000000007E-2</v>
          </cell>
          <cell r="J129">
            <v>0</v>
          </cell>
          <cell r="K129">
            <v>7.0000000000000007E-2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F130">
            <v>0</v>
          </cell>
          <cell r="G130">
            <v>0</v>
          </cell>
          <cell r="H130">
            <v>0</v>
          </cell>
          <cell r="I130">
            <v>7.0000000000000007E-2</v>
          </cell>
          <cell r="J130">
            <v>0</v>
          </cell>
          <cell r="K130">
            <v>7.0000000000000007E-2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2</v>
          </cell>
          <cell r="Q130">
            <v>0</v>
          </cell>
          <cell r="R130">
            <v>0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F131">
            <v>0</v>
          </cell>
          <cell r="G131">
            <v>0</v>
          </cell>
          <cell r="H131">
            <v>0</v>
          </cell>
          <cell r="I131">
            <v>7.0000000000000007E-2</v>
          </cell>
          <cell r="J131">
            <v>0</v>
          </cell>
          <cell r="K131">
            <v>7.0000000000000007E-2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F132">
            <v>0</v>
          </cell>
          <cell r="G132">
            <v>0</v>
          </cell>
          <cell r="H132">
            <v>0</v>
          </cell>
          <cell r="I132">
            <v>7.0000000000000007E-2</v>
          </cell>
          <cell r="J132">
            <v>0</v>
          </cell>
          <cell r="K132">
            <v>7.0000000000000007E-2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F133">
            <v>0</v>
          </cell>
          <cell r="G133">
            <v>0</v>
          </cell>
          <cell r="H133">
            <v>0</v>
          </cell>
          <cell r="I133">
            <v>7.0000000000000007E-2</v>
          </cell>
          <cell r="J133">
            <v>0</v>
          </cell>
          <cell r="K133">
            <v>7.0000000000000007E-2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F134">
            <v>0</v>
          </cell>
          <cell r="G134">
            <v>0</v>
          </cell>
          <cell r="H134">
            <v>0</v>
          </cell>
          <cell r="I134">
            <v>7.0000000000000007E-2</v>
          </cell>
          <cell r="J134">
            <v>0</v>
          </cell>
          <cell r="K134">
            <v>7.0000000000000007E-2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F135">
            <v>0</v>
          </cell>
          <cell r="G135">
            <v>0</v>
          </cell>
          <cell r="H135">
            <v>0</v>
          </cell>
          <cell r="I135">
            <v>7.0000000000000007E-2</v>
          </cell>
          <cell r="J135">
            <v>0</v>
          </cell>
          <cell r="K135">
            <v>7.0000000000000007E-2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F136">
            <v>0</v>
          </cell>
          <cell r="G136">
            <v>0</v>
          </cell>
          <cell r="H136">
            <v>0</v>
          </cell>
          <cell r="I136">
            <v>7.0000000000000007E-2</v>
          </cell>
          <cell r="J136">
            <v>0</v>
          </cell>
          <cell r="K136">
            <v>7.0000000000000007E-2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F137">
            <v>0</v>
          </cell>
          <cell r="G137">
            <v>0</v>
          </cell>
          <cell r="H137">
            <v>0</v>
          </cell>
          <cell r="I137">
            <v>7.0000000000000007E-2</v>
          </cell>
          <cell r="J137">
            <v>0</v>
          </cell>
          <cell r="K137">
            <v>7.0000000000000007E-2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F138">
            <v>0</v>
          </cell>
          <cell r="G138">
            <v>0</v>
          </cell>
          <cell r="H138">
            <v>0</v>
          </cell>
          <cell r="I138">
            <v>7.0000000000000007E-2</v>
          </cell>
          <cell r="J138">
            <v>0</v>
          </cell>
          <cell r="K138">
            <v>7.0000000000000007E-2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F139">
            <v>0</v>
          </cell>
          <cell r="G139">
            <v>0</v>
          </cell>
          <cell r="H139">
            <v>0</v>
          </cell>
          <cell r="I139">
            <v>7.0000000000000007E-2</v>
          </cell>
          <cell r="J139">
            <v>0</v>
          </cell>
          <cell r="K139">
            <v>7.0000000000000007E-2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F140">
            <v>0</v>
          </cell>
          <cell r="G140">
            <v>0</v>
          </cell>
          <cell r="H140">
            <v>0</v>
          </cell>
          <cell r="I140">
            <v>7.0000000000000007E-2</v>
          </cell>
          <cell r="J140">
            <v>0</v>
          </cell>
          <cell r="K140">
            <v>7.0000000000000007E-2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F141">
            <v>0</v>
          </cell>
          <cell r="G141">
            <v>0</v>
          </cell>
          <cell r="H141">
            <v>0</v>
          </cell>
          <cell r="I141">
            <v>0.12</v>
          </cell>
          <cell r="J141">
            <v>0</v>
          </cell>
          <cell r="K141">
            <v>0.12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F142">
            <v>0</v>
          </cell>
          <cell r="G142">
            <v>0</v>
          </cell>
          <cell r="H142">
            <v>0</v>
          </cell>
          <cell r="I142">
            <v>0.12</v>
          </cell>
          <cell r="J142">
            <v>0</v>
          </cell>
          <cell r="K142">
            <v>0.12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F143">
            <v>0</v>
          </cell>
          <cell r="G143">
            <v>0</v>
          </cell>
          <cell r="H143">
            <v>0</v>
          </cell>
          <cell r="I143">
            <v>0.12</v>
          </cell>
          <cell r="J143">
            <v>0</v>
          </cell>
          <cell r="K143">
            <v>0.12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F144">
            <v>0</v>
          </cell>
          <cell r="G144">
            <v>0</v>
          </cell>
          <cell r="H144">
            <v>0</v>
          </cell>
          <cell r="I144">
            <v>0.15</v>
          </cell>
          <cell r="J144">
            <v>0</v>
          </cell>
          <cell r="K144">
            <v>0.15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F145">
            <v>0</v>
          </cell>
          <cell r="G145">
            <v>0</v>
          </cell>
          <cell r="H145">
            <v>0</v>
          </cell>
          <cell r="I145">
            <v>0.15</v>
          </cell>
          <cell r="J145">
            <v>0</v>
          </cell>
          <cell r="K145">
            <v>0.15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0.15</v>
          </cell>
          <cell r="J146">
            <v>0</v>
          </cell>
          <cell r="K146">
            <v>0.15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0.15</v>
          </cell>
          <cell r="J147">
            <v>0</v>
          </cell>
          <cell r="K147">
            <v>0.15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F148">
            <v>0</v>
          </cell>
          <cell r="G148">
            <v>0</v>
          </cell>
          <cell r="H148">
            <v>0</v>
          </cell>
          <cell r="I148">
            <v>0.15</v>
          </cell>
          <cell r="J148">
            <v>0</v>
          </cell>
          <cell r="K148">
            <v>0.15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F149">
            <v>0</v>
          </cell>
          <cell r="G149">
            <v>0</v>
          </cell>
          <cell r="H149">
            <v>0</v>
          </cell>
          <cell r="I149">
            <v>0.15</v>
          </cell>
          <cell r="J149">
            <v>0</v>
          </cell>
          <cell r="K149">
            <v>0.15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F150">
            <v>0</v>
          </cell>
          <cell r="G150">
            <v>0</v>
          </cell>
          <cell r="H150">
            <v>0</v>
          </cell>
          <cell r="I150">
            <v>0.3</v>
          </cell>
          <cell r="J150">
            <v>0</v>
          </cell>
          <cell r="K150">
            <v>0.3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2</v>
          </cell>
          <cell r="Q150">
            <v>0</v>
          </cell>
          <cell r="R150">
            <v>0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F151">
            <v>0</v>
          </cell>
          <cell r="G151">
            <v>0</v>
          </cell>
          <cell r="H151">
            <v>0</v>
          </cell>
          <cell r="I151">
            <v>0.3</v>
          </cell>
          <cell r="J151">
            <v>0</v>
          </cell>
          <cell r="K151">
            <v>0.3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F152">
            <v>0</v>
          </cell>
          <cell r="G152">
            <v>0</v>
          </cell>
          <cell r="H152">
            <v>0</v>
          </cell>
          <cell r="I152">
            <v>0.3</v>
          </cell>
          <cell r="J152">
            <v>0</v>
          </cell>
          <cell r="K152">
            <v>0.3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F153">
            <v>0</v>
          </cell>
          <cell r="G153">
            <v>0</v>
          </cell>
          <cell r="H153">
            <v>0</v>
          </cell>
          <cell r="I153">
            <v>0.25</v>
          </cell>
          <cell r="J153">
            <v>0.2</v>
          </cell>
          <cell r="K153">
            <v>0.45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0.3</v>
          </cell>
          <cell r="J154">
            <v>0.3</v>
          </cell>
          <cell r="K154">
            <v>0.6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F155">
            <v>0</v>
          </cell>
          <cell r="G155">
            <v>0</v>
          </cell>
          <cell r="H155">
            <v>0</v>
          </cell>
          <cell r="I155">
            <v>0.35</v>
          </cell>
          <cell r="J155">
            <v>0.4</v>
          </cell>
          <cell r="K155">
            <v>0.75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F156">
            <v>0</v>
          </cell>
          <cell r="G156">
            <v>0</v>
          </cell>
          <cell r="H156">
            <v>0</v>
          </cell>
          <cell r="I156">
            <v>0.41</v>
          </cell>
          <cell r="J156">
            <v>0.49</v>
          </cell>
          <cell r="K156">
            <v>0.89999999999999991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F157">
            <v>0</v>
          </cell>
          <cell r="G157">
            <v>0</v>
          </cell>
          <cell r="H157">
            <v>0</v>
          </cell>
          <cell r="I157">
            <v>0.51</v>
          </cell>
          <cell r="J157">
            <v>0.54</v>
          </cell>
          <cell r="K157">
            <v>1.05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F158">
            <v>0</v>
          </cell>
          <cell r="G158">
            <v>0</v>
          </cell>
          <cell r="H158">
            <v>0</v>
          </cell>
          <cell r="I158">
            <v>0.61</v>
          </cell>
          <cell r="J158">
            <v>1.04</v>
          </cell>
          <cell r="K158">
            <v>1.65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F159">
            <v>0</v>
          </cell>
          <cell r="G159">
            <v>0</v>
          </cell>
          <cell r="H159">
            <v>0</v>
          </cell>
          <cell r="I159">
            <v>0.81</v>
          </cell>
          <cell r="J159">
            <v>1.73</v>
          </cell>
          <cell r="K159">
            <v>2.54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F160">
            <v>0</v>
          </cell>
          <cell r="G160">
            <v>0</v>
          </cell>
          <cell r="H160">
            <v>0</v>
          </cell>
          <cell r="I160">
            <v>1.01</v>
          </cell>
          <cell r="J160">
            <v>3.04</v>
          </cell>
          <cell r="K160">
            <v>4.05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F161">
            <v>0</v>
          </cell>
          <cell r="G161">
            <v>0</v>
          </cell>
          <cell r="H161">
            <v>0</v>
          </cell>
          <cell r="I161">
            <v>1.22</v>
          </cell>
          <cell r="J161">
            <v>4.0199999999999996</v>
          </cell>
          <cell r="K161">
            <v>5.2399999999999993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F162">
            <v>0</v>
          </cell>
          <cell r="G162">
            <v>0</v>
          </cell>
          <cell r="H162">
            <v>0</v>
          </cell>
          <cell r="I162">
            <v>1.42</v>
          </cell>
          <cell r="J162">
            <v>5.33</v>
          </cell>
          <cell r="K162">
            <v>6.75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F163">
            <v>0</v>
          </cell>
          <cell r="G163">
            <v>0</v>
          </cell>
          <cell r="H163">
            <v>0</v>
          </cell>
          <cell r="I163">
            <v>1.62</v>
          </cell>
          <cell r="J163">
            <v>8.42</v>
          </cell>
          <cell r="K163">
            <v>10.039999999999999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F164">
            <v>0</v>
          </cell>
          <cell r="G164">
            <v>0</v>
          </cell>
          <cell r="H164">
            <v>0</v>
          </cell>
          <cell r="I164">
            <v>1.82</v>
          </cell>
          <cell r="J164">
            <v>11.53</v>
          </cell>
          <cell r="K164">
            <v>13.35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F165">
            <v>0</v>
          </cell>
          <cell r="G165">
            <v>0</v>
          </cell>
          <cell r="H165">
            <v>0</v>
          </cell>
          <cell r="I165">
            <v>2.0299999999999998</v>
          </cell>
          <cell r="J165">
            <v>14.47</v>
          </cell>
          <cell r="K165">
            <v>16.5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F166">
            <v>0</v>
          </cell>
          <cell r="G166">
            <v>0</v>
          </cell>
          <cell r="H166">
            <v>0</v>
          </cell>
          <cell r="I166">
            <v>2.4300000000000002</v>
          </cell>
          <cell r="J166">
            <v>24.57</v>
          </cell>
          <cell r="K166">
            <v>27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F167">
            <v>0</v>
          </cell>
          <cell r="G167">
            <v>0</v>
          </cell>
          <cell r="H167">
            <v>0</v>
          </cell>
          <cell r="I167">
            <v>3.24</v>
          </cell>
          <cell r="J167">
            <v>31.26</v>
          </cell>
          <cell r="K167">
            <v>34.5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F168">
            <v>0</v>
          </cell>
          <cell r="G168">
            <v>0</v>
          </cell>
          <cell r="H168">
            <v>0</v>
          </cell>
          <cell r="I168">
            <v>3.45</v>
          </cell>
          <cell r="J168">
            <v>34.049999999999997</v>
          </cell>
          <cell r="K168">
            <v>37.5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F169">
            <v>0</v>
          </cell>
          <cell r="G169">
            <v>0</v>
          </cell>
          <cell r="H169">
            <v>0</v>
          </cell>
          <cell r="I169">
            <v>3.65</v>
          </cell>
          <cell r="J169">
            <v>41.34</v>
          </cell>
          <cell r="K169">
            <v>44.99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F170">
            <v>0</v>
          </cell>
          <cell r="G170">
            <v>0</v>
          </cell>
          <cell r="H170">
            <v>0</v>
          </cell>
          <cell r="I170">
            <v>7.0000000000000007E-2</v>
          </cell>
          <cell r="J170">
            <v>0</v>
          </cell>
          <cell r="K170">
            <v>7.0000000000000007E-2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F171">
            <v>0</v>
          </cell>
          <cell r="G171">
            <v>0</v>
          </cell>
          <cell r="H171">
            <v>0</v>
          </cell>
          <cell r="I171">
            <v>7.0000000000000007E-2</v>
          </cell>
          <cell r="J171">
            <v>0</v>
          </cell>
          <cell r="K171">
            <v>7.0000000000000007E-2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F172">
            <v>0</v>
          </cell>
          <cell r="G172">
            <v>0</v>
          </cell>
          <cell r="H172">
            <v>0</v>
          </cell>
          <cell r="I172">
            <v>7.0000000000000007E-2</v>
          </cell>
          <cell r="J172">
            <v>0</v>
          </cell>
          <cell r="K172">
            <v>7.0000000000000007E-2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F173">
            <v>0</v>
          </cell>
          <cell r="G173">
            <v>0</v>
          </cell>
          <cell r="H173">
            <v>0</v>
          </cell>
          <cell r="I173">
            <v>7.0000000000000007E-2</v>
          </cell>
          <cell r="J173">
            <v>0</v>
          </cell>
          <cell r="K173">
            <v>7.0000000000000007E-2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F174">
            <v>0</v>
          </cell>
          <cell r="G174">
            <v>0</v>
          </cell>
          <cell r="H174">
            <v>0</v>
          </cell>
          <cell r="I174">
            <v>7.0000000000000007E-2</v>
          </cell>
          <cell r="J174">
            <v>0</v>
          </cell>
          <cell r="K174">
            <v>7.0000000000000007E-2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H175">
            <v>0</v>
          </cell>
          <cell r="I175">
            <v>7.0000000000000007E-2</v>
          </cell>
          <cell r="J175">
            <v>0</v>
          </cell>
          <cell r="K175">
            <v>7.0000000000000007E-2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F176">
            <v>0</v>
          </cell>
          <cell r="G176">
            <v>0</v>
          </cell>
          <cell r="H176">
            <v>0</v>
          </cell>
          <cell r="I176">
            <v>7.0000000000000007E-2</v>
          </cell>
          <cell r="J176">
            <v>0</v>
          </cell>
          <cell r="K176">
            <v>7.0000000000000007E-2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F177">
            <v>0</v>
          </cell>
          <cell r="G177">
            <v>0</v>
          </cell>
          <cell r="H177">
            <v>0</v>
          </cell>
          <cell r="I177">
            <v>7.0000000000000007E-2</v>
          </cell>
          <cell r="J177">
            <v>0</v>
          </cell>
          <cell r="K177">
            <v>7.0000000000000007E-2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F178">
            <v>0</v>
          </cell>
          <cell r="G178">
            <v>0</v>
          </cell>
          <cell r="H178">
            <v>0</v>
          </cell>
          <cell r="I178">
            <v>7.0000000000000007E-2</v>
          </cell>
          <cell r="J178">
            <v>0</v>
          </cell>
          <cell r="K178">
            <v>7.0000000000000007E-2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F179">
            <v>0</v>
          </cell>
          <cell r="G179">
            <v>0</v>
          </cell>
          <cell r="H179">
            <v>0</v>
          </cell>
          <cell r="I179">
            <v>7.0000000000000007E-2</v>
          </cell>
          <cell r="J179">
            <v>0</v>
          </cell>
          <cell r="K179">
            <v>7.0000000000000007E-2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F180">
            <v>0</v>
          </cell>
          <cell r="G180">
            <v>0</v>
          </cell>
          <cell r="H180">
            <v>0</v>
          </cell>
          <cell r="I180">
            <v>7.0000000000000007E-2</v>
          </cell>
          <cell r="J180">
            <v>0</v>
          </cell>
          <cell r="K180">
            <v>7.0000000000000007E-2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F181">
            <v>0</v>
          </cell>
          <cell r="G181">
            <v>0</v>
          </cell>
          <cell r="H181">
            <v>0</v>
          </cell>
          <cell r="I181">
            <v>7.0000000000000007E-2</v>
          </cell>
          <cell r="J181">
            <v>0</v>
          </cell>
          <cell r="K181">
            <v>7.0000000000000007E-2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F182">
            <v>0</v>
          </cell>
          <cell r="G182">
            <v>0</v>
          </cell>
          <cell r="H182">
            <v>0</v>
          </cell>
          <cell r="I182">
            <v>7.0000000000000007E-2</v>
          </cell>
          <cell r="J182">
            <v>0</v>
          </cell>
          <cell r="K182">
            <v>7.0000000000000007E-2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F183">
            <v>0</v>
          </cell>
          <cell r="G183">
            <v>0</v>
          </cell>
          <cell r="H183">
            <v>0</v>
          </cell>
          <cell r="I183">
            <v>7.0000000000000007E-2</v>
          </cell>
          <cell r="J183">
            <v>0</v>
          </cell>
          <cell r="K183">
            <v>7.0000000000000007E-2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F184">
            <v>0</v>
          </cell>
          <cell r="G184">
            <v>0</v>
          </cell>
          <cell r="H184">
            <v>0</v>
          </cell>
          <cell r="I184">
            <v>7.0000000000000007E-2</v>
          </cell>
          <cell r="J184">
            <v>0</v>
          </cell>
          <cell r="K184">
            <v>7.0000000000000007E-2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F185">
            <v>0</v>
          </cell>
          <cell r="G185">
            <v>0</v>
          </cell>
          <cell r="H185">
            <v>0</v>
          </cell>
          <cell r="I185">
            <v>0.12</v>
          </cell>
          <cell r="J185">
            <v>0</v>
          </cell>
          <cell r="K185">
            <v>0.12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F186">
            <v>0</v>
          </cell>
          <cell r="G186">
            <v>0</v>
          </cell>
          <cell r="H186">
            <v>0</v>
          </cell>
          <cell r="I186">
            <v>0.12</v>
          </cell>
          <cell r="J186">
            <v>0</v>
          </cell>
          <cell r="K186">
            <v>0.12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F187">
            <v>0</v>
          </cell>
          <cell r="G187">
            <v>0</v>
          </cell>
          <cell r="H187">
            <v>0</v>
          </cell>
          <cell r="I187">
            <v>0.12</v>
          </cell>
          <cell r="J187">
            <v>0</v>
          </cell>
          <cell r="K187">
            <v>0.12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F188">
            <v>0</v>
          </cell>
          <cell r="G188">
            <v>0</v>
          </cell>
          <cell r="H188">
            <v>0</v>
          </cell>
          <cell r="I188">
            <v>0.15</v>
          </cell>
          <cell r="J188">
            <v>0</v>
          </cell>
          <cell r="K188">
            <v>0.15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F189">
            <v>0</v>
          </cell>
          <cell r="G189">
            <v>0</v>
          </cell>
          <cell r="H189">
            <v>0</v>
          </cell>
          <cell r="I189">
            <v>0.15</v>
          </cell>
          <cell r="J189">
            <v>0</v>
          </cell>
          <cell r="K189">
            <v>0.15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F190">
            <v>0</v>
          </cell>
          <cell r="G190">
            <v>0</v>
          </cell>
          <cell r="H190">
            <v>0</v>
          </cell>
          <cell r="I190">
            <v>0.15</v>
          </cell>
          <cell r="J190">
            <v>8.42</v>
          </cell>
          <cell r="K190">
            <v>0.15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0.15</v>
          </cell>
          <cell r="J191">
            <v>0</v>
          </cell>
          <cell r="K191">
            <v>0.15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F192">
            <v>0</v>
          </cell>
          <cell r="G192">
            <v>0</v>
          </cell>
          <cell r="H192">
            <v>0</v>
          </cell>
          <cell r="I192">
            <v>0.15</v>
          </cell>
          <cell r="J192">
            <v>0</v>
          </cell>
          <cell r="K192">
            <v>0.15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F193">
            <v>0</v>
          </cell>
          <cell r="G193">
            <v>0</v>
          </cell>
          <cell r="H193">
            <v>0</v>
          </cell>
          <cell r="I193">
            <v>0.15</v>
          </cell>
          <cell r="J193">
            <v>0</v>
          </cell>
          <cell r="K193">
            <v>0.15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F194">
            <v>0</v>
          </cell>
          <cell r="G194">
            <v>0</v>
          </cell>
          <cell r="H194">
            <v>0</v>
          </cell>
          <cell r="I194">
            <v>0.3</v>
          </cell>
          <cell r="J194">
            <v>0</v>
          </cell>
          <cell r="K194">
            <v>0.3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F195">
            <v>0</v>
          </cell>
          <cell r="G195">
            <v>0</v>
          </cell>
          <cell r="H195">
            <v>0</v>
          </cell>
          <cell r="I195">
            <v>0.3</v>
          </cell>
          <cell r="J195">
            <v>0</v>
          </cell>
          <cell r="K195">
            <v>0.3</v>
          </cell>
          <cell r="L195">
            <v>2</v>
          </cell>
          <cell r="M195">
            <v>0</v>
          </cell>
          <cell r="N195">
            <v>4.1166770151461775E-312</v>
          </cell>
          <cell r="O195" t="str">
            <v>40S</v>
          </cell>
          <cell r="P195">
            <v>2</v>
          </cell>
          <cell r="Q195">
            <v>3.9099923706054689</v>
          </cell>
          <cell r="R195">
            <v>1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F196">
            <v>0</v>
          </cell>
          <cell r="G196">
            <v>0</v>
          </cell>
          <cell r="H196">
            <v>0</v>
          </cell>
          <cell r="I196">
            <v>0.3</v>
          </cell>
          <cell r="J196">
            <v>0</v>
          </cell>
          <cell r="K196">
            <v>0.3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F197">
            <v>0</v>
          </cell>
          <cell r="G197">
            <v>0</v>
          </cell>
          <cell r="H197">
            <v>0</v>
          </cell>
          <cell r="I197">
            <v>0.25</v>
          </cell>
          <cell r="J197">
            <v>0.2</v>
          </cell>
          <cell r="K197">
            <v>0.45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F198">
            <v>0</v>
          </cell>
          <cell r="G198">
            <v>0</v>
          </cell>
          <cell r="H198">
            <v>0</v>
          </cell>
          <cell r="I198">
            <v>0.3</v>
          </cell>
          <cell r="J198">
            <v>0.3</v>
          </cell>
          <cell r="K198">
            <v>0.6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F199">
            <v>0</v>
          </cell>
          <cell r="G199">
            <v>0</v>
          </cell>
          <cell r="H199">
            <v>0</v>
          </cell>
          <cell r="I199">
            <v>0.35</v>
          </cell>
          <cell r="J199">
            <v>0.4</v>
          </cell>
          <cell r="K199">
            <v>0.75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F200">
            <v>0</v>
          </cell>
          <cell r="G200">
            <v>0</v>
          </cell>
          <cell r="H200">
            <v>0</v>
          </cell>
          <cell r="I200">
            <v>0.41</v>
          </cell>
          <cell r="J200">
            <v>0.49</v>
          </cell>
          <cell r="K200">
            <v>0.89999999999999991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F201">
            <v>0</v>
          </cell>
          <cell r="G201">
            <v>0</v>
          </cell>
          <cell r="H201">
            <v>0</v>
          </cell>
          <cell r="I201">
            <v>0.51</v>
          </cell>
          <cell r="J201">
            <v>0.54</v>
          </cell>
          <cell r="K201">
            <v>1.05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F202">
            <v>0</v>
          </cell>
          <cell r="G202">
            <v>0</v>
          </cell>
          <cell r="H202">
            <v>0</v>
          </cell>
          <cell r="I202">
            <v>0.61</v>
          </cell>
          <cell r="J202">
            <v>1.04</v>
          </cell>
          <cell r="K202">
            <v>1.65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F203">
            <v>0</v>
          </cell>
          <cell r="G203">
            <v>0</v>
          </cell>
          <cell r="H203">
            <v>0</v>
          </cell>
          <cell r="I203">
            <v>0.81</v>
          </cell>
          <cell r="J203">
            <v>1.73</v>
          </cell>
          <cell r="K203">
            <v>2.54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F204">
            <v>0</v>
          </cell>
          <cell r="G204">
            <v>0</v>
          </cell>
          <cell r="H204">
            <v>0</v>
          </cell>
          <cell r="I204">
            <v>1.01</v>
          </cell>
          <cell r="J204">
            <v>3.04</v>
          </cell>
          <cell r="K204">
            <v>4.05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F205">
            <v>0</v>
          </cell>
          <cell r="G205">
            <v>0</v>
          </cell>
          <cell r="H205">
            <v>0</v>
          </cell>
          <cell r="I205">
            <v>1.22</v>
          </cell>
          <cell r="J205">
            <v>3.28</v>
          </cell>
          <cell r="K205">
            <v>4.5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F206">
            <v>0</v>
          </cell>
          <cell r="G206">
            <v>0</v>
          </cell>
          <cell r="H206">
            <v>0</v>
          </cell>
          <cell r="I206">
            <v>0.81</v>
          </cell>
          <cell r="J206">
            <v>2.64</v>
          </cell>
          <cell r="K206">
            <v>3.45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F207">
            <v>0</v>
          </cell>
          <cell r="G207">
            <v>0</v>
          </cell>
          <cell r="H207">
            <v>0</v>
          </cell>
          <cell r="I207">
            <v>1.01</v>
          </cell>
          <cell r="J207">
            <v>5.74</v>
          </cell>
          <cell r="K207">
            <v>6.75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F208">
            <v>0</v>
          </cell>
          <cell r="G208">
            <v>0</v>
          </cell>
          <cell r="H208">
            <v>0</v>
          </cell>
          <cell r="I208">
            <v>1.22</v>
          </cell>
          <cell r="J208">
            <v>8.3800000000000008</v>
          </cell>
          <cell r="K208">
            <v>9.6000000000000014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F209">
            <v>0</v>
          </cell>
          <cell r="G209">
            <v>0</v>
          </cell>
          <cell r="H209">
            <v>0</v>
          </cell>
          <cell r="I209">
            <v>1.42</v>
          </cell>
          <cell r="J209">
            <v>9.9700000000000006</v>
          </cell>
          <cell r="K209">
            <v>11.39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F210">
            <v>0</v>
          </cell>
          <cell r="G210">
            <v>0</v>
          </cell>
          <cell r="H210">
            <v>0</v>
          </cell>
          <cell r="I210">
            <v>1.62</v>
          </cell>
          <cell r="J210">
            <v>14.88</v>
          </cell>
          <cell r="K210">
            <v>16.5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F211">
            <v>0</v>
          </cell>
          <cell r="G211">
            <v>0</v>
          </cell>
          <cell r="H211">
            <v>0</v>
          </cell>
          <cell r="I211">
            <v>1.82</v>
          </cell>
          <cell r="J211">
            <v>20.67</v>
          </cell>
          <cell r="K211">
            <v>22.490000000000002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F212">
            <v>0</v>
          </cell>
          <cell r="G212">
            <v>0</v>
          </cell>
          <cell r="H212">
            <v>0</v>
          </cell>
          <cell r="I212">
            <v>2.0299999999999998</v>
          </cell>
          <cell r="J212">
            <v>23.47</v>
          </cell>
          <cell r="K212">
            <v>25.5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F213">
            <v>0</v>
          </cell>
          <cell r="G213">
            <v>0</v>
          </cell>
          <cell r="H213">
            <v>0</v>
          </cell>
          <cell r="I213">
            <v>2.23</v>
          </cell>
          <cell r="J213">
            <v>29.27</v>
          </cell>
          <cell r="K213">
            <v>31.5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F214">
            <v>0</v>
          </cell>
          <cell r="G214">
            <v>0</v>
          </cell>
          <cell r="H214">
            <v>0</v>
          </cell>
          <cell r="I214">
            <v>2.4300000000000002</v>
          </cell>
          <cell r="J214">
            <v>35.07</v>
          </cell>
          <cell r="K214">
            <v>37.5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F215">
            <v>0</v>
          </cell>
          <cell r="G215">
            <v>0</v>
          </cell>
          <cell r="H215">
            <v>0</v>
          </cell>
          <cell r="I215">
            <v>7.0000000000000007E-2</v>
          </cell>
          <cell r="J215">
            <v>0</v>
          </cell>
          <cell r="K215">
            <v>7.0000000000000007E-2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F216">
            <v>0</v>
          </cell>
          <cell r="G216">
            <v>0</v>
          </cell>
          <cell r="H216">
            <v>0</v>
          </cell>
          <cell r="I216">
            <v>7.0000000000000007E-2</v>
          </cell>
          <cell r="J216">
            <v>0</v>
          </cell>
          <cell r="K216">
            <v>7.0000000000000007E-2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F217">
            <v>0</v>
          </cell>
          <cell r="G217">
            <v>0</v>
          </cell>
          <cell r="H217">
            <v>0</v>
          </cell>
          <cell r="I217">
            <v>7.0000000000000007E-2</v>
          </cell>
          <cell r="J217">
            <v>0</v>
          </cell>
          <cell r="K217">
            <v>7.0000000000000007E-2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F218">
            <v>0</v>
          </cell>
          <cell r="G218">
            <v>0</v>
          </cell>
          <cell r="H218">
            <v>0</v>
          </cell>
          <cell r="I218">
            <v>7.0000000000000007E-2</v>
          </cell>
          <cell r="J218">
            <v>0</v>
          </cell>
          <cell r="K218">
            <v>7.0000000000000007E-2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F219">
            <v>0</v>
          </cell>
          <cell r="G219">
            <v>0</v>
          </cell>
          <cell r="H219">
            <v>0</v>
          </cell>
          <cell r="I219">
            <v>7.0000000000000007E-2</v>
          </cell>
          <cell r="J219">
            <v>0</v>
          </cell>
          <cell r="K219">
            <v>7.0000000000000007E-2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F220">
            <v>0</v>
          </cell>
          <cell r="G220">
            <v>0</v>
          </cell>
          <cell r="H220">
            <v>0</v>
          </cell>
          <cell r="I220">
            <v>7.0000000000000007E-2</v>
          </cell>
          <cell r="J220">
            <v>0</v>
          </cell>
          <cell r="K220">
            <v>7.0000000000000007E-2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F221">
            <v>0</v>
          </cell>
          <cell r="G221">
            <v>0</v>
          </cell>
          <cell r="H221">
            <v>0</v>
          </cell>
          <cell r="I221">
            <v>7.0000000000000007E-2</v>
          </cell>
          <cell r="J221">
            <v>0</v>
          </cell>
          <cell r="K221">
            <v>7.0000000000000007E-2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F222">
            <v>0</v>
          </cell>
          <cell r="G222">
            <v>0</v>
          </cell>
          <cell r="H222">
            <v>0</v>
          </cell>
          <cell r="I222">
            <v>7.0000000000000007E-2</v>
          </cell>
          <cell r="J222">
            <v>0</v>
          </cell>
          <cell r="K222">
            <v>7.0000000000000007E-2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F224">
            <v>0</v>
          </cell>
          <cell r="G224">
            <v>0</v>
          </cell>
          <cell r="H224">
            <v>0</v>
          </cell>
          <cell r="I224">
            <v>7.0000000000000007E-2</v>
          </cell>
          <cell r="J224">
            <v>0</v>
          </cell>
          <cell r="K224">
            <v>7.0000000000000007E-2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F225">
            <v>0</v>
          </cell>
          <cell r="G225">
            <v>0</v>
          </cell>
          <cell r="H225">
            <v>0</v>
          </cell>
          <cell r="I225">
            <v>7.0000000000000007E-2</v>
          </cell>
          <cell r="J225">
            <v>0</v>
          </cell>
          <cell r="K225">
            <v>7.0000000000000007E-2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F226">
            <v>0</v>
          </cell>
          <cell r="G226">
            <v>0</v>
          </cell>
          <cell r="H226">
            <v>0</v>
          </cell>
          <cell r="I226">
            <v>7.0000000000000007E-2</v>
          </cell>
          <cell r="J226">
            <v>0</v>
          </cell>
          <cell r="K226">
            <v>7.0000000000000007E-2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F227">
            <v>0</v>
          </cell>
          <cell r="G227">
            <v>0</v>
          </cell>
          <cell r="H227">
            <v>0</v>
          </cell>
          <cell r="I227">
            <v>7.0000000000000007E-2</v>
          </cell>
          <cell r="J227">
            <v>0</v>
          </cell>
          <cell r="K227">
            <v>7.0000000000000007E-2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F228">
            <v>0</v>
          </cell>
          <cell r="G228">
            <v>0</v>
          </cell>
          <cell r="H228">
            <v>0</v>
          </cell>
          <cell r="I228">
            <v>7.0000000000000007E-2</v>
          </cell>
          <cell r="J228">
            <v>0</v>
          </cell>
          <cell r="K228">
            <v>7.0000000000000007E-2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F229">
            <v>0</v>
          </cell>
          <cell r="G229">
            <v>0</v>
          </cell>
          <cell r="H229">
            <v>0</v>
          </cell>
          <cell r="I229">
            <v>7.0000000000000007E-2</v>
          </cell>
          <cell r="J229">
            <v>0</v>
          </cell>
          <cell r="K229">
            <v>7.0000000000000007E-2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F230">
            <v>0</v>
          </cell>
          <cell r="G230">
            <v>0</v>
          </cell>
          <cell r="H230">
            <v>0</v>
          </cell>
          <cell r="I230">
            <v>0.15</v>
          </cell>
          <cell r="J230">
            <v>0</v>
          </cell>
          <cell r="K230">
            <v>0.15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F231">
            <v>0</v>
          </cell>
          <cell r="G231">
            <v>0</v>
          </cell>
          <cell r="H231">
            <v>0</v>
          </cell>
          <cell r="I231">
            <v>0.15</v>
          </cell>
          <cell r="J231">
            <v>0</v>
          </cell>
          <cell r="K231">
            <v>0.15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F232">
            <v>0</v>
          </cell>
          <cell r="G232">
            <v>0</v>
          </cell>
          <cell r="H232">
            <v>0</v>
          </cell>
          <cell r="I232">
            <v>0.15</v>
          </cell>
          <cell r="J232">
            <v>0</v>
          </cell>
          <cell r="K232">
            <v>0.15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F233">
            <v>0</v>
          </cell>
          <cell r="G233">
            <v>0</v>
          </cell>
          <cell r="H233">
            <v>0</v>
          </cell>
          <cell r="I233">
            <v>0.13</v>
          </cell>
          <cell r="J233">
            <v>0.17</v>
          </cell>
          <cell r="K233">
            <v>0.30000000000000004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F234">
            <v>0</v>
          </cell>
          <cell r="G234">
            <v>0</v>
          </cell>
          <cell r="H234">
            <v>0</v>
          </cell>
          <cell r="I234">
            <v>0.13</v>
          </cell>
          <cell r="J234">
            <v>0.17</v>
          </cell>
          <cell r="K234">
            <v>0.30000000000000004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F235">
            <v>0</v>
          </cell>
          <cell r="G235">
            <v>0</v>
          </cell>
          <cell r="H235">
            <v>0</v>
          </cell>
          <cell r="I235">
            <v>0.13</v>
          </cell>
          <cell r="J235">
            <v>0.17</v>
          </cell>
          <cell r="K235">
            <v>0.30000000000000004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F236">
            <v>0</v>
          </cell>
          <cell r="G236">
            <v>0</v>
          </cell>
          <cell r="H236">
            <v>0</v>
          </cell>
          <cell r="I236">
            <v>0.15</v>
          </cell>
          <cell r="J236">
            <v>0.15</v>
          </cell>
          <cell r="K236">
            <v>0.3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F237">
            <v>0</v>
          </cell>
          <cell r="G237">
            <v>0</v>
          </cell>
          <cell r="H237">
            <v>0</v>
          </cell>
          <cell r="I237">
            <v>0.15</v>
          </cell>
          <cell r="J237">
            <v>0.15</v>
          </cell>
          <cell r="K237">
            <v>0.3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</v>
          </cell>
          <cell r="R237">
            <v>0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F238">
            <v>0</v>
          </cell>
          <cell r="G238">
            <v>0</v>
          </cell>
          <cell r="H238">
            <v>0</v>
          </cell>
          <cell r="I238">
            <v>0.15</v>
          </cell>
          <cell r="J238">
            <v>0.15</v>
          </cell>
          <cell r="K238">
            <v>0.3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F239">
            <v>0</v>
          </cell>
          <cell r="G239">
            <v>0</v>
          </cell>
          <cell r="H239">
            <v>0</v>
          </cell>
          <cell r="I239">
            <v>0.2</v>
          </cell>
          <cell r="J239">
            <v>0.25</v>
          </cell>
          <cell r="K239">
            <v>0.45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F240">
            <v>0</v>
          </cell>
          <cell r="G240">
            <v>0</v>
          </cell>
          <cell r="H240">
            <v>0</v>
          </cell>
          <cell r="I240">
            <v>0.2</v>
          </cell>
          <cell r="J240">
            <v>0.25</v>
          </cell>
          <cell r="K240">
            <v>0.45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F241">
            <v>0</v>
          </cell>
          <cell r="G241">
            <v>0</v>
          </cell>
          <cell r="H241">
            <v>0</v>
          </cell>
          <cell r="I241">
            <v>0.2</v>
          </cell>
          <cell r="J241">
            <v>0.25</v>
          </cell>
          <cell r="K241">
            <v>0.45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F242">
            <v>0</v>
          </cell>
          <cell r="G242">
            <v>0</v>
          </cell>
          <cell r="H242">
            <v>0</v>
          </cell>
          <cell r="I242">
            <v>0.25</v>
          </cell>
          <cell r="J242">
            <v>0.5</v>
          </cell>
          <cell r="K242">
            <v>0.75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F243">
            <v>0</v>
          </cell>
          <cell r="G243">
            <v>0</v>
          </cell>
          <cell r="H243">
            <v>0</v>
          </cell>
          <cell r="I243">
            <v>0.3</v>
          </cell>
          <cell r="J243">
            <v>0.6</v>
          </cell>
          <cell r="K243">
            <v>0.89999999999999991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F244">
            <v>0</v>
          </cell>
          <cell r="G244">
            <v>0</v>
          </cell>
          <cell r="H244">
            <v>0</v>
          </cell>
          <cell r="I244">
            <v>0.35</v>
          </cell>
          <cell r="J244">
            <v>0.85</v>
          </cell>
          <cell r="K244">
            <v>1.2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3</v>
          </cell>
        </row>
        <row r="245">
          <cell r="A245">
            <v>0</v>
          </cell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F245">
            <v>0</v>
          </cell>
          <cell r="G245">
            <v>0</v>
          </cell>
          <cell r="H245">
            <v>0</v>
          </cell>
          <cell r="I245">
            <v>0.41</v>
          </cell>
          <cell r="J245">
            <v>0.93</v>
          </cell>
          <cell r="K245">
            <v>1.34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F246">
            <v>0</v>
          </cell>
          <cell r="G246">
            <v>0</v>
          </cell>
          <cell r="H246">
            <v>0</v>
          </cell>
          <cell r="I246">
            <v>0.51</v>
          </cell>
          <cell r="J246">
            <v>1.59</v>
          </cell>
          <cell r="K246">
            <v>2.1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F247">
            <v>0</v>
          </cell>
          <cell r="G247">
            <v>0</v>
          </cell>
          <cell r="H247">
            <v>0</v>
          </cell>
          <cell r="I247">
            <v>0.61</v>
          </cell>
          <cell r="J247">
            <v>2.69</v>
          </cell>
          <cell r="K247">
            <v>3.3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F248">
            <v>0</v>
          </cell>
          <cell r="G248">
            <v>0</v>
          </cell>
          <cell r="H248">
            <v>0</v>
          </cell>
          <cell r="I248">
            <v>0.81</v>
          </cell>
          <cell r="J248">
            <v>4.58</v>
          </cell>
          <cell r="K248">
            <v>5.3900000000000006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F249">
            <v>0</v>
          </cell>
          <cell r="G249">
            <v>0</v>
          </cell>
          <cell r="H249">
            <v>0</v>
          </cell>
          <cell r="I249">
            <v>1.01</v>
          </cell>
          <cell r="J249">
            <v>7.99</v>
          </cell>
          <cell r="K249">
            <v>9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F250">
            <v>0</v>
          </cell>
          <cell r="G250">
            <v>0</v>
          </cell>
          <cell r="H250">
            <v>0</v>
          </cell>
          <cell r="I250">
            <v>1.22</v>
          </cell>
          <cell r="J250">
            <v>11.68</v>
          </cell>
          <cell r="K250">
            <v>12.9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F251">
            <v>0</v>
          </cell>
          <cell r="G251">
            <v>0</v>
          </cell>
          <cell r="H251">
            <v>0</v>
          </cell>
          <cell r="I251">
            <v>1.42</v>
          </cell>
          <cell r="J251">
            <v>12.68</v>
          </cell>
          <cell r="K251">
            <v>14.1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F252">
            <v>0</v>
          </cell>
          <cell r="G252">
            <v>0</v>
          </cell>
          <cell r="H252">
            <v>0</v>
          </cell>
          <cell r="I252">
            <v>1.62</v>
          </cell>
          <cell r="J252">
            <v>19.37</v>
          </cell>
          <cell r="K252">
            <v>20.990000000000002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F253">
            <v>0</v>
          </cell>
          <cell r="G253">
            <v>0</v>
          </cell>
          <cell r="H253">
            <v>0</v>
          </cell>
          <cell r="I253">
            <v>1.82</v>
          </cell>
          <cell r="J253">
            <v>26.68</v>
          </cell>
          <cell r="K253">
            <v>28.5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F254">
            <v>0</v>
          </cell>
          <cell r="G254">
            <v>0</v>
          </cell>
          <cell r="H254">
            <v>0</v>
          </cell>
          <cell r="I254">
            <v>2.0299999999999998</v>
          </cell>
          <cell r="J254">
            <v>36.96</v>
          </cell>
          <cell r="K254">
            <v>38.99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F255">
            <v>0</v>
          </cell>
          <cell r="G255">
            <v>0</v>
          </cell>
          <cell r="H255">
            <v>0</v>
          </cell>
          <cell r="I255">
            <v>2.23</v>
          </cell>
          <cell r="J255">
            <v>45.77</v>
          </cell>
          <cell r="K255">
            <v>48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F256">
            <v>0</v>
          </cell>
          <cell r="G256">
            <v>0</v>
          </cell>
          <cell r="H256">
            <v>0</v>
          </cell>
          <cell r="I256">
            <v>2.4300000000000002</v>
          </cell>
          <cell r="J256">
            <v>53.07</v>
          </cell>
          <cell r="K256">
            <v>55.5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8</v>
          </cell>
        </row>
        <row r="257">
          <cell r="A257">
            <v>0</v>
          </cell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F257">
            <v>0</v>
          </cell>
          <cell r="G257">
            <v>0</v>
          </cell>
          <cell r="H257">
            <v>0</v>
          </cell>
          <cell r="I257">
            <v>7.0000000000000007E-2</v>
          </cell>
          <cell r="J257">
            <v>0</v>
          </cell>
          <cell r="K257">
            <v>7.0000000000000007E-2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F258">
            <v>0</v>
          </cell>
          <cell r="G258">
            <v>0</v>
          </cell>
          <cell r="H258">
            <v>0</v>
          </cell>
          <cell r="I258">
            <v>7.0000000000000007E-2</v>
          </cell>
          <cell r="J258">
            <v>0</v>
          </cell>
          <cell r="K258">
            <v>7.0000000000000007E-2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F259">
            <v>0</v>
          </cell>
          <cell r="G259">
            <v>0</v>
          </cell>
          <cell r="H259">
            <v>0</v>
          </cell>
          <cell r="I259">
            <v>7.0000000000000007E-2</v>
          </cell>
          <cell r="J259">
            <v>0</v>
          </cell>
          <cell r="K259">
            <v>7.0000000000000007E-2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F260">
            <v>0</v>
          </cell>
          <cell r="G260">
            <v>0</v>
          </cell>
          <cell r="H260">
            <v>0</v>
          </cell>
          <cell r="I260">
            <v>7.0000000000000007E-2</v>
          </cell>
          <cell r="J260">
            <v>0</v>
          </cell>
          <cell r="K260">
            <v>7.0000000000000007E-2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2</v>
          </cell>
        </row>
        <row r="261">
          <cell r="A261">
            <v>0</v>
          </cell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F261">
            <v>0</v>
          </cell>
          <cell r="G261">
            <v>0</v>
          </cell>
          <cell r="H261">
            <v>0</v>
          </cell>
          <cell r="I261">
            <v>7.0000000000000007E-2</v>
          </cell>
          <cell r="J261">
            <v>0</v>
          </cell>
          <cell r="K261">
            <v>7.0000000000000007E-2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F262">
            <v>0</v>
          </cell>
          <cell r="G262">
            <v>0</v>
          </cell>
          <cell r="H262">
            <v>0</v>
          </cell>
          <cell r="I262">
            <v>7.0000000000000007E-2</v>
          </cell>
          <cell r="J262">
            <v>0</v>
          </cell>
          <cell r="K262">
            <v>7.0000000000000007E-2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F263">
            <v>0</v>
          </cell>
          <cell r="G263">
            <v>0</v>
          </cell>
          <cell r="H263">
            <v>0</v>
          </cell>
          <cell r="I263">
            <v>7.0000000000000007E-2</v>
          </cell>
          <cell r="J263">
            <v>0</v>
          </cell>
          <cell r="K263">
            <v>7.0000000000000007E-2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F264">
            <v>0</v>
          </cell>
          <cell r="G264">
            <v>0</v>
          </cell>
          <cell r="H264">
            <v>0</v>
          </cell>
          <cell r="I264">
            <v>7.0000000000000007E-2</v>
          </cell>
          <cell r="J264">
            <v>0</v>
          </cell>
          <cell r="K264">
            <v>7.0000000000000007E-2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F265">
            <v>0</v>
          </cell>
          <cell r="G265">
            <v>0</v>
          </cell>
          <cell r="H265">
            <v>0</v>
          </cell>
          <cell r="I265">
            <v>7.0000000000000007E-2</v>
          </cell>
          <cell r="J265">
            <v>0</v>
          </cell>
          <cell r="K265">
            <v>7.0000000000000007E-2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F266">
            <v>0</v>
          </cell>
          <cell r="G266">
            <v>0</v>
          </cell>
          <cell r="H266">
            <v>0</v>
          </cell>
          <cell r="I266">
            <v>7.0000000000000007E-2</v>
          </cell>
          <cell r="J266">
            <v>0</v>
          </cell>
          <cell r="K266">
            <v>7.0000000000000007E-2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F267">
            <v>0</v>
          </cell>
          <cell r="G267">
            <v>0</v>
          </cell>
          <cell r="H267">
            <v>0</v>
          </cell>
          <cell r="I267">
            <v>7.0000000000000007E-2</v>
          </cell>
          <cell r="J267">
            <v>0</v>
          </cell>
          <cell r="K267">
            <v>7.0000000000000007E-2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F268">
            <v>0</v>
          </cell>
          <cell r="G268">
            <v>0</v>
          </cell>
          <cell r="H268">
            <v>0</v>
          </cell>
          <cell r="I268">
            <v>7.0000000000000007E-2</v>
          </cell>
          <cell r="J268">
            <v>0</v>
          </cell>
          <cell r="K268">
            <v>7.0000000000000007E-2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F269">
            <v>0</v>
          </cell>
          <cell r="G269">
            <v>0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F270">
            <v>0</v>
          </cell>
          <cell r="G270">
            <v>0</v>
          </cell>
          <cell r="H270">
            <v>0</v>
          </cell>
          <cell r="I270">
            <v>7.0000000000000007E-2</v>
          </cell>
          <cell r="J270">
            <v>0</v>
          </cell>
          <cell r="K270">
            <v>7.0000000000000007E-2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F271">
            <v>0</v>
          </cell>
          <cell r="G271">
            <v>0</v>
          </cell>
          <cell r="H271">
            <v>0</v>
          </cell>
          <cell r="I271">
            <v>7.0000000000000007E-2</v>
          </cell>
          <cell r="J271">
            <v>0</v>
          </cell>
          <cell r="K271">
            <v>7.0000000000000007E-2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2</v>
          </cell>
          <cell r="Q271">
            <v>0</v>
          </cell>
          <cell r="R271">
            <v>0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F272">
            <v>0</v>
          </cell>
          <cell r="G272">
            <v>0</v>
          </cell>
          <cell r="H272">
            <v>0</v>
          </cell>
          <cell r="I272">
            <v>0.15</v>
          </cell>
          <cell r="J272">
            <v>0</v>
          </cell>
          <cell r="K272">
            <v>0.15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F273">
            <v>0</v>
          </cell>
          <cell r="G273">
            <v>0</v>
          </cell>
          <cell r="H273">
            <v>0</v>
          </cell>
          <cell r="I273">
            <v>0.15</v>
          </cell>
          <cell r="J273">
            <v>0</v>
          </cell>
          <cell r="K273">
            <v>0.15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F274">
            <v>0</v>
          </cell>
          <cell r="G274">
            <v>0</v>
          </cell>
          <cell r="H274">
            <v>0</v>
          </cell>
          <cell r="I274">
            <v>0.15</v>
          </cell>
          <cell r="J274">
            <v>0</v>
          </cell>
          <cell r="K274">
            <v>0.15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F275">
            <v>0</v>
          </cell>
          <cell r="G275">
            <v>0</v>
          </cell>
          <cell r="H275">
            <v>0</v>
          </cell>
          <cell r="I275">
            <v>0.13</v>
          </cell>
          <cell r="J275">
            <v>0.17</v>
          </cell>
          <cell r="K275">
            <v>0.30000000000000004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F276">
            <v>0</v>
          </cell>
          <cell r="G276">
            <v>0</v>
          </cell>
          <cell r="H276">
            <v>0</v>
          </cell>
          <cell r="I276">
            <v>0.13</v>
          </cell>
          <cell r="J276">
            <v>0.17</v>
          </cell>
          <cell r="K276">
            <v>0.30000000000000004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F277">
            <v>0</v>
          </cell>
          <cell r="G277">
            <v>0</v>
          </cell>
          <cell r="H277">
            <v>0</v>
          </cell>
          <cell r="I277">
            <v>0.13</v>
          </cell>
          <cell r="J277">
            <v>0.17</v>
          </cell>
          <cell r="K277">
            <v>0.30000000000000004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F278">
            <v>0</v>
          </cell>
          <cell r="G278">
            <v>0</v>
          </cell>
          <cell r="H278">
            <v>0</v>
          </cell>
          <cell r="I278">
            <v>0.15</v>
          </cell>
          <cell r="J278">
            <v>0.15</v>
          </cell>
          <cell r="K278">
            <v>0.3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F279">
            <v>0</v>
          </cell>
          <cell r="G279">
            <v>0</v>
          </cell>
          <cell r="H279">
            <v>0</v>
          </cell>
          <cell r="I279">
            <v>0.15</v>
          </cell>
          <cell r="J279">
            <v>0.15</v>
          </cell>
          <cell r="K279">
            <v>0.3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F280">
            <v>0</v>
          </cell>
          <cell r="G280">
            <v>0</v>
          </cell>
          <cell r="H280">
            <v>0</v>
          </cell>
          <cell r="I280">
            <v>0.15</v>
          </cell>
          <cell r="J280">
            <v>0.15</v>
          </cell>
          <cell r="K280">
            <v>0.3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F281">
            <v>0</v>
          </cell>
          <cell r="G281">
            <v>0</v>
          </cell>
          <cell r="H281">
            <v>0</v>
          </cell>
          <cell r="I281">
            <v>0.2</v>
          </cell>
          <cell r="J281">
            <v>0.25</v>
          </cell>
          <cell r="K281">
            <v>0.45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F282">
            <v>0</v>
          </cell>
          <cell r="G282">
            <v>0</v>
          </cell>
          <cell r="H282">
            <v>0</v>
          </cell>
          <cell r="I282">
            <v>0.2</v>
          </cell>
          <cell r="J282">
            <v>0.25</v>
          </cell>
          <cell r="K282">
            <v>0.45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F283">
            <v>0</v>
          </cell>
          <cell r="G283">
            <v>0</v>
          </cell>
          <cell r="H283">
            <v>0</v>
          </cell>
          <cell r="I283">
            <v>0.2</v>
          </cell>
          <cell r="J283">
            <v>0.25</v>
          </cell>
          <cell r="K283">
            <v>0.45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F284">
            <v>0</v>
          </cell>
          <cell r="G284">
            <v>0</v>
          </cell>
          <cell r="H284">
            <v>0</v>
          </cell>
          <cell r="I284">
            <v>0.25</v>
          </cell>
          <cell r="J284">
            <v>0.5</v>
          </cell>
          <cell r="K284">
            <v>0.75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F285">
            <v>0</v>
          </cell>
          <cell r="G285">
            <v>0</v>
          </cell>
          <cell r="H285">
            <v>0</v>
          </cell>
          <cell r="I285">
            <v>0.3</v>
          </cell>
          <cell r="J285">
            <v>0.6</v>
          </cell>
          <cell r="K285">
            <v>0.89999999999999991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F286">
            <v>0</v>
          </cell>
          <cell r="G286">
            <v>0</v>
          </cell>
          <cell r="H286">
            <v>0</v>
          </cell>
          <cell r="I286">
            <v>0.35</v>
          </cell>
          <cell r="J286">
            <v>0.85</v>
          </cell>
          <cell r="K286">
            <v>1.2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3</v>
          </cell>
        </row>
        <row r="287">
          <cell r="A287" t="str">
            <v>80S</v>
          </cell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F287">
            <v>0</v>
          </cell>
          <cell r="G287">
            <v>0</v>
          </cell>
          <cell r="H287">
            <v>0</v>
          </cell>
          <cell r="I287">
            <v>0.41</v>
          </cell>
          <cell r="J287">
            <v>0.93</v>
          </cell>
          <cell r="K287">
            <v>1.34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F288">
            <v>0</v>
          </cell>
          <cell r="G288">
            <v>0</v>
          </cell>
          <cell r="H288">
            <v>0</v>
          </cell>
          <cell r="I288">
            <v>0.51</v>
          </cell>
          <cell r="J288">
            <v>1.59</v>
          </cell>
          <cell r="K288">
            <v>2.1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F289">
            <v>0</v>
          </cell>
          <cell r="G289">
            <v>0</v>
          </cell>
          <cell r="H289">
            <v>0</v>
          </cell>
          <cell r="I289">
            <v>0.61</v>
          </cell>
          <cell r="J289">
            <v>2.69</v>
          </cell>
          <cell r="K289">
            <v>3.3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F290">
            <v>0</v>
          </cell>
          <cell r="G290">
            <v>0</v>
          </cell>
          <cell r="H290">
            <v>0</v>
          </cell>
          <cell r="I290">
            <v>0.81</v>
          </cell>
          <cell r="J290">
            <v>4.58</v>
          </cell>
          <cell r="K290">
            <v>5.3900000000000006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F291">
            <v>0</v>
          </cell>
          <cell r="G291">
            <v>0</v>
          </cell>
          <cell r="H291">
            <v>0</v>
          </cell>
          <cell r="I291">
            <v>1.01</v>
          </cell>
          <cell r="J291">
            <v>5.74</v>
          </cell>
          <cell r="K291">
            <v>6.75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F292">
            <v>0</v>
          </cell>
          <cell r="G292">
            <v>0</v>
          </cell>
          <cell r="H292">
            <v>0</v>
          </cell>
          <cell r="I292">
            <v>1.22</v>
          </cell>
          <cell r="J292">
            <v>6.73</v>
          </cell>
          <cell r="K292">
            <v>7.95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F293">
            <v>0</v>
          </cell>
          <cell r="G293">
            <v>0</v>
          </cell>
          <cell r="H293">
            <v>0</v>
          </cell>
          <cell r="I293">
            <v>0.81</v>
          </cell>
          <cell r="J293">
            <v>6.09</v>
          </cell>
          <cell r="K293">
            <v>6.9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F294">
            <v>0</v>
          </cell>
          <cell r="G294">
            <v>0</v>
          </cell>
          <cell r="H294">
            <v>0</v>
          </cell>
          <cell r="I294">
            <v>1.01</v>
          </cell>
          <cell r="J294">
            <v>11.44</v>
          </cell>
          <cell r="K294">
            <v>12.45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F295">
            <v>0</v>
          </cell>
          <cell r="G295">
            <v>0</v>
          </cell>
          <cell r="H295">
            <v>0</v>
          </cell>
          <cell r="I295">
            <v>1.22</v>
          </cell>
          <cell r="J295">
            <v>15.28</v>
          </cell>
          <cell r="K295">
            <v>16.5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F296">
            <v>0</v>
          </cell>
          <cell r="G296">
            <v>0</v>
          </cell>
          <cell r="H296">
            <v>0</v>
          </cell>
          <cell r="I296">
            <v>1.42</v>
          </cell>
          <cell r="J296">
            <v>21.07</v>
          </cell>
          <cell r="K296">
            <v>22.490000000000002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F297">
            <v>0</v>
          </cell>
          <cell r="G297">
            <v>0</v>
          </cell>
          <cell r="H297">
            <v>0</v>
          </cell>
          <cell r="I297">
            <v>1.62</v>
          </cell>
          <cell r="J297">
            <v>28.38</v>
          </cell>
          <cell r="K297">
            <v>30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F298">
            <v>0</v>
          </cell>
          <cell r="G298">
            <v>0</v>
          </cell>
          <cell r="H298">
            <v>0</v>
          </cell>
          <cell r="I298">
            <v>1.82</v>
          </cell>
          <cell r="J298">
            <v>37.17</v>
          </cell>
          <cell r="K298">
            <v>38.99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F299">
            <v>0</v>
          </cell>
          <cell r="G299">
            <v>0</v>
          </cell>
          <cell r="H299">
            <v>0</v>
          </cell>
          <cell r="I299">
            <v>2.0299999999999998</v>
          </cell>
          <cell r="J299">
            <v>45.97</v>
          </cell>
          <cell r="K299">
            <v>48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F300">
            <v>0</v>
          </cell>
          <cell r="G300">
            <v>0</v>
          </cell>
          <cell r="H300">
            <v>0</v>
          </cell>
          <cell r="I300">
            <v>2.23</v>
          </cell>
          <cell r="J300">
            <v>65.27</v>
          </cell>
          <cell r="K300">
            <v>67.5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F301">
            <v>0</v>
          </cell>
          <cell r="G301">
            <v>0</v>
          </cell>
          <cell r="H301">
            <v>0</v>
          </cell>
          <cell r="I301">
            <v>2.4300000000000002</v>
          </cell>
          <cell r="J301">
            <v>75.56</v>
          </cell>
          <cell r="K301">
            <v>77.990000000000009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F302">
            <v>0</v>
          </cell>
          <cell r="G302">
            <v>0</v>
          </cell>
          <cell r="H302">
            <v>0</v>
          </cell>
          <cell r="I302">
            <v>0.41</v>
          </cell>
          <cell r="J302">
            <v>1.84</v>
          </cell>
          <cell r="K302">
            <v>2.25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F303">
            <v>0</v>
          </cell>
          <cell r="G303">
            <v>0</v>
          </cell>
          <cell r="H303">
            <v>0</v>
          </cell>
          <cell r="I303">
            <v>0.51</v>
          </cell>
          <cell r="J303">
            <v>2.94</v>
          </cell>
          <cell r="K303">
            <v>3.45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F304">
            <v>0</v>
          </cell>
          <cell r="G304">
            <v>0</v>
          </cell>
          <cell r="H304">
            <v>0</v>
          </cell>
          <cell r="I304">
            <v>0.61</v>
          </cell>
          <cell r="J304">
            <v>4.1900000000000004</v>
          </cell>
          <cell r="K304">
            <v>4.8000000000000007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F305">
            <v>0</v>
          </cell>
          <cell r="G305">
            <v>0</v>
          </cell>
          <cell r="H305">
            <v>0</v>
          </cell>
          <cell r="I305">
            <v>0.81</v>
          </cell>
          <cell r="J305">
            <v>9.23</v>
          </cell>
          <cell r="K305">
            <v>10.040000000000001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F306">
            <v>0</v>
          </cell>
          <cell r="G306">
            <v>0</v>
          </cell>
          <cell r="H306">
            <v>0</v>
          </cell>
          <cell r="I306">
            <v>1.01</v>
          </cell>
          <cell r="J306">
            <v>12.49</v>
          </cell>
          <cell r="K306">
            <v>13.5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F307">
            <v>0</v>
          </cell>
          <cell r="G307">
            <v>0</v>
          </cell>
          <cell r="H307">
            <v>0</v>
          </cell>
          <cell r="I307">
            <v>1.22</v>
          </cell>
          <cell r="J307">
            <v>21.27</v>
          </cell>
          <cell r="K307">
            <v>22.49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F308">
            <v>0</v>
          </cell>
          <cell r="G308">
            <v>0</v>
          </cell>
          <cell r="H308">
            <v>0</v>
          </cell>
          <cell r="I308">
            <v>1.42</v>
          </cell>
          <cell r="J308">
            <v>25.58</v>
          </cell>
          <cell r="K308">
            <v>27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F309">
            <v>0</v>
          </cell>
          <cell r="G309">
            <v>0</v>
          </cell>
          <cell r="H309">
            <v>0</v>
          </cell>
          <cell r="I309">
            <v>1.62</v>
          </cell>
          <cell r="J309">
            <v>35.880000000000003</v>
          </cell>
          <cell r="K309">
            <v>37.5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F310">
            <v>0</v>
          </cell>
          <cell r="G310">
            <v>0</v>
          </cell>
          <cell r="H310">
            <v>0</v>
          </cell>
          <cell r="I310">
            <v>1.82</v>
          </cell>
          <cell r="J310">
            <v>47.68</v>
          </cell>
          <cell r="K310">
            <v>49.5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F311">
            <v>0</v>
          </cell>
          <cell r="G311">
            <v>0</v>
          </cell>
          <cell r="H311">
            <v>0</v>
          </cell>
          <cell r="I311">
            <v>2.0299999999999998</v>
          </cell>
          <cell r="J311">
            <v>62.47</v>
          </cell>
          <cell r="K311">
            <v>64.5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F312">
            <v>0</v>
          </cell>
          <cell r="G312">
            <v>0</v>
          </cell>
          <cell r="H312">
            <v>0</v>
          </cell>
          <cell r="I312">
            <v>2.23</v>
          </cell>
          <cell r="J312">
            <v>84.76</v>
          </cell>
          <cell r="K312">
            <v>86.990000000000009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F313">
            <v>0</v>
          </cell>
          <cell r="G313">
            <v>0</v>
          </cell>
          <cell r="H313">
            <v>0</v>
          </cell>
          <cell r="I313">
            <v>2.4300000000000002</v>
          </cell>
          <cell r="J313">
            <v>98.07</v>
          </cell>
          <cell r="K313">
            <v>100.5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8</v>
          </cell>
          <cell r="Q313">
            <v>0</v>
          </cell>
          <cell r="R313">
            <v>0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F314">
            <v>0</v>
          </cell>
          <cell r="G314">
            <v>0</v>
          </cell>
          <cell r="H314">
            <v>0</v>
          </cell>
          <cell r="I314">
            <v>0.81</v>
          </cell>
          <cell r="J314">
            <v>10.130000000000001</v>
          </cell>
          <cell r="K314">
            <v>10.940000000000001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F315">
            <v>0</v>
          </cell>
          <cell r="G315">
            <v>0</v>
          </cell>
          <cell r="H315">
            <v>0</v>
          </cell>
          <cell r="I315">
            <v>1.01</v>
          </cell>
          <cell r="J315">
            <v>18.48</v>
          </cell>
          <cell r="K315">
            <v>19.490000000000002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F316">
            <v>0</v>
          </cell>
          <cell r="G316">
            <v>0</v>
          </cell>
          <cell r="H316">
            <v>0</v>
          </cell>
          <cell r="I316">
            <v>1.22</v>
          </cell>
          <cell r="J316">
            <v>25.78</v>
          </cell>
          <cell r="K316">
            <v>27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F317">
            <v>0</v>
          </cell>
          <cell r="G317">
            <v>0</v>
          </cell>
          <cell r="H317">
            <v>0</v>
          </cell>
          <cell r="I317">
            <v>1.42</v>
          </cell>
          <cell r="J317">
            <v>31.58</v>
          </cell>
          <cell r="K317">
            <v>33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F318">
            <v>0</v>
          </cell>
          <cell r="G318">
            <v>0</v>
          </cell>
          <cell r="H318">
            <v>0</v>
          </cell>
          <cell r="I318">
            <v>1.62</v>
          </cell>
          <cell r="J318">
            <v>44.87</v>
          </cell>
          <cell r="K318">
            <v>46.489999999999995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F319">
            <v>0</v>
          </cell>
          <cell r="G319">
            <v>0</v>
          </cell>
          <cell r="H319">
            <v>0</v>
          </cell>
          <cell r="I319">
            <v>1.82</v>
          </cell>
          <cell r="J319">
            <v>59.68</v>
          </cell>
          <cell r="K319">
            <v>61.5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F320">
            <v>0</v>
          </cell>
          <cell r="G320">
            <v>0</v>
          </cell>
          <cell r="H320">
            <v>0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F321">
            <v>0</v>
          </cell>
          <cell r="G321">
            <v>0</v>
          </cell>
          <cell r="H321">
            <v>0</v>
          </cell>
          <cell r="I321">
            <v>2.23</v>
          </cell>
          <cell r="J321">
            <v>108.77</v>
          </cell>
          <cell r="K321">
            <v>111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F322">
            <v>0</v>
          </cell>
          <cell r="G322">
            <v>0</v>
          </cell>
          <cell r="H322">
            <v>0</v>
          </cell>
          <cell r="I322">
            <v>2.4300000000000002</v>
          </cell>
          <cell r="J322">
            <v>126.57</v>
          </cell>
          <cell r="K322">
            <v>129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F323">
            <v>0</v>
          </cell>
          <cell r="G323">
            <v>0</v>
          </cell>
          <cell r="H323">
            <v>0</v>
          </cell>
          <cell r="I323">
            <v>7.0000000000000007E-2</v>
          </cell>
          <cell r="J323">
            <v>0.08</v>
          </cell>
          <cell r="K323">
            <v>0.15000000000000002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F324">
            <v>0</v>
          </cell>
          <cell r="G324">
            <v>0</v>
          </cell>
          <cell r="H324">
            <v>0</v>
          </cell>
          <cell r="I324">
            <v>7.0000000000000007E-2</v>
          </cell>
          <cell r="J324">
            <v>0.08</v>
          </cell>
          <cell r="K324">
            <v>0.15000000000000002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F325">
            <v>0</v>
          </cell>
          <cell r="G325">
            <v>0</v>
          </cell>
          <cell r="H325">
            <v>0</v>
          </cell>
          <cell r="I325">
            <v>7.0000000000000007E-2</v>
          </cell>
          <cell r="J325">
            <v>0.08</v>
          </cell>
          <cell r="K325">
            <v>0.15000000000000002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F326">
            <v>0</v>
          </cell>
          <cell r="G326">
            <v>0</v>
          </cell>
          <cell r="H326">
            <v>0</v>
          </cell>
          <cell r="I326">
            <v>0.08</v>
          </cell>
          <cell r="J326">
            <v>7.0000000000000007E-2</v>
          </cell>
          <cell r="K326">
            <v>0.15000000000000002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F327">
            <v>0</v>
          </cell>
          <cell r="G327">
            <v>0</v>
          </cell>
          <cell r="H327">
            <v>0</v>
          </cell>
          <cell r="I327">
            <v>0.08</v>
          </cell>
          <cell r="J327">
            <v>7.0000000000000007E-2</v>
          </cell>
          <cell r="K327">
            <v>0.15000000000000002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F328">
            <v>0</v>
          </cell>
          <cell r="G328">
            <v>0</v>
          </cell>
          <cell r="H328">
            <v>0</v>
          </cell>
          <cell r="I328">
            <v>0.08</v>
          </cell>
          <cell r="J328">
            <v>7.0000000000000007E-2</v>
          </cell>
          <cell r="K328">
            <v>0.15000000000000002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F329">
            <v>0</v>
          </cell>
          <cell r="G329">
            <v>0</v>
          </cell>
          <cell r="H329">
            <v>0</v>
          </cell>
          <cell r="I329">
            <v>0.1</v>
          </cell>
          <cell r="J329">
            <v>0.35</v>
          </cell>
          <cell r="K329">
            <v>0.44999999999999996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F330">
            <v>0</v>
          </cell>
          <cell r="G330">
            <v>0</v>
          </cell>
          <cell r="H330">
            <v>0</v>
          </cell>
          <cell r="I330">
            <v>0.1</v>
          </cell>
          <cell r="J330">
            <v>0.35</v>
          </cell>
          <cell r="K330">
            <v>0.44999999999999996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F331">
            <v>0</v>
          </cell>
          <cell r="G331">
            <v>0</v>
          </cell>
          <cell r="H331">
            <v>0</v>
          </cell>
          <cell r="I331">
            <v>0.1</v>
          </cell>
          <cell r="J331">
            <v>0.35</v>
          </cell>
          <cell r="K331">
            <v>0.44999999999999996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F332">
            <v>0</v>
          </cell>
          <cell r="G332">
            <v>0</v>
          </cell>
          <cell r="H332">
            <v>0</v>
          </cell>
          <cell r="I332">
            <v>0.13</v>
          </cell>
          <cell r="J332">
            <v>0.32</v>
          </cell>
          <cell r="K332">
            <v>0.45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F333">
            <v>0</v>
          </cell>
          <cell r="G333">
            <v>0</v>
          </cell>
          <cell r="H333">
            <v>0</v>
          </cell>
          <cell r="I333">
            <v>0.13</v>
          </cell>
          <cell r="J333">
            <v>0.32</v>
          </cell>
          <cell r="K333">
            <v>0.45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0.13</v>
          </cell>
          <cell r="J334">
            <v>0.32</v>
          </cell>
          <cell r="K334">
            <v>0.45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F335">
            <v>0</v>
          </cell>
          <cell r="G335">
            <v>0</v>
          </cell>
          <cell r="H335">
            <v>0</v>
          </cell>
          <cell r="I335">
            <v>0.15</v>
          </cell>
          <cell r="J335">
            <v>0.45</v>
          </cell>
          <cell r="K335">
            <v>0.6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F336">
            <v>0</v>
          </cell>
          <cell r="G336">
            <v>0</v>
          </cell>
          <cell r="H336">
            <v>0</v>
          </cell>
          <cell r="I336">
            <v>0.15</v>
          </cell>
          <cell r="J336">
            <v>0.45</v>
          </cell>
          <cell r="K336">
            <v>0.6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F337">
            <v>0</v>
          </cell>
          <cell r="G337">
            <v>0</v>
          </cell>
          <cell r="H337">
            <v>0</v>
          </cell>
          <cell r="I337">
            <v>0.15</v>
          </cell>
          <cell r="J337">
            <v>0.45</v>
          </cell>
          <cell r="K337">
            <v>0.6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F338">
            <v>0</v>
          </cell>
          <cell r="G338">
            <v>0</v>
          </cell>
          <cell r="H338">
            <v>0</v>
          </cell>
          <cell r="I338">
            <v>0.2</v>
          </cell>
          <cell r="J338">
            <v>0.7</v>
          </cell>
          <cell r="K338">
            <v>0.89999999999999991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F339">
            <v>0</v>
          </cell>
          <cell r="G339">
            <v>0</v>
          </cell>
          <cell r="H339">
            <v>0</v>
          </cell>
          <cell r="I339">
            <v>0.2</v>
          </cell>
          <cell r="J339">
            <v>0.7</v>
          </cell>
          <cell r="K339">
            <v>0.89999999999999991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F340">
            <v>0</v>
          </cell>
          <cell r="G340">
            <v>0</v>
          </cell>
          <cell r="H340">
            <v>0</v>
          </cell>
          <cell r="I340">
            <v>0.2</v>
          </cell>
          <cell r="J340">
            <v>0.7</v>
          </cell>
          <cell r="K340">
            <v>0.89999999999999991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F341">
            <v>0</v>
          </cell>
          <cell r="G341">
            <v>0</v>
          </cell>
          <cell r="H341">
            <v>0</v>
          </cell>
          <cell r="I341">
            <v>0.25</v>
          </cell>
          <cell r="J341">
            <v>0.8</v>
          </cell>
          <cell r="K341">
            <v>1.05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F342">
            <v>0</v>
          </cell>
          <cell r="G342">
            <v>0</v>
          </cell>
          <cell r="H342">
            <v>0</v>
          </cell>
          <cell r="I342">
            <v>0.3</v>
          </cell>
          <cell r="J342">
            <v>1.5</v>
          </cell>
          <cell r="K342">
            <v>1.8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F343">
            <v>0</v>
          </cell>
          <cell r="G343">
            <v>0</v>
          </cell>
          <cell r="H343">
            <v>0</v>
          </cell>
          <cell r="I343">
            <v>0.41</v>
          </cell>
          <cell r="J343">
            <v>2.59</v>
          </cell>
          <cell r="K343">
            <v>3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G344">
            <v>0</v>
          </cell>
          <cell r="H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M344">
            <v>0</v>
          </cell>
          <cell r="N344">
            <v>0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F345">
            <v>0</v>
          </cell>
          <cell r="G345">
            <v>0</v>
          </cell>
          <cell r="H345">
            <v>0</v>
          </cell>
          <cell r="I345">
            <v>0.61</v>
          </cell>
          <cell r="J345">
            <v>7.04</v>
          </cell>
          <cell r="K345">
            <v>7.65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F346">
            <v>0</v>
          </cell>
          <cell r="G346">
            <v>0</v>
          </cell>
          <cell r="H346">
            <v>0</v>
          </cell>
          <cell r="I346">
            <v>0.81</v>
          </cell>
          <cell r="J346">
            <v>11.19</v>
          </cell>
          <cell r="K346">
            <v>12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F347">
            <v>0</v>
          </cell>
          <cell r="G347">
            <v>0</v>
          </cell>
          <cell r="H347">
            <v>0</v>
          </cell>
          <cell r="I347">
            <v>1.01</v>
          </cell>
          <cell r="J347">
            <v>21.48</v>
          </cell>
          <cell r="K347">
            <v>22.490000000000002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F348">
            <v>0</v>
          </cell>
          <cell r="G348">
            <v>0</v>
          </cell>
          <cell r="H348">
            <v>0</v>
          </cell>
          <cell r="I348">
            <v>1.22</v>
          </cell>
          <cell r="J348">
            <v>31.78</v>
          </cell>
          <cell r="K348">
            <v>33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F349">
            <v>0</v>
          </cell>
          <cell r="G349">
            <v>0</v>
          </cell>
          <cell r="H349">
            <v>0</v>
          </cell>
          <cell r="I349">
            <v>1.42</v>
          </cell>
          <cell r="J349">
            <v>39.07</v>
          </cell>
          <cell r="K349">
            <v>40.49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6</v>
          </cell>
        </row>
        <row r="350">
          <cell r="A350">
            <v>160</v>
          </cell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F350">
            <v>0</v>
          </cell>
          <cell r="G350">
            <v>0</v>
          </cell>
          <cell r="H350">
            <v>0</v>
          </cell>
          <cell r="I350">
            <v>1.62</v>
          </cell>
          <cell r="J350">
            <v>53.88</v>
          </cell>
          <cell r="K350">
            <v>55.5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F351">
            <v>0</v>
          </cell>
          <cell r="G351">
            <v>0</v>
          </cell>
          <cell r="H351">
            <v>0</v>
          </cell>
          <cell r="I351">
            <v>1.82</v>
          </cell>
          <cell r="J351">
            <v>71.680000000000007</v>
          </cell>
          <cell r="K351">
            <v>73.5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F352">
            <v>0</v>
          </cell>
          <cell r="G352">
            <v>0</v>
          </cell>
          <cell r="H352">
            <v>0</v>
          </cell>
          <cell r="I352">
            <v>2.0299999999999998</v>
          </cell>
          <cell r="J352">
            <v>93.97</v>
          </cell>
          <cell r="K352">
            <v>96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F353">
            <v>0</v>
          </cell>
          <cell r="G353">
            <v>0</v>
          </cell>
          <cell r="H353">
            <v>0</v>
          </cell>
          <cell r="I353">
            <v>2.23</v>
          </cell>
          <cell r="J353">
            <v>132.77000000000001</v>
          </cell>
          <cell r="K353">
            <v>135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F354">
            <v>0</v>
          </cell>
          <cell r="G354">
            <v>0</v>
          </cell>
          <cell r="H354">
            <v>0</v>
          </cell>
          <cell r="I354">
            <v>2.4300000000000002</v>
          </cell>
          <cell r="J354">
            <v>162.56</v>
          </cell>
          <cell r="K354">
            <v>164.99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F355">
            <v>0</v>
          </cell>
          <cell r="G355">
            <v>0</v>
          </cell>
          <cell r="H355">
            <v>0</v>
          </cell>
          <cell r="I355">
            <v>7.0000000000000007E-2</v>
          </cell>
          <cell r="J355">
            <v>0</v>
          </cell>
          <cell r="K355">
            <v>7.0000000000000007E-2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F356">
            <v>0</v>
          </cell>
          <cell r="G356">
            <v>0</v>
          </cell>
          <cell r="H356">
            <v>0</v>
          </cell>
          <cell r="I356">
            <v>7.0000000000000007E-2</v>
          </cell>
          <cell r="J356">
            <v>0</v>
          </cell>
          <cell r="K356">
            <v>7.0000000000000007E-2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F357">
            <v>0</v>
          </cell>
          <cell r="G357">
            <v>0</v>
          </cell>
          <cell r="H357">
            <v>0</v>
          </cell>
          <cell r="I357">
            <v>7.0000000000000007E-2</v>
          </cell>
          <cell r="J357">
            <v>0</v>
          </cell>
          <cell r="K357">
            <v>7.0000000000000007E-2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F358">
            <v>0</v>
          </cell>
          <cell r="G358">
            <v>0</v>
          </cell>
          <cell r="H358">
            <v>0</v>
          </cell>
          <cell r="I358">
            <v>7.0000000000000007E-2</v>
          </cell>
          <cell r="J358">
            <v>0</v>
          </cell>
          <cell r="K358">
            <v>7.0000000000000007E-2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F359">
            <v>0</v>
          </cell>
          <cell r="G359">
            <v>0</v>
          </cell>
          <cell r="H359">
            <v>0</v>
          </cell>
          <cell r="I359">
            <v>7.0000000000000007E-2</v>
          </cell>
          <cell r="J359">
            <v>0</v>
          </cell>
          <cell r="K359">
            <v>7.0000000000000007E-2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F360">
            <v>0</v>
          </cell>
          <cell r="G360">
            <v>0</v>
          </cell>
          <cell r="H360">
            <v>0</v>
          </cell>
          <cell r="I360">
            <v>7.0000000000000007E-2</v>
          </cell>
          <cell r="J360">
            <v>0</v>
          </cell>
          <cell r="K360">
            <v>7.0000000000000007E-2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F361">
            <v>0</v>
          </cell>
          <cell r="G361">
            <v>0</v>
          </cell>
          <cell r="H361">
            <v>0</v>
          </cell>
          <cell r="I361">
            <v>7.0000000000000007E-2</v>
          </cell>
          <cell r="J361">
            <v>0</v>
          </cell>
          <cell r="K361">
            <v>7.0000000000000007E-2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F362">
            <v>0</v>
          </cell>
          <cell r="G362">
            <v>0</v>
          </cell>
          <cell r="H362">
            <v>0</v>
          </cell>
          <cell r="I362">
            <v>7.0000000000000007E-2</v>
          </cell>
          <cell r="J362">
            <v>0</v>
          </cell>
          <cell r="K362">
            <v>7.0000000000000007E-2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F363">
            <v>0</v>
          </cell>
          <cell r="G363">
            <v>0</v>
          </cell>
          <cell r="H363">
            <v>0</v>
          </cell>
          <cell r="I363">
            <v>7.0000000000000007E-2</v>
          </cell>
          <cell r="J363">
            <v>0</v>
          </cell>
          <cell r="K363">
            <v>7.0000000000000007E-2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F364">
            <v>0</v>
          </cell>
          <cell r="G364">
            <v>0</v>
          </cell>
          <cell r="H364">
            <v>0</v>
          </cell>
          <cell r="I364">
            <v>7.0000000000000007E-2</v>
          </cell>
          <cell r="J364">
            <v>0</v>
          </cell>
          <cell r="K364">
            <v>7.0000000000000007E-2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F365">
            <v>0</v>
          </cell>
          <cell r="G365">
            <v>0</v>
          </cell>
          <cell r="H365">
            <v>0</v>
          </cell>
          <cell r="I365">
            <v>7.0000000000000007E-2</v>
          </cell>
          <cell r="J365">
            <v>0</v>
          </cell>
          <cell r="K365">
            <v>7.0000000000000007E-2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7.0000000000000007E-2</v>
          </cell>
          <cell r="J366">
            <v>0</v>
          </cell>
          <cell r="K366">
            <v>7.0000000000000007E-2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F367">
            <v>0</v>
          </cell>
          <cell r="G367">
            <v>0</v>
          </cell>
          <cell r="H367">
            <v>0</v>
          </cell>
          <cell r="I367">
            <v>7.0000000000000007E-2</v>
          </cell>
          <cell r="J367">
            <v>0</v>
          </cell>
          <cell r="K367">
            <v>7.0000000000000007E-2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F368">
            <v>0</v>
          </cell>
          <cell r="G368">
            <v>0</v>
          </cell>
          <cell r="H368">
            <v>0</v>
          </cell>
          <cell r="I368">
            <v>7.0000000000000007E-2</v>
          </cell>
          <cell r="J368">
            <v>0</v>
          </cell>
          <cell r="K368">
            <v>7.0000000000000007E-2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F369">
            <v>0</v>
          </cell>
          <cell r="G369">
            <v>0</v>
          </cell>
          <cell r="H369">
            <v>0</v>
          </cell>
          <cell r="I369">
            <v>7.0000000000000007E-2</v>
          </cell>
          <cell r="J369">
            <v>0</v>
          </cell>
          <cell r="K369">
            <v>7.0000000000000007E-2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F370">
            <v>0</v>
          </cell>
          <cell r="G370">
            <v>0</v>
          </cell>
          <cell r="H370">
            <v>0</v>
          </cell>
          <cell r="I370">
            <v>0.12</v>
          </cell>
          <cell r="J370">
            <v>0</v>
          </cell>
          <cell r="K370">
            <v>0.12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F371">
            <v>0</v>
          </cell>
          <cell r="G371">
            <v>0</v>
          </cell>
          <cell r="H371">
            <v>0</v>
          </cell>
          <cell r="I371">
            <v>0.12</v>
          </cell>
          <cell r="J371">
            <v>0</v>
          </cell>
          <cell r="K371">
            <v>0.12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F372">
            <v>0</v>
          </cell>
          <cell r="G372">
            <v>0</v>
          </cell>
          <cell r="H372">
            <v>0</v>
          </cell>
          <cell r="I372">
            <v>0.12</v>
          </cell>
          <cell r="J372">
            <v>0</v>
          </cell>
          <cell r="K372">
            <v>0.12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F373">
            <v>0</v>
          </cell>
          <cell r="G373">
            <v>0</v>
          </cell>
          <cell r="H373">
            <v>0</v>
          </cell>
          <cell r="I373">
            <v>0.15</v>
          </cell>
          <cell r="J373">
            <v>0</v>
          </cell>
          <cell r="K373">
            <v>0.15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F374">
            <v>0</v>
          </cell>
          <cell r="G374">
            <v>0</v>
          </cell>
          <cell r="H374">
            <v>0</v>
          </cell>
          <cell r="I374">
            <v>0.15</v>
          </cell>
          <cell r="J374">
            <v>0</v>
          </cell>
          <cell r="K374">
            <v>0.15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F375">
            <v>0</v>
          </cell>
          <cell r="G375">
            <v>0</v>
          </cell>
          <cell r="H375">
            <v>0</v>
          </cell>
          <cell r="I375">
            <v>0.15</v>
          </cell>
          <cell r="J375">
            <v>0</v>
          </cell>
          <cell r="K375">
            <v>0.15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F376">
            <v>0</v>
          </cell>
          <cell r="G376">
            <v>0</v>
          </cell>
          <cell r="H376">
            <v>0</v>
          </cell>
          <cell r="I376">
            <v>0.15</v>
          </cell>
          <cell r="J376">
            <v>0</v>
          </cell>
          <cell r="K376">
            <v>0.15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F377">
            <v>0</v>
          </cell>
          <cell r="G377">
            <v>0</v>
          </cell>
          <cell r="H377">
            <v>0</v>
          </cell>
          <cell r="I377">
            <v>0.15</v>
          </cell>
          <cell r="J377">
            <v>0</v>
          </cell>
          <cell r="K377">
            <v>0.15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F378">
            <v>0</v>
          </cell>
          <cell r="G378">
            <v>0</v>
          </cell>
          <cell r="H378">
            <v>0</v>
          </cell>
          <cell r="I378">
            <v>0.15</v>
          </cell>
          <cell r="J378">
            <v>0</v>
          </cell>
          <cell r="K378">
            <v>0.15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F379">
            <v>0</v>
          </cell>
          <cell r="G379">
            <v>0</v>
          </cell>
          <cell r="H379">
            <v>0</v>
          </cell>
          <cell r="I379">
            <v>0.3</v>
          </cell>
          <cell r="J379">
            <v>0</v>
          </cell>
          <cell r="K379">
            <v>0.3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F380">
            <v>0</v>
          </cell>
          <cell r="G380">
            <v>0</v>
          </cell>
          <cell r="H380">
            <v>0</v>
          </cell>
          <cell r="I380">
            <v>0.3</v>
          </cell>
          <cell r="J380">
            <v>0</v>
          </cell>
          <cell r="K380">
            <v>0.3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F381">
            <v>0</v>
          </cell>
          <cell r="G381">
            <v>0</v>
          </cell>
          <cell r="H381">
            <v>0</v>
          </cell>
          <cell r="I381">
            <v>0.3</v>
          </cell>
          <cell r="J381">
            <v>0</v>
          </cell>
          <cell r="K381">
            <v>0.3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F382">
            <v>0</v>
          </cell>
          <cell r="G382">
            <v>0</v>
          </cell>
          <cell r="H382">
            <v>0</v>
          </cell>
          <cell r="I382">
            <v>0.25</v>
          </cell>
          <cell r="J382">
            <v>0.2</v>
          </cell>
          <cell r="K382">
            <v>0.45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F383">
            <v>0</v>
          </cell>
          <cell r="G383">
            <v>0</v>
          </cell>
          <cell r="H383">
            <v>0</v>
          </cell>
          <cell r="I383">
            <v>0.3</v>
          </cell>
          <cell r="J383">
            <v>0.3</v>
          </cell>
          <cell r="K383">
            <v>0.6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F384">
            <v>0</v>
          </cell>
          <cell r="G384">
            <v>0</v>
          </cell>
          <cell r="H384">
            <v>0</v>
          </cell>
          <cell r="I384">
            <v>0.35</v>
          </cell>
          <cell r="J384">
            <v>0.4</v>
          </cell>
          <cell r="K384">
            <v>0.75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F385">
            <v>0</v>
          </cell>
          <cell r="G385">
            <v>0</v>
          </cell>
          <cell r="H385">
            <v>0</v>
          </cell>
          <cell r="I385">
            <v>0.41</v>
          </cell>
          <cell r="J385">
            <v>0.49</v>
          </cell>
          <cell r="K385">
            <v>0.89999999999999991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F386">
            <v>0</v>
          </cell>
          <cell r="G386">
            <v>0</v>
          </cell>
          <cell r="H386">
            <v>0</v>
          </cell>
          <cell r="I386">
            <v>0.51</v>
          </cell>
          <cell r="J386">
            <v>0.54</v>
          </cell>
          <cell r="K386">
            <v>1.05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F387">
            <v>0</v>
          </cell>
          <cell r="G387">
            <v>0</v>
          </cell>
          <cell r="H387">
            <v>0</v>
          </cell>
          <cell r="I387">
            <v>0.61</v>
          </cell>
          <cell r="J387">
            <v>1.04</v>
          </cell>
          <cell r="K387">
            <v>1.65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F388">
            <v>0</v>
          </cell>
          <cell r="G388">
            <v>0</v>
          </cell>
          <cell r="H388">
            <v>0</v>
          </cell>
          <cell r="I388">
            <v>0.81</v>
          </cell>
          <cell r="J388">
            <v>1.73</v>
          </cell>
          <cell r="K388">
            <v>2.54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F389">
            <v>0</v>
          </cell>
          <cell r="G389">
            <v>0</v>
          </cell>
          <cell r="H389">
            <v>0</v>
          </cell>
          <cell r="I389">
            <v>1.01</v>
          </cell>
          <cell r="J389">
            <v>3.04</v>
          </cell>
          <cell r="K389">
            <v>4.05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F390">
            <v>0</v>
          </cell>
          <cell r="G390">
            <v>0</v>
          </cell>
          <cell r="H390">
            <v>0</v>
          </cell>
          <cell r="I390">
            <v>1.22</v>
          </cell>
          <cell r="J390">
            <v>3.28</v>
          </cell>
          <cell r="K390">
            <v>4.5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F391">
            <v>0</v>
          </cell>
          <cell r="G391">
            <v>0</v>
          </cell>
          <cell r="H391">
            <v>0</v>
          </cell>
          <cell r="I391">
            <v>1.42</v>
          </cell>
          <cell r="J391">
            <v>3.97</v>
          </cell>
          <cell r="K391">
            <v>5.3900000000000006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F392">
            <v>0</v>
          </cell>
          <cell r="G392">
            <v>0</v>
          </cell>
          <cell r="H392">
            <v>0</v>
          </cell>
          <cell r="I392">
            <v>1.62</v>
          </cell>
          <cell r="J392">
            <v>4.68</v>
          </cell>
          <cell r="K392">
            <v>6.3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F393">
            <v>0</v>
          </cell>
          <cell r="G393">
            <v>0</v>
          </cell>
          <cell r="H393">
            <v>0</v>
          </cell>
          <cell r="I393">
            <v>1.82</v>
          </cell>
          <cell r="J393">
            <v>5.38</v>
          </cell>
          <cell r="K393">
            <v>7.2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F394">
            <v>0</v>
          </cell>
          <cell r="G394">
            <v>0</v>
          </cell>
          <cell r="H394">
            <v>0</v>
          </cell>
          <cell r="I394">
            <v>2.0299999999999998</v>
          </cell>
          <cell r="J394">
            <v>5.47</v>
          </cell>
          <cell r="K394">
            <v>7.5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F395">
            <v>0</v>
          </cell>
          <cell r="G395">
            <v>0</v>
          </cell>
          <cell r="H395">
            <v>0</v>
          </cell>
          <cell r="I395">
            <v>2.23</v>
          </cell>
          <cell r="J395">
            <v>6.47</v>
          </cell>
          <cell r="K395">
            <v>8.6999999999999993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F396">
            <v>0</v>
          </cell>
          <cell r="G396">
            <v>0</v>
          </cell>
          <cell r="H396">
            <v>0</v>
          </cell>
          <cell r="I396">
            <v>2.4300000000000002</v>
          </cell>
          <cell r="J396">
            <v>6.57</v>
          </cell>
          <cell r="K396">
            <v>9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F397">
            <v>0</v>
          </cell>
          <cell r="G397">
            <v>0</v>
          </cell>
          <cell r="H397">
            <v>0</v>
          </cell>
          <cell r="I397">
            <v>2.64</v>
          </cell>
          <cell r="J397">
            <v>7.7</v>
          </cell>
          <cell r="K397">
            <v>10.34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F398">
            <v>0</v>
          </cell>
          <cell r="G398">
            <v>0</v>
          </cell>
          <cell r="H398">
            <v>0</v>
          </cell>
          <cell r="I398">
            <v>2.84</v>
          </cell>
          <cell r="J398">
            <v>8.25</v>
          </cell>
          <cell r="K398">
            <v>11.09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F399">
            <v>0</v>
          </cell>
          <cell r="G399">
            <v>0</v>
          </cell>
          <cell r="H399">
            <v>0</v>
          </cell>
          <cell r="I399">
            <v>3.04</v>
          </cell>
          <cell r="J399">
            <v>8.9600000000000009</v>
          </cell>
          <cell r="K399">
            <v>12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F400">
            <v>0</v>
          </cell>
          <cell r="G400">
            <v>0</v>
          </cell>
          <cell r="H400">
            <v>0</v>
          </cell>
          <cell r="I400">
            <v>3.24</v>
          </cell>
          <cell r="J400">
            <v>9.51</v>
          </cell>
          <cell r="K400">
            <v>12.75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F401">
            <v>0</v>
          </cell>
          <cell r="G401">
            <v>0</v>
          </cell>
          <cell r="H401">
            <v>0</v>
          </cell>
          <cell r="I401">
            <v>3.45</v>
          </cell>
          <cell r="J401">
            <v>10.050000000000001</v>
          </cell>
          <cell r="K401">
            <v>13.5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F402">
            <v>0</v>
          </cell>
          <cell r="G402">
            <v>0</v>
          </cell>
          <cell r="H402">
            <v>0</v>
          </cell>
          <cell r="I402">
            <v>3.65</v>
          </cell>
          <cell r="J402">
            <v>10.6</v>
          </cell>
          <cell r="K402">
            <v>14.25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3.85</v>
          </cell>
          <cell r="J403">
            <v>11.23</v>
          </cell>
          <cell r="K403">
            <v>15.08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F404">
            <v>0</v>
          </cell>
          <cell r="G404">
            <v>0</v>
          </cell>
          <cell r="H404">
            <v>0</v>
          </cell>
          <cell r="I404">
            <v>4.0599999999999996</v>
          </cell>
          <cell r="J404">
            <v>11.66</v>
          </cell>
          <cell r="K404">
            <v>15.719999999999999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F405">
            <v>0</v>
          </cell>
          <cell r="G405">
            <v>0</v>
          </cell>
          <cell r="H405">
            <v>0</v>
          </cell>
          <cell r="I405">
            <v>4.26</v>
          </cell>
          <cell r="J405">
            <v>12.24</v>
          </cell>
          <cell r="K405">
            <v>16.5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F406">
            <v>0</v>
          </cell>
          <cell r="G406">
            <v>0</v>
          </cell>
          <cell r="H406">
            <v>0</v>
          </cell>
          <cell r="I406">
            <v>4.47</v>
          </cell>
          <cell r="J406">
            <v>17.54</v>
          </cell>
          <cell r="K406">
            <v>22.009999999999998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F407">
            <v>0</v>
          </cell>
          <cell r="G407">
            <v>0</v>
          </cell>
          <cell r="H407">
            <v>0</v>
          </cell>
          <cell r="I407">
            <v>4.67</v>
          </cell>
          <cell r="J407">
            <v>18.329999999999998</v>
          </cell>
          <cell r="K407">
            <v>23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F408">
            <v>0</v>
          </cell>
          <cell r="G408">
            <v>0</v>
          </cell>
          <cell r="H408">
            <v>0</v>
          </cell>
          <cell r="I408">
            <v>4.87</v>
          </cell>
          <cell r="J408">
            <v>19.13</v>
          </cell>
          <cell r="K408">
            <v>24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F409">
            <v>0</v>
          </cell>
          <cell r="G409">
            <v>0</v>
          </cell>
          <cell r="H409">
            <v>0</v>
          </cell>
          <cell r="I409">
            <v>7.0000000000000007E-2</v>
          </cell>
          <cell r="J409">
            <v>0</v>
          </cell>
          <cell r="K409">
            <v>7.0000000000000007E-2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F410">
            <v>0</v>
          </cell>
          <cell r="G410">
            <v>0</v>
          </cell>
          <cell r="H410">
            <v>0</v>
          </cell>
          <cell r="I410">
            <v>7.0000000000000007E-2</v>
          </cell>
          <cell r="J410">
            <v>0</v>
          </cell>
          <cell r="K410">
            <v>7.0000000000000007E-2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F411">
            <v>0</v>
          </cell>
          <cell r="G411">
            <v>0</v>
          </cell>
          <cell r="H411">
            <v>0</v>
          </cell>
          <cell r="I411">
            <v>7.0000000000000007E-2</v>
          </cell>
          <cell r="J411">
            <v>0</v>
          </cell>
          <cell r="K411">
            <v>7.0000000000000007E-2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F412">
            <v>0</v>
          </cell>
          <cell r="G412">
            <v>0</v>
          </cell>
          <cell r="H412">
            <v>0</v>
          </cell>
          <cell r="I412">
            <v>7.0000000000000007E-2</v>
          </cell>
          <cell r="J412">
            <v>0</v>
          </cell>
          <cell r="K412">
            <v>7.0000000000000007E-2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F413">
            <v>0</v>
          </cell>
          <cell r="G413">
            <v>0</v>
          </cell>
          <cell r="H413">
            <v>0</v>
          </cell>
          <cell r="I413">
            <v>7.0000000000000007E-2</v>
          </cell>
          <cell r="J413">
            <v>0</v>
          </cell>
          <cell r="K413">
            <v>7.0000000000000007E-2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F414">
            <v>0</v>
          </cell>
          <cell r="G414">
            <v>0</v>
          </cell>
          <cell r="H414">
            <v>0</v>
          </cell>
          <cell r="I414">
            <v>7.0000000000000007E-2</v>
          </cell>
          <cell r="J414">
            <v>0</v>
          </cell>
          <cell r="K414">
            <v>7.0000000000000007E-2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F416">
            <v>0</v>
          </cell>
          <cell r="G416">
            <v>0</v>
          </cell>
          <cell r="H416">
            <v>0</v>
          </cell>
          <cell r="I416">
            <v>7.0000000000000007E-2</v>
          </cell>
          <cell r="J416">
            <v>0</v>
          </cell>
          <cell r="K416">
            <v>7.0000000000000007E-2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F417">
            <v>0</v>
          </cell>
          <cell r="G417">
            <v>0</v>
          </cell>
          <cell r="H417">
            <v>0</v>
          </cell>
          <cell r="I417">
            <v>7.0000000000000007E-2</v>
          </cell>
          <cell r="J417">
            <v>0</v>
          </cell>
          <cell r="K417">
            <v>7.0000000000000007E-2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F419">
            <v>0</v>
          </cell>
          <cell r="G419">
            <v>0</v>
          </cell>
          <cell r="H419">
            <v>0</v>
          </cell>
          <cell r="I419">
            <v>7.0000000000000007E-2</v>
          </cell>
          <cell r="J419">
            <v>0</v>
          </cell>
          <cell r="K419">
            <v>7.0000000000000007E-2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F420">
            <v>0</v>
          </cell>
          <cell r="G420">
            <v>0</v>
          </cell>
          <cell r="H420">
            <v>0</v>
          </cell>
          <cell r="I420">
            <v>7.0000000000000007E-2</v>
          </cell>
          <cell r="J420">
            <v>0</v>
          </cell>
          <cell r="K420">
            <v>7.0000000000000007E-2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F421">
            <v>0</v>
          </cell>
          <cell r="G421">
            <v>0</v>
          </cell>
          <cell r="H421">
            <v>0</v>
          </cell>
          <cell r="I421">
            <v>7.0000000000000007E-2</v>
          </cell>
          <cell r="J421">
            <v>0</v>
          </cell>
          <cell r="K421">
            <v>7.0000000000000007E-2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F422">
            <v>0</v>
          </cell>
          <cell r="G422">
            <v>0</v>
          </cell>
          <cell r="H422">
            <v>0</v>
          </cell>
          <cell r="I422">
            <v>7.0000000000000007E-2</v>
          </cell>
          <cell r="J422">
            <v>0</v>
          </cell>
          <cell r="K422">
            <v>7.0000000000000007E-2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F423">
            <v>0</v>
          </cell>
          <cell r="G423">
            <v>0</v>
          </cell>
          <cell r="H423">
            <v>0</v>
          </cell>
          <cell r="I423">
            <v>7.0000000000000007E-2</v>
          </cell>
          <cell r="J423">
            <v>0</v>
          </cell>
          <cell r="K423">
            <v>7.0000000000000007E-2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F424">
            <v>0</v>
          </cell>
          <cell r="G424">
            <v>0</v>
          </cell>
          <cell r="H424">
            <v>0</v>
          </cell>
          <cell r="I424">
            <v>0.15</v>
          </cell>
          <cell r="J424">
            <v>0</v>
          </cell>
          <cell r="K424">
            <v>0.15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F425">
            <v>0</v>
          </cell>
          <cell r="G425">
            <v>0</v>
          </cell>
          <cell r="H425">
            <v>0</v>
          </cell>
          <cell r="I425">
            <v>0.15</v>
          </cell>
          <cell r="J425">
            <v>0</v>
          </cell>
          <cell r="K425">
            <v>0.15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F426">
            <v>0</v>
          </cell>
          <cell r="G426">
            <v>0</v>
          </cell>
          <cell r="H426">
            <v>0</v>
          </cell>
          <cell r="I426">
            <v>0.15</v>
          </cell>
          <cell r="J426">
            <v>0</v>
          </cell>
          <cell r="K426">
            <v>0.15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F427">
            <v>0</v>
          </cell>
          <cell r="G427">
            <v>0</v>
          </cell>
          <cell r="H427">
            <v>0</v>
          </cell>
          <cell r="I427">
            <v>0.13</v>
          </cell>
          <cell r="J427">
            <v>0.17</v>
          </cell>
          <cell r="K427">
            <v>0.30000000000000004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F428">
            <v>0</v>
          </cell>
          <cell r="G428">
            <v>0</v>
          </cell>
          <cell r="H428">
            <v>0</v>
          </cell>
          <cell r="I428">
            <v>0.13</v>
          </cell>
          <cell r="J428">
            <v>0.17</v>
          </cell>
          <cell r="K428">
            <v>0.30000000000000004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F430">
            <v>0</v>
          </cell>
          <cell r="G430">
            <v>0</v>
          </cell>
          <cell r="H430">
            <v>0</v>
          </cell>
          <cell r="I430">
            <v>0.15</v>
          </cell>
          <cell r="J430">
            <v>0.15</v>
          </cell>
          <cell r="K430">
            <v>0.3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0.15</v>
          </cell>
          <cell r="J431">
            <v>0.15</v>
          </cell>
          <cell r="K431">
            <v>0.3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F432">
            <v>0</v>
          </cell>
          <cell r="G432">
            <v>0</v>
          </cell>
          <cell r="H432">
            <v>0</v>
          </cell>
          <cell r="I432">
            <v>0.15</v>
          </cell>
          <cell r="J432">
            <v>0.15</v>
          </cell>
          <cell r="K432">
            <v>0.3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F433">
            <v>0</v>
          </cell>
          <cell r="G433">
            <v>0</v>
          </cell>
          <cell r="H433">
            <v>0</v>
          </cell>
          <cell r="I433">
            <v>0.2</v>
          </cell>
          <cell r="J433">
            <v>0.25</v>
          </cell>
          <cell r="K433">
            <v>0.45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F434">
            <v>0</v>
          </cell>
          <cell r="G434">
            <v>0</v>
          </cell>
          <cell r="H434">
            <v>0</v>
          </cell>
          <cell r="I434">
            <v>0.2</v>
          </cell>
          <cell r="J434">
            <v>0.25</v>
          </cell>
          <cell r="K434">
            <v>0.45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F435">
            <v>0</v>
          </cell>
          <cell r="G435">
            <v>0</v>
          </cell>
          <cell r="H435">
            <v>0</v>
          </cell>
          <cell r="I435">
            <v>0.2</v>
          </cell>
          <cell r="J435">
            <v>0.25</v>
          </cell>
          <cell r="K435">
            <v>0.45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F436">
            <v>0</v>
          </cell>
          <cell r="G436">
            <v>0</v>
          </cell>
          <cell r="H436">
            <v>0</v>
          </cell>
          <cell r="I436">
            <v>0.25</v>
          </cell>
          <cell r="J436">
            <v>0.5</v>
          </cell>
          <cell r="K436">
            <v>0.75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F437">
            <v>0</v>
          </cell>
          <cell r="G437">
            <v>0</v>
          </cell>
          <cell r="H437">
            <v>0</v>
          </cell>
          <cell r="I437">
            <v>0.3</v>
          </cell>
          <cell r="J437">
            <v>0.6</v>
          </cell>
          <cell r="K437">
            <v>0.89999999999999991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F438">
            <v>0</v>
          </cell>
          <cell r="G438">
            <v>0</v>
          </cell>
          <cell r="H438">
            <v>0</v>
          </cell>
          <cell r="I438">
            <v>0.35</v>
          </cell>
          <cell r="J438">
            <v>0.85</v>
          </cell>
          <cell r="K438">
            <v>1.2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F439">
            <v>0</v>
          </cell>
          <cell r="G439">
            <v>0</v>
          </cell>
          <cell r="H439">
            <v>0</v>
          </cell>
          <cell r="I439">
            <v>0.41</v>
          </cell>
          <cell r="J439">
            <v>0.93</v>
          </cell>
          <cell r="K439">
            <v>1.34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F441">
            <v>0</v>
          </cell>
          <cell r="G441">
            <v>0</v>
          </cell>
          <cell r="H441">
            <v>0</v>
          </cell>
          <cell r="I441">
            <v>0.61</v>
          </cell>
          <cell r="J441">
            <v>2.69</v>
          </cell>
          <cell r="K441">
            <v>3.3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F442">
            <v>0</v>
          </cell>
          <cell r="G442">
            <v>0</v>
          </cell>
          <cell r="H442">
            <v>0</v>
          </cell>
          <cell r="I442">
            <v>0.81</v>
          </cell>
          <cell r="J442">
            <v>4.58</v>
          </cell>
          <cell r="K442">
            <v>5.3900000000000006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F443">
            <v>0</v>
          </cell>
          <cell r="G443">
            <v>0</v>
          </cell>
          <cell r="H443">
            <v>0</v>
          </cell>
          <cell r="I443">
            <v>1.01</v>
          </cell>
          <cell r="J443">
            <v>5.74</v>
          </cell>
          <cell r="K443">
            <v>6.75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F444">
            <v>0</v>
          </cell>
          <cell r="G444">
            <v>0</v>
          </cell>
          <cell r="H444">
            <v>0</v>
          </cell>
          <cell r="I444">
            <v>1.22</v>
          </cell>
          <cell r="J444">
            <v>6.73</v>
          </cell>
          <cell r="K444">
            <v>7.95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F445">
            <v>0</v>
          </cell>
          <cell r="G445">
            <v>0</v>
          </cell>
          <cell r="H445">
            <v>0</v>
          </cell>
          <cell r="I445">
            <v>1.42</v>
          </cell>
          <cell r="J445">
            <v>7.28</v>
          </cell>
          <cell r="K445">
            <v>8.6999999999999993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F446">
            <v>0</v>
          </cell>
          <cell r="G446">
            <v>0</v>
          </cell>
          <cell r="H446">
            <v>0</v>
          </cell>
          <cell r="I446">
            <v>1.62</v>
          </cell>
          <cell r="J446">
            <v>8.42</v>
          </cell>
          <cell r="K446">
            <v>10.039999999999999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F447">
            <v>0</v>
          </cell>
          <cell r="G447">
            <v>0</v>
          </cell>
          <cell r="H447">
            <v>0</v>
          </cell>
          <cell r="I447">
            <v>1.82</v>
          </cell>
          <cell r="J447">
            <v>9.42</v>
          </cell>
          <cell r="K447">
            <v>11.24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F448">
            <v>0</v>
          </cell>
          <cell r="G448">
            <v>0</v>
          </cell>
          <cell r="H448">
            <v>0</v>
          </cell>
          <cell r="I448">
            <v>2.0299999999999998</v>
          </cell>
          <cell r="J448">
            <v>10.42</v>
          </cell>
          <cell r="K448">
            <v>12.45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F449">
            <v>0</v>
          </cell>
          <cell r="G449">
            <v>0</v>
          </cell>
          <cell r="H449">
            <v>0</v>
          </cell>
          <cell r="I449">
            <v>2.23</v>
          </cell>
          <cell r="J449">
            <v>11.72</v>
          </cell>
          <cell r="K449">
            <v>13.950000000000001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F450">
            <v>0</v>
          </cell>
          <cell r="G450">
            <v>0</v>
          </cell>
          <cell r="H450">
            <v>0</v>
          </cell>
          <cell r="I450">
            <v>2.4300000000000002</v>
          </cell>
          <cell r="J450">
            <v>12.57</v>
          </cell>
          <cell r="K450">
            <v>15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F452">
            <v>0</v>
          </cell>
          <cell r="G452">
            <v>0</v>
          </cell>
          <cell r="H452">
            <v>0</v>
          </cell>
          <cell r="I452">
            <v>2.84</v>
          </cell>
          <cell r="J452">
            <v>15.16</v>
          </cell>
          <cell r="K452">
            <v>18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F453">
            <v>0</v>
          </cell>
          <cell r="G453">
            <v>0</v>
          </cell>
          <cell r="H453">
            <v>0</v>
          </cell>
          <cell r="I453">
            <v>3.04</v>
          </cell>
          <cell r="J453">
            <v>16.45</v>
          </cell>
          <cell r="K453">
            <v>19.489999999999998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F454">
            <v>0</v>
          </cell>
          <cell r="G454">
            <v>0</v>
          </cell>
          <cell r="H454">
            <v>0</v>
          </cell>
          <cell r="I454">
            <v>3.24</v>
          </cell>
          <cell r="J454">
            <v>17.75</v>
          </cell>
          <cell r="K454">
            <v>20.990000000000002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F455">
            <v>0</v>
          </cell>
          <cell r="G455">
            <v>0</v>
          </cell>
          <cell r="H455">
            <v>0</v>
          </cell>
          <cell r="I455">
            <v>3.45</v>
          </cell>
          <cell r="J455">
            <v>18.54</v>
          </cell>
          <cell r="K455">
            <v>21.99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F456">
            <v>0</v>
          </cell>
          <cell r="G456">
            <v>0</v>
          </cell>
          <cell r="H456">
            <v>0</v>
          </cell>
          <cell r="I456">
            <v>3.65</v>
          </cell>
          <cell r="J456">
            <v>18.84</v>
          </cell>
          <cell r="K456">
            <v>22.49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F457">
            <v>0</v>
          </cell>
          <cell r="G457">
            <v>0</v>
          </cell>
          <cell r="H457">
            <v>0</v>
          </cell>
          <cell r="I457">
            <v>3.85</v>
          </cell>
          <cell r="J457">
            <v>19.89</v>
          </cell>
          <cell r="K457">
            <v>23.740000000000002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F458">
            <v>0</v>
          </cell>
          <cell r="G458">
            <v>0</v>
          </cell>
          <cell r="H458">
            <v>0</v>
          </cell>
          <cell r="I458">
            <v>4.0599999999999996</v>
          </cell>
          <cell r="J458">
            <v>21.66</v>
          </cell>
          <cell r="K458">
            <v>25.72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F459">
            <v>0</v>
          </cell>
          <cell r="G459">
            <v>0</v>
          </cell>
          <cell r="H459">
            <v>0</v>
          </cell>
          <cell r="I459">
            <v>4.26</v>
          </cell>
          <cell r="J459">
            <v>22.74</v>
          </cell>
          <cell r="K459">
            <v>27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F460">
            <v>0</v>
          </cell>
          <cell r="G460">
            <v>0</v>
          </cell>
          <cell r="H460">
            <v>0</v>
          </cell>
          <cell r="I460">
            <v>4.47</v>
          </cell>
          <cell r="J460">
            <v>27.16</v>
          </cell>
          <cell r="K460">
            <v>31.63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F461">
            <v>0</v>
          </cell>
          <cell r="G461">
            <v>0</v>
          </cell>
          <cell r="H461">
            <v>0</v>
          </cell>
          <cell r="I461">
            <v>4.67</v>
          </cell>
          <cell r="J461">
            <v>28.4</v>
          </cell>
          <cell r="K461">
            <v>33.07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F462">
            <v>0</v>
          </cell>
          <cell r="G462">
            <v>0</v>
          </cell>
          <cell r="H462">
            <v>0</v>
          </cell>
          <cell r="I462">
            <v>4.87</v>
          </cell>
          <cell r="J462">
            <v>29.63</v>
          </cell>
          <cell r="K462">
            <v>34.5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F463">
            <v>0</v>
          </cell>
          <cell r="G463">
            <v>0</v>
          </cell>
          <cell r="H463">
            <v>0</v>
          </cell>
          <cell r="I463">
            <v>7.0000000000000007E-2</v>
          </cell>
          <cell r="J463">
            <v>0.23</v>
          </cell>
          <cell r="K463">
            <v>0.30000000000000004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F464">
            <v>0</v>
          </cell>
          <cell r="G464">
            <v>0</v>
          </cell>
          <cell r="H464">
            <v>0</v>
          </cell>
          <cell r="I464">
            <v>7.0000000000000007E-2</v>
          </cell>
          <cell r="J464">
            <v>0.23</v>
          </cell>
          <cell r="K464">
            <v>0.30000000000000004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F465">
            <v>0</v>
          </cell>
          <cell r="G465">
            <v>0</v>
          </cell>
          <cell r="H465">
            <v>0</v>
          </cell>
          <cell r="I465">
            <v>7.0000000000000007E-2</v>
          </cell>
          <cell r="J465">
            <v>0.23</v>
          </cell>
          <cell r="K465">
            <v>0.30000000000000004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2</v>
          </cell>
          <cell r="Q465">
            <v>0</v>
          </cell>
          <cell r="R465">
            <v>0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F466">
            <v>0</v>
          </cell>
          <cell r="G466">
            <v>0</v>
          </cell>
          <cell r="H466">
            <v>0</v>
          </cell>
          <cell r="I466">
            <v>0.08</v>
          </cell>
          <cell r="J466">
            <v>0.22</v>
          </cell>
          <cell r="K466">
            <v>0.3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F467">
            <v>0</v>
          </cell>
          <cell r="G467">
            <v>0</v>
          </cell>
          <cell r="H467">
            <v>0</v>
          </cell>
          <cell r="I467">
            <v>0.08</v>
          </cell>
          <cell r="J467">
            <v>0.22</v>
          </cell>
          <cell r="K467">
            <v>0.3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F468">
            <v>0</v>
          </cell>
          <cell r="G468">
            <v>0</v>
          </cell>
          <cell r="H468">
            <v>0</v>
          </cell>
          <cell r="I468">
            <v>0.08</v>
          </cell>
          <cell r="J468">
            <v>0.22</v>
          </cell>
          <cell r="K468">
            <v>0.3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0.1</v>
          </cell>
          <cell r="J469">
            <v>0.5</v>
          </cell>
          <cell r="K469">
            <v>0.6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F470">
            <v>0</v>
          </cell>
          <cell r="G470">
            <v>0</v>
          </cell>
          <cell r="H470">
            <v>0</v>
          </cell>
          <cell r="I470">
            <v>0.1</v>
          </cell>
          <cell r="J470">
            <v>0.5</v>
          </cell>
          <cell r="K470">
            <v>0.6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F471">
            <v>0</v>
          </cell>
          <cell r="G471">
            <v>0</v>
          </cell>
          <cell r="H471">
            <v>0</v>
          </cell>
          <cell r="I471">
            <v>0.1</v>
          </cell>
          <cell r="J471">
            <v>0.5</v>
          </cell>
          <cell r="K471">
            <v>0.6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F472">
            <v>0</v>
          </cell>
          <cell r="G472">
            <v>0</v>
          </cell>
          <cell r="H472">
            <v>0</v>
          </cell>
          <cell r="I472">
            <v>0.13</v>
          </cell>
          <cell r="J472">
            <v>0.67</v>
          </cell>
          <cell r="K472">
            <v>0.8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F473">
            <v>0</v>
          </cell>
          <cell r="G473">
            <v>0</v>
          </cell>
          <cell r="H473">
            <v>0</v>
          </cell>
          <cell r="I473">
            <v>0.13</v>
          </cell>
          <cell r="J473">
            <v>0.67</v>
          </cell>
          <cell r="K473">
            <v>0.8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F474">
            <v>0</v>
          </cell>
          <cell r="G474">
            <v>0</v>
          </cell>
          <cell r="H474">
            <v>0</v>
          </cell>
          <cell r="I474">
            <v>0.13</v>
          </cell>
          <cell r="J474">
            <v>0.67</v>
          </cell>
          <cell r="K474">
            <v>0.8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F475">
            <v>0</v>
          </cell>
          <cell r="G475">
            <v>0</v>
          </cell>
          <cell r="H475">
            <v>0</v>
          </cell>
          <cell r="I475">
            <v>0.15</v>
          </cell>
          <cell r="J475">
            <v>0.75</v>
          </cell>
          <cell r="K475">
            <v>0.9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F476">
            <v>0</v>
          </cell>
          <cell r="G476">
            <v>0</v>
          </cell>
          <cell r="H476">
            <v>0</v>
          </cell>
          <cell r="I476">
            <v>0.15</v>
          </cell>
          <cell r="J476">
            <v>0.75</v>
          </cell>
          <cell r="K476">
            <v>0.9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F477">
            <v>0</v>
          </cell>
          <cell r="G477">
            <v>0</v>
          </cell>
          <cell r="H477">
            <v>0</v>
          </cell>
          <cell r="I477">
            <v>0.15</v>
          </cell>
          <cell r="J477">
            <v>0.75</v>
          </cell>
          <cell r="K477">
            <v>0.9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G478">
            <v>0</v>
          </cell>
          <cell r="H478">
            <v>0</v>
          </cell>
          <cell r="I478">
            <v>0.2</v>
          </cell>
          <cell r="J478">
            <v>1</v>
          </cell>
          <cell r="K478">
            <v>1.2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F479">
            <v>0</v>
          </cell>
          <cell r="G479">
            <v>0</v>
          </cell>
          <cell r="H479">
            <v>0</v>
          </cell>
          <cell r="I479">
            <v>0.2</v>
          </cell>
          <cell r="J479">
            <v>1</v>
          </cell>
          <cell r="K479">
            <v>1.2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F480">
            <v>0</v>
          </cell>
          <cell r="G480">
            <v>0</v>
          </cell>
          <cell r="H480">
            <v>0</v>
          </cell>
          <cell r="I480">
            <v>0.2</v>
          </cell>
          <cell r="J480">
            <v>1</v>
          </cell>
          <cell r="K480">
            <v>1.2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F481">
            <v>0</v>
          </cell>
          <cell r="G481">
            <v>0</v>
          </cell>
          <cell r="H481">
            <v>0</v>
          </cell>
          <cell r="I481">
            <v>0.25</v>
          </cell>
          <cell r="J481">
            <v>1.7</v>
          </cell>
          <cell r="K481">
            <v>1.95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F482">
            <v>0</v>
          </cell>
          <cell r="G482">
            <v>0</v>
          </cell>
          <cell r="H482">
            <v>0</v>
          </cell>
          <cell r="I482">
            <v>0.3</v>
          </cell>
          <cell r="J482">
            <v>2.39</v>
          </cell>
          <cell r="K482">
            <v>2.69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F483">
            <v>0</v>
          </cell>
          <cell r="G483">
            <v>0</v>
          </cell>
          <cell r="H483">
            <v>0</v>
          </cell>
          <cell r="I483">
            <v>0.41</v>
          </cell>
          <cell r="J483">
            <v>4.09</v>
          </cell>
          <cell r="K483">
            <v>4.5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F484">
            <v>0</v>
          </cell>
          <cell r="G484">
            <v>0</v>
          </cell>
          <cell r="H484">
            <v>0</v>
          </cell>
          <cell r="I484">
            <v>0.51</v>
          </cell>
          <cell r="J484">
            <v>4.43</v>
          </cell>
          <cell r="K484">
            <v>4.9399999999999995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F485">
            <v>0</v>
          </cell>
          <cell r="G485">
            <v>0</v>
          </cell>
          <cell r="H485">
            <v>0</v>
          </cell>
          <cell r="I485">
            <v>0.61</v>
          </cell>
          <cell r="J485">
            <v>8.09</v>
          </cell>
          <cell r="K485">
            <v>8.6999999999999993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F486">
            <v>0</v>
          </cell>
          <cell r="G486">
            <v>0</v>
          </cell>
          <cell r="H486">
            <v>0</v>
          </cell>
          <cell r="I486">
            <v>0.81</v>
          </cell>
          <cell r="J486">
            <v>11.49</v>
          </cell>
          <cell r="K486">
            <v>12.3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F487">
            <v>0</v>
          </cell>
          <cell r="G487">
            <v>0</v>
          </cell>
          <cell r="H487">
            <v>0</v>
          </cell>
          <cell r="I487">
            <v>1.01</v>
          </cell>
          <cell r="J487">
            <v>18.489999999999998</v>
          </cell>
          <cell r="K487">
            <v>19.5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F488">
            <v>0</v>
          </cell>
          <cell r="G488">
            <v>0</v>
          </cell>
          <cell r="H488">
            <v>0</v>
          </cell>
          <cell r="I488">
            <v>1.22</v>
          </cell>
          <cell r="J488">
            <v>21.27</v>
          </cell>
          <cell r="K488">
            <v>22.49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F489">
            <v>0</v>
          </cell>
          <cell r="G489">
            <v>0</v>
          </cell>
          <cell r="H489">
            <v>0</v>
          </cell>
          <cell r="I489">
            <v>6.49</v>
          </cell>
          <cell r="J489">
            <v>20.29</v>
          </cell>
          <cell r="K489">
            <v>26.78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21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 refreshError="1"/>
      <sheetData sheetId="413" refreshError="1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/>
      <sheetData sheetId="444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 refreshError="1"/>
      <sheetData sheetId="505" refreshError="1"/>
      <sheetData sheetId="506" refreshError="1"/>
      <sheetData sheetId="507" refreshError="1"/>
      <sheetData sheetId="508"/>
      <sheetData sheetId="509"/>
      <sheetData sheetId="510"/>
      <sheetData sheetId="511"/>
      <sheetData sheetId="512"/>
      <sheetData sheetId="513"/>
      <sheetData sheetId="514" refreshError="1"/>
      <sheetData sheetId="515" refreshError="1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 refreshError="1"/>
      <sheetData sheetId="526"/>
      <sheetData sheetId="527" refreshError="1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 refreshError="1"/>
      <sheetData sheetId="543" refreshError="1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 refreshError="1"/>
      <sheetData sheetId="606"/>
      <sheetData sheetId="607"/>
      <sheetData sheetId="608"/>
      <sheetData sheetId="609"/>
      <sheetData sheetId="610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/>
      <sheetData sheetId="617" refreshError="1"/>
      <sheetData sheetId="618"/>
      <sheetData sheetId="619"/>
      <sheetData sheetId="620"/>
      <sheetData sheetId="621" refreshError="1"/>
      <sheetData sheetId="622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 refreshError="1"/>
      <sheetData sheetId="636"/>
      <sheetData sheetId="637"/>
      <sheetData sheetId="6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workbookViewId="0">
      <selection activeCell="G23" sqref="G23"/>
    </sheetView>
  </sheetViews>
  <sheetFormatPr defaultColWidth="8.85546875" defaultRowHeight="15"/>
  <cols>
    <col min="1" max="1" width="4.42578125" style="187" customWidth="1"/>
    <col min="2" max="2" width="42.28515625" style="185" customWidth="1"/>
    <col min="3" max="5" width="19.42578125" style="185" customWidth="1"/>
    <col min="6" max="6" width="11.7109375" style="185" customWidth="1"/>
    <col min="7" max="16384" width="8.85546875" style="185"/>
  </cols>
  <sheetData>
    <row r="1" spans="1:6" ht="18.75">
      <c r="A1" s="222" t="s">
        <v>384</v>
      </c>
      <c r="B1" s="222"/>
      <c r="C1" s="222"/>
      <c r="D1" s="188"/>
      <c r="E1" s="188"/>
      <c r="F1" s="188"/>
    </row>
    <row r="2" spans="1:6" ht="5.45" customHeight="1">
      <c r="A2" s="189"/>
      <c r="B2" s="188"/>
      <c r="C2" s="188"/>
      <c r="D2" s="188"/>
      <c r="E2" s="188"/>
      <c r="F2" s="188"/>
    </row>
    <row r="3" spans="1:6" ht="27.6" customHeight="1">
      <c r="A3" s="223" t="s">
        <v>366</v>
      </c>
      <c r="B3" s="223"/>
      <c r="C3" s="223"/>
      <c r="D3" s="223"/>
      <c r="E3" s="223"/>
      <c r="F3" s="223"/>
    </row>
    <row r="4" spans="1:6" ht="24" customHeight="1">
      <c r="A4" s="224" t="s">
        <v>386</v>
      </c>
      <c r="B4" s="224"/>
      <c r="C4" s="224"/>
      <c r="D4" s="224"/>
      <c r="E4" s="224"/>
      <c r="F4" s="224"/>
    </row>
    <row r="5" spans="1:6" ht="15.75">
      <c r="A5" s="153"/>
      <c r="B5" s="153"/>
      <c r="C5" s="154"/>
      <c r="D5" s="155"/>
      <c r="E5" s="228" t="s">
        <v>385</v>
      </c>
      <c r="F5" s="228"/>
    </row>
    <row r="6" spans="1:6" ht="15.6" customHeight="1">
      <c r="A6" s="220" t="s">
        <v>310</v>
      </c>
      <c r="B6" s="225" t="s">
        <v>311</v>
      </c>
      <c r="C6" s="225" t="s">
        <v>346</v>
      </c>
      <c r="D6" s="227" t="s">
        <v>365</v>
      </c>
      <c r="E6" s="227"/>
      <c r="F6" s="220" t="s">
        <v>312</v>
      </c>
    </row>
    <row r="7" spans="1:6" ht="30.6" customHeight="1">
      <c r="A7" s="221"/>
      <c r="B7" s="226"/>
      <c r="C7" s="226"/>
      <c r="D7" s="200" t="s">
        <v>381</v>
      </c>
      <c r="E7" s="200" t="s">
        <v>382</v>
      </c>
      <c r="F7" s="221"/>
    </row>
    <row r="8" spans="1:6" ht="21" customHeight="1">
      <c r="A8" s="168" t="s">
        <v>315</v>
      </c>
      <c r="B8" s="168" t="s">
        <v>316</v>
      </c>
      <c r="C8" s="168">
        <v>1</v>
      </c>
      <c r="D8" s="168">
        <v>2</v>
      </c>
      <c r="E8" s="168">
        <v>3</v>
      </c>
      <c r="F8" s="168">
        <v>4</v>
      </c>
    </row>
    <row r="9" spans="1:6" ht="26.45" customHeight="1">
      <c r="A9" s="167" t="s">
        <v>12</v>
      </c>
      <c r="B9" s="169" t="s">
        <v>313</v>
      </c>
      <c r="C9" s="170">
        <f>C10+C11+C14+C15+C16</f>
        <v>285923000000</v>
      </c>
      <c r="D9" s="170">
        <f t="shared" ref="D9" si="0">D10+D11+D14+D15+D16</f>
        <v>153386979584</v>
      </c>
      <c r="E9" s="170">
        <f>E10+E11+E14+E15+E16</f>
        <v>153386979584</v>
      </c>
      <c r="F9" s="203">
        <f>D9/C9</f>
        <v>0.53646254265658933</v>
      </c>
    </row>
    <row r="10" spans="1:6" ht="21" customHeight="1">
      <c r="A10" s="168">
        <v>1</v>
      </c>
      <c r="B10" s="171" t="s">
        <v>318</v>
      </c>
      <c r="C10" s="172">
        <v>97848000000</v>
      </c>
      <c r="D10" s="172">
        <v>17543938133</v>
      </c>
      <c r="E10" s="172">
        <f>D10</f>
        <v>17543938133</v>
      </c>
      <c r="F10" s="173">
        <f>D10/C10</f>
        <v>0.17929787152522281</v>
      </c>
    </row>
    <row r="11" spans="1:6" ht="21" customHeight="1">
      <c r="A11" s="168">
        <v>2</v>
      </c>
      <c r="B11" s="171" t="s">
        <v>337</v>
      </c>
      <c r="C11" s="172">
        <f>C12+C13</f>
        <v>188075000000</v>
      </c>
      <c r="D11" s="172">
        <f>D12+D13</f>
        <v>82243116463</v>
      </c>
      <c r="E11" s="172">
        <f t="shared" ref="E11:E16" si="1">D11</f>
        <v>82243116463</v>
      </c>
      <c r="F11" s="173">
        <f t="shared" ref="F11:F13" si="2">D11/C11</f>
        <v>0.43728893506845673</v>
      </c>
    </row>
    <row r="12" spans="1:6" ht="27" customHeight="1">
      <c r="A12" s="168"/>
      <c r="B12" s="207" t="s">
        <v>380</v>
      </c>
      <c r="C12" s="208">
        <v>186995000000</v>
      </c>
      <c r="D12" s="150">
        <v>46740000000</v>
      </c>
      <c r="E12" s="172">
        <f t="shared" si="1"/>
        <v>46740000000</v>
      </c>
      <c r="F12" s="173">
        <f t="shared" si="2"/>
        <v>0.24995320730500817</v>
      </c>
    </row>
    <row r="13" spans="1:6" ht="33.75" customHeight="1">
      <c r="A13" s="168"/>
      <c r="B13" s="207" t="s">
        <v>379</v>
      </c>
      <c r="C13" s="208">
        <v>1080000000</v>
      </c>
      <c r="D13" s="150">
        <v>35503116463</v>
      </c>
      <c r="E13" s="172">
        <f t="shared" si="1"/>
        <v>35503116463</v>
      </c>
      <c r="F13" s="173">
        <f t="shared" si="2"/>
        <v>32.873255984259259</v>
      </c>
    </row>
    <row r="14" spans="1:6" ht="21" customHeight="1">
      <c r="A14" s="168">
        <v>3</v>
      </c>
      <c r="B14" s="171" t="s">
        <v>371</v>
      </c>
      <c r="C14" s="172"/>
      <c r="D14" s="172"/>
      <c r="E14" s="172"/>
      <c r="F14" s="173"/>
    </row>
    <row r="15" spans="1:6" ht="21" customHeight="1">
      <c r="A15" s="168">
        <v>4</v>
      </c>
      <c r="B15" s="171" t="s">
        <v>372</v>
      </c>
      <c r="C15" s="172"/>
      <c r="D15" s="172"/>
      <c r="E15" s="172"/>
      <c r="F15" s="173"/>
    </row>
    <row r="16" spans="1:6" ht="21" customHeight="1">
      <c r="A16" s="168">
        <v>5</v>
      </c>
      <c r="B16" s="171" t="s">
        <v>373</v>
      </c>
      <c r="C16" s="172"/>
      <c r="D16" s="147">
        <v>53599924988</v>
      </c>
      <c r="E16" s="172">
        <f t="shared" si="1"/>
        <v>53599924988</v>
      </c>
      <c r="F16" s="173"/>
    </row>
    <row r="17" spans="1:6" s="186" customFormat="1" ht="21" customHeight="1">
      <c r="A17" s="167" t="s">
        <v>20</v>
      </c>
      <c r="B17" s="169" t="s">
        <v>367</v>
      </c>
      <c r="C17" s="170">
        <f>C18+C21+C24+C25+C26</f>
        <v>233291000000</v>
      </c>
      <c r="D17" s="170">
        <f t="shared" ref="D17" si="3">D18+D21+D24+D25+D26</f>
        <v>144639540653</v>
      </c>
      <c r="E17" s="170">
        <f t="shared" ref="E17" si="4">D17</f>
        <v>144639540653</v>
      </c>
      <c r="F17" s="203">
        <f t="shared" ref="F17:F27" si="5">D17/C17</f>
        <v>0.61999623068613874</v>
      </c>
    </row>
    <row r="18" spans="1:6" ht="21" customHeight="1">
      <c r="A18" s="168">
        <v>1</v>
      </c>
      <c r="B18" s="171" t="s">
        <v>368</v>
      </c>
      <c r="C18" s="172">
        <f>C19+C20</f>
        <v>45216000000</v>
      </c>
      <c r="D18" s="172">
        <f>D19+D20</f>
        <v>8796499202</v>
      </c>
      <c r="E18" s="172">
        <f>D18</f>
        <v>8796499202</v>
      </c>
      <c r="F18" s="173">
        <f t="shared" si="5"/>
        <v>0.19454394908881811</v>
      </c>
    </row>
    <row r="19" spans="1:6" ht="21" customHeight="1">
      <c r="A19" s="168"/>
      <c r="B19" s="204" t="s">
        <v>369</v>
      </c>
      <c r="C19" s="205">
        <v>5952000000</v>
      </c>
      <c r="D19" s="205">
        <f>'B02 THU'!I9</f>
        <v>1353632078</v>
      </c>
      <c r="E19" s="172">
        <f t="shared" ref="E19:E26" si="6">D19</f>
        <v>1353632078</v>
      </c>
      <c r="F19" s="206">
        <f t="shared" si="5"/>
        <v>0.2274247442876344</v>
      </c>
    </row>
    <row r="20" spans="1:6" ht="21" customHeight="1">
      <c r="A20" s="168"/>
      <c r="B20" s="204" t="s">
        <v>370</v>
      </c>
      <c r="C20" s="205">
        <v>39264000000</v>
      </c>
      <c r="D20" s="205">
        <f>'B02 THU'!J9</f>
        <v>7442867124</v>
      </c>
      <c r="E20" s="172">
        <f t="shared" si="6"/>
        <v>7442867124</v>
      </c>
      <c r="F20" s="206">
        <f t="shared" si="5"/>
        <v>0.18955957426650366</v>
      </c>
    </row>
    <row r="21" spans="1:6" ht="21" customHeight="1">
      <c r="A21" s="168">
        <v>2</v>
      </c>
      <c r="B21" s="171" t="s">
        <v>337</v>
      </c>
      <c r="C21" s="174">
        <f>C22+C23</f>
        <v>188075000000</v>
      </c>
      <c r="D21" s="174">
        <f>D22+D23</f>
        <v>82243116463</v>
      </c>
      <c r="E21" s="172">
        <f t="shared" si="6"/>
        <v>82243116463</v>
      </c>
      <c r="F21" s="173">
        <f t="shared" si="5"/>
        <v>0.43728893506845673</v>
      </c>
    </row>
    <row r="22" spans="1:6" ht="21" customHeight="1">
      <c r="A22" s="168"/>
      <c r="B22" s="207" t="s">
        <v>380</v>
      </c>
      <c r="C22" s="208">
        <v>186995000000</v>
      </c>
      <c r="D22" s="150">
        <v>46740000000</v>
      </c>
      <c r="E22" s="172">
        <f t="shared" si="6"/>
        <v>46740000000</v>
      </c>
      <c r="F22" s="206">
        <f t="shared" si="5"/>
        <v>0.24995320730500817</v>
      </c>
    </row>
    <row r="23" spans="1:6" ht="35.25" customHeight="1">
      <c r="A23" s="168"/>
      <c r="B23" s="207" t="s">
        <v>379</v>
      </c>
      <c r="C23" s="208">
        <v>1080000000</v>
      </c>
      <c r="D23" s="150">
        <v>35503116463</v>
      </c>
      <c r="E23" s="172">
        <f t="shared" si="6"/>
        <v>35503116463</v>
      </c>
      <c r="F23" s="206">
        <f t="shared" si="5"/>
        <v>32.873255984259259</v>
      </c>
    </row>
    <row r="24" spans="1:6" ht="21" customHeight="1">
      <c r="A24" s="176">
        <v>3</v>
      </c>
      <c r="B24" s="175" t="s">
        <v>371</v>
      </c>
      <c r="C24" s="202"/>
      <c r="D24" s="202"/>
      <c r="E24" s="172"/>
      <c r="F24" s="173"/>
    </row>
    <row r="25" spans="1:6" ht="21" customHeight="1">
      <c r="A25" s="177">
        <v>4</v>
      </c>
      <c r="B25" s="178" t="s">
        <v>372</v>
      </c>
      <c r="C25" s="183"/>
      <c r="D25" s="183"/>
      <c r="E25" s="172"/>
      <c r="F25" s="173"/>
    </row>
    <row r="26" spans="1:6" ht="21" customHeight="1">
      <c r="A26" s="177">
        <v>5</v>
      </c>
      <c r="B26" s="178" t="s">
        <v>373</v>
      </c>
      <c r="C26" s="183"/>
      <c r="D26" s="183">
        <v>53599924988</v>
      </c>
      <c r="E26" s="172">
        <f t="shared" si="6"/>
        <v>53599924988</v>
      </c>
      <c r="F26" s="173"/>
    </row>
    <row r="27" spans="1:6" ht="21" customHeight="1">
      <c r="A27" s="179" t="s">
        <v>308</v>
      </c>
      <c r="B27" s="180" t="s">
        <v>374</v>
      </c>
      <c r="C27" s="184">
        <f>C28+C31</f>
        <v>233291000000</v>
      </c>
      <c r="D27" s="184">
        <f>D28+D31+D32</f>
        <v>46515615918</v>
      </c>
      <c r="E27" s="218">
        <f>E28+E31+E32</f>
        <v>46515615918</v>
      </c>
      <c r="F27" s="203">
        <f t="shared" si="5"/>
        <v>0.19938881447634071</v>
      </c>
    </row>
    <row r="28" spans="1:6" ht="21" customHeight="1">
      <c r="A28" s="177">
        <v>1</v>
      </c>
      <c r="B28" s="178" t="s">
        <v>375</v>
      </c>
      <c r="C28" s="183">
        <f>C29+C30</f>
        <v>228717000000</v>
      </c>
      <c r="D28" s="183">
        <f>D29+D30</f>
        <v>46515615918</v>
      </c>
      <c r="E28" s="219">
        <f>E29+E30</f>
        <v>46515615918</v>
      </c>
      <c r="F28" s="173">
        <f>D28/C28</f>
        <v>0.20337629436377708</v>
      </c>
    </row>
    <row r="29" spans="1:6" ht="21" customHeight="1">
      <c r="A29" s="177"/>
      <c r="B29" s="209" t="s">
        <v>377</v>
      </c>
      <c r="C29" s="210">
        <v>27075000000</v>
      </c>
      <c r="D29" s="210">
        <f>'B03 CHI'!D9</f>
        <v>3275316000</v>
      </c>
      <c r="E29" s="219">
        <v>3275316000</v>
      </c>
      <c r="F29" s="173">
        <f t="shared" ref="F29:F31" si="7">D29/C29</f>
        <v>0.12097196675900276</v>
      </c>
    </row>
    <row r="30" spans="1:6" ht="21" customHeight="1">
      <c r="A30" s="177"/>
      <c r="B30" s="209" t="s">
        <v>378</v>
      </c>
      <c r="C30" s="210">
        <v>201642000000</v>
      </c>
      <c r="D30" s="210">
        <f>'B03 CHI'!D12</f>
        <v>43240299918</v>
      </c>
      <c r="E30" s="219">
        <v>43240299918</v>
      </c>
      <c r="F30" s="173">
        <f t="shared" si="7"/>
        <v>0.21444093947689469</v>
      </c>
    </row>
    <row r="31" spans="1:6" ht="21" customHeight="1">
      <c r="A31" s="177">
        <v>2</v>
      </c>
      <c r="B31" s="181" t="s">
        <v>383</v>
      </c>
      <c r="C31" s="183">
        <v>4574000000</v>
      </c>
      <c r="D31" s="183"/>
      <c r="E31" s="170"/>
      <c r="F31" s="173">
        <f t="shared" si="7"/>
        <v>0</v>
      </c>
    </row>
    <row r="32" spans="1:6" ht="21" customHeight="1">
      <c r="A32" s="177">
        <v>3</v>
      </c>
      <c r="B32" s="178" t="s">
        <v>376</v>
      </c>
      <c r="C32" s="183"/>
      <c r="D32" s="183"/>
      <c r="E32" s="170"/>
      <c r="F32" s="173"/>
    </row>
  </sheetData>
  <mergeCells count="9">
    <mergeCell ref="F6:F7"/>
    <mergeCell ref="A1:C1"/>
    <mergeCell ref="A3:F3"/>
    <mergeCell ref="A4:F4"/>
    <mergeCell ref="A6:A7"/>
    <mergeCell ref="B6:B7"/>
    <mergeCell ref="D6:E6"/>
    <mergeCell ref="C6:C7"/>
    <mergeCell ref="E5:F5"/>
  </mergeCells>
  <printOptions horizontalCentered="1"/>
  <pageMargins left="0" right="0" top="0.55118110236220474" bottom="0.35433070866141736" header="0.31496062992125984" footer="0.31496062992125984"/>
  <pageSetup paperSize="9" scale="85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:K34"/>
  <sheetViews>
    <sheetView showZeros="0" tabSelected="1" topLeftCell="A7" zoomScale="80" zoomScaleNormal="80" zoomScaleSheetLayoutView="80" workbookViewId="0">
      <selection activeCell="B12" sqref="B12"/>
    </sheetView>
  </sheetViews>
  <sheetFormatPr defaultColWidth="8.85546875" defaultRowHeight="12"/>
  <cols>
    <col min="1" max="1" width="4.42578125" style="98" customWidth="1"/>
    <col min="2" max="2" width="45.42578125" style="98" customWidth="1"/>
    <col min="3" max="4" width="20.140625" style="152" customWidth="1"/>
    <col min="5" max="5" width="19" style="152" customWidth="1"/>
    <col min="6" max="6" width="20.5703125" style="152" customWidth="1"/>
    <col min="7" max="8" width="12" style="98" customWidth="1"/>
    <col min="9" max="9" width="21.28515625" style="98" hidden="1" customWidth="1"/>
    <col min="10" max="10" width="24.5703125" style="98" hidden="1" customWidth="1"/>
    <col min="11" max="11" width="15.85546875" style="98" hidden="1" customWidth="1"/>
    <col min="12" max="208" width="8.85546875" style="98"/>
    <col min="209" max="209" width="4.42578125" style="98" customWidth="1"/>
    <col min="210" max="210" width="45.42578125" style="98" customWidth="1"/>
    <col min="211" max="211" width="15.42578125" style="98" customWidth="1"/>
    <col min="212" max="212" width="17" style="98" customWidth="1"/>
    <col min="213" max="213" width="14.7109375" style="98" customWidth="1"/>
    <col min="214" max="214" width="9.140625" style="98" customWidth="1"/>
    <col min="215" max="215" width="5" style="98" customWidth="1"/>
    <col min="216" max="464" width="8.85546875" style="98"/>
    <col min="465" max="465" width="4.42578125" style="98" customWidth="1"/>
    <col min="466" max="466" width="45.42578125" style="98" customWidth="1"/>
    <col min="467" max="467" width="15.42578125" style="98" customWidth="1"/>
    <col min="468" max="468" width="17" style="98" customWidth="1"/>
    <col min="469" max="469" width="14.7109375" style="98" customWidth="1"/>
    <col min="470" max="470" width="9.140625" style="98" customWidth="1"/>
    <col min="471" max="471" width="5" style="98" customWidth="1"/>
    <col min="472" max="720" width="8.85546875" style="98"/>
    <col min="721" max="721" width="4.42578125" style="98" customWidth="1"/>
    <col min="722" max="722" width="45.42578125" style="98" customWidth="1"/>
    <col min="723" max="723" width="15.42578125" style="98" customWidth="1"/>
    <col min="724" max="724" width="17" style="98" customWidth="1"/>
    <col min="725" max="725" width="14.7109375" style="98" customWidth="1"/>
    <col min="726" max="726" width="9.140625" style="98" customWidth="1"/>
    <col min="727" max="727" width="5" style="98" customWidth="1"/>
    <col min="728" max="976" width="8.85546875" style="98"/>
    <col min="977" max="977" width="4.42578125" style="98" customWidth="1"/>
    <col min="978" max="978" width="45.42578125" style="98" customWidth="1"/>
    <col min="979" max="979" width="15.42578125" style="98" customWidth="1"/>
    <col min="980" max="980" width="17" style="98" customWidth="1"/>
    <col min="981" max="981" width="14.7109375" style="98" customWidth="1"/>
    <col min="982" max="982" width="9.140625" style="98" customWidth="1"/>
    <col min="983" max="983" width="5" style="98" customWidth="1"/>
    <col min="984" max="1232" width="8.85546875" style="98"/>
    <col min="1233" max="1233" width="4.42578125" style="98" customWidth="1"/>
    <col min="1234" max="1234" width="45.42578125" style="98" customWidth="1"/>
    <col min="1235" max="1235" width="15.42578125" style="98" customWidth="1"/>
    <col min="1236" max="1236" width="17" style="98" customWidth="1"/>
    <col min="1237" max="1237" width="14.7109375" style="98" customWidth="1"/>
    <col min="1238" max="1238" width="9.140625" style="98" customWidth="1"/>
    <col min="1239" max="1239" width="5" style="98" customWidth="1"/>
    <col min="1240" max="1488" width="8.85546875" style="98"/>
    <col min="1489" max="1489" width="4.42578125" style="98" customWidth="1"/>
    <col min="1490" max="1490" width="45.42578125" style="98" customWidth="1"/>
    <col min="1491" max="1491" width="15.42578125" style="98" customWidth="1"/>
    <col min="1492" max="1492" width="17" style="98" customWidth="1"/>
    <col min="1493" max="1493" width="14.7109375" style="98" customWidth="1"/>
    <col min="1494" max="1494" width="9.140625" style="98" customWidth="1"/>
    <col min="1495" max="1495" width="5" style="98" customWidth="1"/>
    <col min="1496" max="1744" width="8.85546875" style="98"/>
    <col min="1745" max="1745" width="4.42578125" style="98" customWidth="1"/>
    <col min="1746" max="1746" width="45.42578125" style="98" customWidth="1"/>
    <col min="1747" max="1747" width="15.42578125" style="98" customWidth="1"/>
    <col min="1748" max="1748" width="17" style="98" customWidth="1"/>
    <col min="1749" max="1749" width="14.7109375" style="98" customWidth="1"/>
    <col min="1750" max="1750" width="9.140625" style="98" customWidth="1"/>
    <col min="1751" max="1751" width="5" style="98" customWidth="1"/>
    <col min="1752" max="2000" width="8.85546875" style="98"/>
    <col min="2001" max="2001" width="4.42578125" style="98" customWidth="1"/>
    <col min="2002" max="2002" width="45.42578125" style="98" customWidth="1"/>
    <col min="2003" max="2003" width="15.42578125" style="98" customWidth="1"/>
    <col min="2004" max="2004" width="17" style="98" customWidth="1"/>
    <col min="2005" max="2005" width="14.7109375" style="98" customWidth="1"/>
    <col min="2006" max="2006" width="9.140625" style="98" customWidth="1"/>
    <col min="2007" max="2007" width="5" style="98" customWidth="1"/>
    <col min="2008" max="2256" width="8.85546875" style="98"/>
    <col min="2257" max="2257" width="4.42578125" style="98" customWidth="1"/>
    <col min="2258" max="2258" width="45.42578125" style="98" customWidth="1"/>
    <col min="2259" max="2259" width="15.42578125" style="98" customWidth="1"/>
    <col min="2260" max="2260" width="17" style="98" customWidth="1"/>
    <col min="2261" max="2261" width="14.7109375" style="98" customWidth="1"/>
    <col min="2262" max="2262" width="9.140625" style="98" customWidth="1"/>
    <col min="2263" max="2263" width="5" style="98" customWidth="1"/>
    <col min="2264" max="2512" width="8.85546875" style="98"/>
    <col min="2513" max="2513" width="4.42578125" style="98" customWidth="1"/>
    <col min="2514" max="2514" width="45.42578125" style="98" customWidth="1"/>
    <col min="2515" max="2515" width="15.42578125" style="98" customWidth="1"/>
    <col min="2516" max="2516" width="17" style="98" customWidth="1"/>
    <col min="2517" max="2517" width="14.7109375" style="98" customWidth="1"/>
    <col min="2518" max="2518" width="9.140625" style="98" customWidth="1"/>
    <col min="2519" max="2519" width="5" style="98" customWidth="1"/>
    <col min="2520" max="2768" width="8.85546875" style="98"/>
    <col min="2769" max="2769" width="4.42578125" style="98" customWidth="1"/>
    <col min="2770" max="2770" width="45.42578125" style="98" customWidth="1"/>
    <col min="2771" max="2771" width="15.42578125" style="98" customWidth="1"/>
    <col min="2772" max="2772" width="17" style="98" customWidth="1"/>
    <col min="2773" max="2773" width="14.7109375" style="98" customWidth="1"/>
    <col min="2774" max="2774" width="9.140625" style="98" customWidth="1"/>
    <col min="2775" max="2775" width="5" style="98" customWidth="1"/>
    <col min="2776" max="3024" width="8.85546875" style="98"/>
    <col min="3025" max="3025" width="4.42578125" style="98" customWidth="1"/>
    <col min="3026" max="3026" width="45.42578125" style="98" customWidth="1"/>
    <col min="3027" max="3027" width="15.42578125" style="98" customWidth="1"/>
    <col min="3028" max="3028" width="17" style="98" customWidth="1"/>
    <col min="3029" max="3029" width="14.7109375" style="98" customWidth="1"/>
    <col min="3030" max="3030" width="9.140625" style="98" customWidth="1"/>
    <col min="3031" max="3031" width="5" style="98" customWidth="1"/>
    <col min="3032" max="3280" width="8.85546875" style="98"/>
    <col min="3281" max="3281" width="4.42578125" style="98" customWidth="1"/>
    <col min="3282" max="3282" width="45.42578125" style="98" customWidth="1"/>
    <col min="3283" max="3283" width="15.42578125" style="98" customWidth="1"/>
    <col min="3284" max="3284" width="17" style="98" customWidth="1"/>
    <col min="3285" max="3285" width="14.7109375" style="98" customWidth="1"/>
    <col min="3286" max="3286" width="9.140625" style="98" customWidth="1"/>
    <col min="3287" max="3287" width="5" style="98" customWidth="1"/>
    <col min="3288" max="3536" width="8.85546875" style="98"/>
    <col min="3537" max="3537" width="4.42578125" style="98" customWidth="1"/>
    <col min="3538" max="3538" width="45.42578125" style="98" customWidth="1"/>
    <col min="3539" max="3539" width="15.42578125" style="98" customWidth="1"/>
    <col min="3540" max="3540" width="17" style="98" customWidth="1"/>
    <col min="3541" max="3541" width="14.7109375" style="98" customWidth="1"/>
    <col min="3542" max="3542" width="9.140625" style="98" customWidth="1"/>
    <col min="3543" max="3543" width="5" style="98" customWidth="1"/>
    <col min="3544" max="3792" width="8.85546875" style="98"/>
    <col min="3793" max="3793" width="4.42578125" style="98" customWidth="1"/>
    <col min="3794" max="3794" width="45.42578125" style="98" customWidth="1"/>
    <col min="3795" max="3795" width="15.42578125" style="98" customWidth="1"/>
    <col min="3796" max="3796" width="17" style="98" customWidth="1"/>
    <col min="3797" max="3797" width="14.7109375" style="98" customWidth="1"/>
    <col min="3798" max="3798" width="9.140625" style="98" customWidth="1"/>
    <col min="3799" max="3799" width="5" style="98" customWidth="1"/>
    <col min="3800" max="4048" width="8.85546875" style="98"/>
    <col min="4049" max="4049" width="4.42578125" style="98" customWidth="1"/>
    <col min="4050" max="4050" width="45.42578125" style="98" customWidth="1"/>
    <col min="4051" max="4051" width="15.42578125" style="98" customWidth="1"/>
    <col min="4052" max="4052" width="17" style="98" customWidth="1"/>
    <col min="4053" max="4053" width="14.7109375" style="98" customWidth="1"/>
    <col min="4054" max="4054" width="9.140625" style="98" customWidth="1"/>
    <col min="4055" max="4055" width="5" style="98" customWidth="1"/>
    <col min="4056" max="4304" width="8.85546875" style="98"/>
    <col min="4305" max="4305" width="4.42578125" style="98" customWidth="1"/>
    <col min="4306" max="4306" width="45.42578125" style="98" customWidth="1"/>
    <col min="4307" max="4307" width="15.42578125" style="98" customWidth="1"/>
    <col min="4308" max="4308" width="17" style="98" customWidth="1"/>
    <col min="4309" max="4309" width="14.7109375" style="98" customWidth="1"/>
    <col min="4310" max="4310" width="9.140625" style="98" customWidth="1"/>
    <col min="4311" max="4311" width="5" style="98" customWidth="1"/>
    <col min="4312" max="4560" width="8.85546875" style="98"/>
    <col min="4561" max="4561" width="4.42578125" style="98" customWidth="1"/>
    <col min="4562" max="4562" width="45.42578125" style="98" customWidth="1"/>
    <col min="4563" max="4563" width="15.42578125" style="98" customWidth="1"/>
    <col min="4564" max="4564" width="17" style="98" customWidth="1"/>
    <col min="4565" max="4565" width="14.7109375" style="98" customWidth="1"/>
    <col min="4566" max="4566" width="9.140625" style="98" customWidth="1"/>
    <col min="4567" max="4567" width="5" style="98" customWidth="1"/>
    <col min="4568" max="4816" width="8.85546875" style="98"/>
    <col min="4817" max="4817" width="4.42578125" style="98" customWidth="1"/>
    <col min="4818" max="4818" width="45.42578125" style="98" customWidth="1"/>
    <col min="4819" max="4819" width="15.42578125" style="98" customWidth="1"/>
    <col min="4820" max="4820" width="17" style="98" customWidth="1"/>
    <col min="4821" max="4821" width="14.7109375" style="98" customWidth="1"/>
    <col min="4822" max="4822" width="9.140625" style="98" customWidth="1"/>
    <col min="4823" max="4823" width="5" style="98" customWidth="1"/>
    <col min="4824" max="5072" width="8.85546875" style="98"/>
    <col min="5073" max="5073" width="4.42578125" style="98" customWidth="1"/>
    <col min="5074" max="5074" width="45.42578125" style="98" customWidth="1"/>
    <col min="5075" max="5075" width="15.42578125" style="98" customWidth="1"/>
    <col min="5076" max="5076" width="17" style="98" customWidth="1"/>
    <col min="5077" max="5077" width="14.7109375" style="98" customWidth="1"/>
    <col min="5078" max="5078" width="9.140625" style="98" customWidth="1"/>
    <col min="5079" max="5079" width="5" style="98" customWidth="1"/>
    <col min="5080" max="5328" width="8.85546875" style="98"/>
    <col min="5329" max="5329" width="4.42578125" style="98" customWidth="1"/>
    <col min="5330" max="5330" width="45.42578125" style="98" customWidth="1"/>
    <col min="5331" max="5331" width="15.42578125" style="98" customWidth="1"/>
    <col min="5332" max="5332" width="17" style="98" customWidth="1"/>
    <col min="5333" max="5333" width="14.7109375" style="98" customWidth="1"/>
    <col min="5334" max="5334" width="9.140625" style="98" customWidth="1"/>
    <col min="5335" max="5335" width="5" style="98" customWidth="1"/>
    <col min="5336" max="5584" width="8.85546875" style="98"/>
    <col min="5585" max="5585" width="4.42578125" style="98" customWidth="1"/>
    <col min="5586" max="5586" width="45.42578125" style="98" customWidth="1"/>
    <col min="5587" max="5587" width="15.42578125" style="98" customWidth="1"/>
    <col min="5588" max="5588" width="17" style="98" customWidth="1"/>
    <col min="5589" max="5589" width="14.7109375" style="98" customWidth="1"/>
    <col min="5590" max="5590" width="9.140625" style="98" customWidth="1"/>
    <col min="5591" max="5591" width="5" style="98" customWidth="1"/>
    <col min="5592" max="5840" width="8.85546875" style="98"/>
    <col min="5841" max="5841" width="4.42578125" style="98" customWidth="1"/>
    <col min="5842" max="5842" width="45.42578125" style="98" customWidth="1"/>
    <col min="5843" max="5843" width="15.42578125" style="98" customWidth="1"/>
    <col min="5844" max="5844" width="17" style="98" customWidth="1"/>
    <col min="5845" max="5845" width="14.7109375" style="98" customWidth="1"/>
    <col min="5846" max="5846" width="9.140625" style="98" customWidth="1"/>
    <col min="5847" max="5847" width="5" style="98" customWidth="1"/>
    <col min="5848" max="6096" width="8.85546875" style="98"/>
    <col min="6097" max="6097" width="4.42578125" style="98" customWidth="1"/>
    <col min="6098" max="6098" width="45.42578125" style="98" customWidth="1"/>
    <col min="6099" max="6099" width="15.42578125" style="98" customWidth="1"/>
    <col min="6100" max="6100" width="17" style="98" customWidth="1"/>
    <col min="6101" max="6101" width="14.7109375" style="98" customWidth="1"/>
    <col min="6102" max="6102" width="9.140625" style="98" customWidth="1"/>
    <col min="6103" max="6103" width="5" style="98" customWidth="1"/>
    <col min="6104" max="6352" width="8.85546875" style="98"/>
    <col min="6353" max="6353" width="4.42578125" style="98" customWidth="1"/>
    <col min="6354" max="6354" width="45.42578125" style="98" customWidth="1"/>
    <col min="6355" max="6355" width="15.42578125" style="98" customWidth="1"/>
    <col min="6356" max="6356" width="17" style="98" customWidth="1"/>
    <col min="6357" max="6357" width="14.7109375" style="98" customWidth="1"/>
    <col min="6358" max="6358" width="9.140625" style="98" customWidth="1"/>
    <col min="6359" max="6359" width="5" style="98" customWidth="1"/>
    <col min="6360" max="6608" width="8.85546875" style="98"/>
    <col min="6609" max="6609" width="4.42578125" style="98" customWidth="1"/>
    <col min="6610" max="6610" width="45.42578125" style="98" customWidth="1"/>
    <col min="6611" max="6611" width="15.42578125" style="98" customWidth="1"/>
    <col min="6612" max="6612" width="17" style="98" customWidth="1"/>
    <col min="6613" max="6613" width="14.7109375" style="98" customWidth="1"/>
    <col min="6614" max="6614" width="9.140625" style="98" customWidth="1"/>
    <col min="6615" max="6615" width="5" style="98" customWidth="1"/>
    <col min="6616" max="6864" width="8.85546875" style="98"/>
    <col min="6865" max="6865" width="4.42578125" style="98" customWidth="1"/>
    <col min="6866" max="6866" width="45.42578125" style="98" customWidth="1"/>
    <col min="6867" max="6867" width="15.42578125" style="98" customWidth="1"/>
    <col min="6868" max="6868" width="17" style="98" customWidth="1"/>
    <col min="6869" max="6869" width="14.7109375" style="98" customWidth="1"/>
    <col min="6870" max="6870" width="9.140625" style="98" customWidth="1"/>
    <col min="6871" max="6871" width="5" style="98" customWidth="1"/>
    <col min="6872" max="7120" width="8.85546875" style="98"/>
    <col min="7121" max="7121" width="4.42578125" style="98" customWidth="1"/>
    <col min="7122" max="7122" width="45.42578125" style="98" customWidth="1"/>
    <col min="7123" max="7123" width="15.42578125" style="98" customWidth="1"/>
    <col min="7124" max="7124" width="17" style="98" customWidth="1"/>
    <col min="7125" max="7125" width="14.7109375" style="98" customWidth="1"/>
    <col min="7126" max="7126" width="9.140625" style="98" customWidth="1"/>
    <col min="7127" max="7127" width="5" style="98" customWidth="1"/>
    <col min="7128" max="7376" width="8.85546875" style="98"/>
    <col min="7377" max="7377" width="4.42578125" style="98" customWidth="1"/>
    <col min="7378" max="7378" width="45.42578125" style="98" customWidth="1"/>
    <col min="7379" max="7379" width="15.42578125" style="98" customWidth="1"/>
    <col min="7380" max="7380" width="17" style="98" customWidth="1"/>
    <col min="7381" max="7381" width="14.7109375" style="98" customWidth="1"/>
    <col min="7382" max="7382" width="9.140625" style="98" customWidth="1"/>
    <col min="7383" max="7383" width="5" style="98" customWidth="1"/>
    <col min="7384" max="7632" width="8.85546875" style="98"/>
    <col min="7633" max="7633" width="4.42578125" style="98" customWidth="1"/>
    <col min="7634" max="7634" width="45.42578125" style="98" customWidth="1"/>
    <col min="7635" max="7635" width="15.42578125" style="98" customWidth="1"/>
    <col min="7636" max="7636" width="17" style="98" customWidth="1"/>
    <col min="7637" max="7637" width="14.7109375" style="98" customWidth="1"/>
    <col min="7638" max="7638" width="9.140625" style="98" customWidth="1"/>
    <col min="7639" max="7639" width="5" style="98" customWidth="1"/>
    <col min="7640" max="7888" width="8.85546875" style="98"/>
    <col min="7889" max="7889" width="4.42578125" style="98" customWidth="1"/>
    <col min="7890" max="7890" width="45.42578125" style="98" customWidth="1"/>
    <col min="7891" max="7891" width="15.42578125" style="98" customWidth="1"/>
    <col min="7892" max="7892" width="17" style="98" customWidth="1"/>
    <col min="7893" max="7893" width="14.7109375" style="98" customWidth="1"/>
    <col min="7894" max="7894" width="9.140625" style="98" customWidth="1"/>
    <col min="7895" max="7895" width="5" style="98" customWidth="1"/>
    <col min="7896" max="8144" width="8.85546875" style="98"/>
    <col min="8145" max="8145" width="4.42578125" style="98" customWidth="1"/>
    <col min="8146" max="8146" width="45.42578125" style="98" customWidth="1"/>
    <col min="8147" max="8147" width="15.42578125" style="98" customWidth="1"/>
    <col min="8148" max="8148" width="17" style="98" customWidth="1"/>
    <col min="8149" max="8149" width="14.7109375" style="98" customWidth="1"/>
    <col min="8150" max="8150" width="9.140625" style="98" customWidth="1"/>
    <col min="8151" max="8151" width="5" style="98" customWidth="1"/>
    <col min="8152" max="8400" width="8.85546875" style="98"/>
    <col min="8401" max="8401" width="4.42578125" style="98" customWidth="1"/>
    <col min="8402" max="8402" width="45.42578125" style="98" customWidth="1"/>
    <col min="8403" max="8403" width="15.42578125" style="98" customWidth="1"/>
    <col min="8404" max="8404" width="17" style="98" customWidth="1"/>
    <col min="8405" max="8405" width="14.7109375" style="98" customWidth="1"/>
    <col min="8406" max="8406" width="9.140625" style="98" customWidth="1"/>
    <col min="8407" max="8407" width="5" style="98" customWidth="1"/>
    <col min="8408" max="8656" width="8.85546875" style="98"/>
    <col min="8657" max="8657" width="4.42578125" style="98" customWidth="1"/>
    <col min="8658" max="8658" width="45.42578125" style="98" customWidth="1"/>
    <col min="8659" max="8659" width="15.42578125" style="98" customWidth="1"/>
    <col min="8660" max="8660" width="17" style="98" customWidth="1"/>
    <col min="8661" max="8661" width="14.7109375" style="98" customWidth="1"/>
    <col min="8662" max="8662" width="9.140625" style="98" customWidth="1"/>
    <col min="8663" max="8663" width="5" style="98" customWidth="1"/>
    <col min="8664" max="8912" width="8.85546875" style="98"/>
    <col min="8913" max="8913" width="4.42578125" style="98" customWidth="1"/>
    <col min="8914" max="8914" width="45.42578125" style="98" customWidth="1"/>
    <col min="8915" max="8915" width="15.42578125" style="98" customWidth="1"/>
    <col min="8916" max="8916" width="17" style="98" customWidth="1"/>
    <col min="8917" max="8917" width="14.7109375" style="98" customWidth="1"/>
    <col min="8918" max="8918" width="9.140625" style="98" customWidth="1"/>
    <col min="8919" max="8919" width="5" style="98" customWidth="1"/>
    <col min="8920" max="9168" width="8.85546875" style="98"/>
    <col min="9169" max="9169" width="4.42578125" style="98" customWidth="1"/>
    <col min="9170" max="9170" width="45.42578125" style="98" customWidth="1"/>
    <col min="9171" max="9171" width="15.42578125" style="98" customWidth="1"/>
    <col min="9172" max="9172" width="17" style="98" customWidth="1"/>
    <col min="9173" max="9173" width="14.7109375" style="98" customWidth="1"/>
    <col min="9174" max="9174" width="9.140625" style="98" customWidth="1"/>
    <col min="9175" max="9175" width="5" style="98" customWidth="1"/>
    <col min="9176" max="9424" width="8.85546875" style="98"/>
    <col min="9425" max="9425" width="4.42578125" style="98" customWidth="1"/>
    <col min="9426" max="9426" width="45.42578125" style="98" customWidth="1"/>
    <col min="9427" max="9427" width="15.42578125" style="98" customWidth="1"/>
    <col min="9428" max="9428" width="17" style="98" customWidth="1"/>
    <col min="9429" max="9429" width="14.7109375" style="98" customWidth="1"/>
    <col min="9430" max="9430" width="9.140625" style="98" customWidth="1"/>
    <col min="9431" max="9431" width="5" style="98" customWidth="1"/>
    <col min="9432" max="9680" width="8.85546875" style="98"/>
    <col min="9681" max="9681" width="4.42578125" style="98" customWidth="1"/>
    <col min="9682" max="9682" width="45.42578125" style="98" customWidth="1"/>
    <col min="9683" max="9683" width="15.42578125" style="98" customWidth="1"/>
    <col min="9684" max="9684" width="17" style="98" customWidth="1"/>
    <col min="9685" max="9685" width="14.7109375" style="98" customWidth="1"/>
    <col min="9686" max="9686" width="9.140625" style="98" customWidth="1"/>
    <col min="9687" max="9687" width="5" style="98" customWidth="1"/>
    <col min="9688" max="9936" width="8.85546875" style="98"/>
    <col min="9937" max="9937" width="4.42578125" style="98" customWidth="1"/>
    <col min="9938" max="9938" width="45.42578125" style="98" customWidth="1"/>
    <col min="9939" max="9939" width="15.42578125" style="98" customWidth="1"/>
    <col min="9940" max="9940" width="17" style="98" customWidth="1"/>
    <col min="9941" max="9941" width="14.7109375" style="98" customWidth="1"/>
    <col min="9942" max="9942" width="9.140625" style="98" customWidth="1"/>
    <col min="9943" max="9943" width="5" style="98" customWidth="1"/>
    <col min="9944" max="10192" width="8.85546875" style="98"/>
    <col min="10193" max="10193" width="4.42578125" style="98" customWidth="1"/>
    <col min="10194" max="10194" width="45.42578125" style="98" customWidth="1"/>
    <col min="10195" max="10195" width="15.42578125" style="98" customWidth="1"/>
    <col min="10196" max="10196" width="17" style="98" customWidth="1"/>
    <col min="10197" max="10197" width="14.7109375" style="98" customWidth="1"/>
    <col min="10198" max="10198" width="9.140625" style="98" customWidth="1"/>
    <col min="10199" max="10199" width="5" style="98" customWidth="1"/>
    <col min="10200" max="10448" width="8.85546875" style="98"/>
    <col min="10449" max="10449" width="4.42578125" style="98" customWidth="1"/>
    <col min="10450" max="10450" width="45.42578125" style="98" customWidth="1"/>
    <col min="10451" max="10451" width="15.42578125" style="98" customWidth="1"/>
    <col min="10452" max="10452" width="17" style="98" customWidth="1"/>
    <col min="10453" max="10453" width="14.7109375" style="98" customWidth="1"/>
    <col min="10454" max="10454" width="9.140625" style="98" customWidth="1"/>
    <col min="10455" max="10455" width="5" style="98" customWidth="1"/>
    <col min="10456" max="10704" width="8.85546875" style="98"/>
    <col min="10705" max="10705" width="4.42578125" style="98" customWidth="1"/>
    <col min="10706" max="10706" width="45.42578125" style="98" customWidth="1"/>
    <col min="10707" max="10707" width="15.42578125" style="98" customWidth="1"/>
    <col min="10708" max="10708" width="17" style="98" customWidth="1"/>
    <col min="10709" max="10709" width="14.7109375" style="98" customWidth="1"/>
    <col min="10710" max="10710" width="9.140625" style="98" customWidth="1"/>
    <col min="10711" max="10711" width="5" style="98" customWidth="1"/>
    <col min="10712" max="10960" width="8.85546875" style="98"/>
    <col min="10961" max="10961" width="4.42578125" style="98" customWidth="1"/>
    <col min="10962" max="10962" width="45.42578125" style="98" customWidth="1"/>
    <col min="10963" max="10963" width="15.42578125" style="98" customWidth="1"/>
    <col min="10964" max="10964" width="17" style="98" customWidth="1"/>
    <col min="10965" max="10965" width="14.7109375" style="98" customWidth="1"/>
    <col min="10966" max="10966" width="9.140625" style="98" customWidth="1"/>
    <col min="10967" max="10967" width="5" style="98" customWidth="1"/>
    <col min="10968" max="11216" width="8.85546875" style="98"/>
    <col min="11217" max="11217" width="4.42578125" style="98" customWidth="1"/>
    <col min="11218" max="11218" width="45.42578125" style="98" customWidth="1"/>
    <col min="11219" max="11219" width="15.42578125" style="98" customWidth="1"/>
    <col min="11220" max="11220" width="17" style="98" customWidth="1"/>
    <col min="11221" max="11221" width="14.7109375" style="98" customWidth="1"/>
    <col min="11222" max="11222" width="9.140625" style="98" customWidth="1"/>
    <col min="11223" max="11223" width="5" style="98" customWidth="1"/>
    <col min="11224" max="11472" width="8.85546875" style="98"/>
    <col min="11473" max="11473" width="4.42578125" style="98" customWidth="1"/>
    <col min="11474" max="11474" width="45.42578125" style="98" customWidth="1"/>
    <col min="11475" max="11475" width="15.42578125" style="98" customWidth="1"/>
    <col min="11476" max="11476" width="17" style="98" customWidth="1"/>
    <col min="11477" max="11477" width="14.7109375" style="98" customWidth="1"/>
    <col min="11478" max="11478" width="9.140625" style="98" customWidth="1"/>
    <col min="11479" max="11479" width="5" style="98" customWidth="1"/>
    <col min="11480" max="11728" width="8.85546875" style="98"/>
    <col min="11729" max="11729" width="4.42578125" style="98" customWidth="1"/>
    <col min="11730" max="11730" width="45.42578125" style="98" customWidth="1"/>
    <col min="11731" max="11731" width="15.42578125" style="98" customWidth="1"/>
    <col min="11732" max="11732" width="17" style="98" customWidth="1"/>
    <col min="11733" max="11733" width="14.7109375" style="98" customWidth="1"/>
    <col min="11734" max="11734" width="9.140625" style="98" customWidth="1"/>
    <col min="11735" max="11735" width="5" style="98" customWidth="1"/>
    <col min="11736" max="11984" width="8.85546875" style="98"/>
    <col min="11985" max="11985" width="4.42578125" style="98" customWidth="1"/>
    <col min="11986" max="11986" width="45.42578125" style="98" customWidth="1"/>
    <col min="11987" max="11987" width="15.42578125" style="98" customWidth="1"/>
    <col min="11988" max="11988" width="17" style="98" customWidth="1"/>
    <col min="11989" max="11989" width="14.7109375" style="98" customWidth="1"/>
    <col min="11990" max="11990" width="9.140625" style="98" customWidth="1"/>
    <col min="11991" max="11991" width="5" style="98" customWidth="1"/>
    <col min="11992" max="12240" width="8.85546875" style="98"/>
    <col min="12241" max="12241" width="4.42578125" style="98" customWidth="1"/>
    <col min="12242" max="12242" width="45.42578125" style="98" customWidth="1"/>
    <col min="12243" max="12243" width="15.42578125" style="98" customWidth="1"/>
    <col min="12244" max="12244" width="17" style="98" customWidth="1"/>
    <col min="12245" max="12245" width="14.7109375" style="98" customWidth="1"/>
    <col min="12246" max="12246" width="9.140625" style="98" customWidth="1"/>
    <col min="12247" max="12247" width="5" style="98" customWidth="1"/>
    <col min="12248" max="12496" width="8.85546875" style="98"/>
    <col min="12497" max="12497" width="4.42578125" style="98" customWidth="1"/>
    <col min="12498" max="12498" width="45.42578125" style="98" customWidth="1"/>
    <col min="12499" max="12499" width="15.42578125" style="98" customWidth="1"/>
    <col min="12500" max="12500" width="17" style="98" customWidth="1"/>
    <col min="12501" max="12501" width="14.7109375" style="98" customWidth="1"/>
    <col min="12502" max="12502" width="9.140625" style="98" customWidth="1"/>
    <col min="12503" max="12503" width="5" style="98" customWidth="1"/>
    <col min="12504" max="12752" width="8.85546875" style="98"/>
    <col min="12753" max="12753" width="4.42578125" style="98" customWidth="1"/>
    <col min="12754" max="12754" width="45.42578125" style="98" customWidth="1"/>
    <col min="12755" max="12755" width="15.42578125" style="98" customWidth="1"/>
    <col min="12756" max="12756" width="17" style="98" customWidth="1"/>
    <col min="12757" max="12757" width="14.7109375" style="98" customWidth="1"/>
    <col min="12758" max="12758" width="9.140625" style="98" customWidth="1"/>
    <col min="12759" max="12759" width="5" style="98" customWidth="1"/>
    <col min="12760" max="13008" width="8.85546875" style="98"/>
    <col min="13009" max="13009" width="4.42578125" style="98" customWidth="1"/>
    <col min="13010" max="13010" width="45.42578125" style="98" customWidth="1"/>
    <col min="13011" max="13011" width="15.42578125" style="98" customWidth="1"/>
    <col min="13012" max="13012" width="17" style="98" customWidth="1"/>
    <col min="13013" max="13013" width="14.7109375" style="98" customWidth="1"/>
    <col min="13014" max="13014" width="9.140625" style="98" customWidth="1"/>
    <col min="13015" max="13015" width="5" style="98" customWidth="1"/>
    <col min="13016" max="13264" width="8.85546875" style="98"/>
    <col min="13265" max="13265" width="4.42578125" style="98" customWidth="1"/>
    <col min="13266" max="13266" width="45.42578125" style="98" customWidth="1"/>
    <col min="13267" max="13267" width="15.42578125" style="98" customWidth="1"/>
    <col min="13268" max="13268" width="17" style="98" customWidth="1"/>
    <col min="13269" max="13269" width="14.7109375" style="98" customWidth="1"/>
    <col min="13270" max="13270" width="9.140625" style="98" customWidth="1"/>
    <col min="13271" max="13271" width="5" style="98" customWidth="1"/>
    <col min="13272" max="13520" width="8.85546875" style="98"/>
    <col min="13521" max="13521" width="4.42578125" style="98" customWidth="1"/>
    <col min="13522" max="13522" width="45.42578125" style="98" customWidth="1"/>
    <col min="13523" max="13523" width="15.42578125" style="98" customWidth="1"/>
    <col min="13524" max="13524" width="17" style="98" customWidth="1"/>
    <col min="13525" max="13525" width="14.7109375" style="98" customWidth="1"/>
    <col min="13526" max="13526" width="9.140625" style="98" customWidth="1"/>
    <col min="13527" max="13527" width="5" style="98" customWidth="1"/>
    <col min="13528" max="13776" width="8.85546875" style="98"/>
    <col min="13777" max="13777" width="4.42578125" style="98" customWidth="1"/>
    <col min="13778" max="13778" width="45.42578125" style="98" customWidth="1"/>
    <col min="13779" max="13779" width="15.42578125" style="98" customWidth="1"/>
    <col min="13780" max="13780" width="17" style="98" customWidth="1"/>
    <col min="13781" max="13781" width="14.7109375" style="98" customWidth="1"/>
    <col min="13782" max="13782" width="9.140625" style="98" customWidth="1"/>
    <col min="13783" max="13783" width="5" style="98" customWidth="1"/>
    <col min="13784" max="14032" width="8.85546875" style="98"/>
    <col min="14033" max="14033" width="4.42578125" style="98" customWidth="1"/>
    <col min="14034" max="14034" width="45.42578125" style="98" customWidth="1"/>
    <col min="14035" max="14035" width="15.42578125" style="98" customWidth="1"/>
    <col min="14036" max="14036" width="17" style="98" customWidth="1"/>
    <col min="14037" max="14037" width="14.7109375" style="98" customWidth="1"/>
    <col min="14038" max="14038" width="9.140625" style="98" customWidth="1"/>
    <col min="14039" max="14039" width="5" style="98" customWidth="1"/>
    <col min="14040" max="14288" width="8.85546875" style="98"/>
    <col min="14289" max="14289" width="4.42578125" style="98" customWidth="1"/>
    <col min="14290" max="14290" width="45.42578125" style="98" customWidth="1"/>
    <col min="14291" max="14291" width="15.42578125" style="98" customWidth="1"/>
    <col min="14292" max="14292" width="17" style="98" customWidth="1"/>
    <col min="14293" max="14293" width="14.7109375" style="98" customWidth="1"/>
    <col min="14294" max="14294" width="9.140625" style="98" customWidth="1"/>
    <col min="14295" max="14295" width="5" style="98" customWidth="1"/>
    <col min="14296" max="14544" width="8.85546875" style="98"/>
    <col min="14545" max="14545" width="4.42578125" style="98" customWidth="1"/>
    <col min="14546" max="14546" width="45.42578125" style="98" customWidth="1"/>
    <col min="14547" max="14547" width="15.42578125" style="98" customWidth="1"/>
    <col min="14548" max="14548" width="17" style="98" customWidth="1"/>
    <col min="14549" max="14549" width="14.7109375" style="98" customWidth="1"/>
    <col min="14550" max="14550" width="9.140625" style="98" customWidth="1"/>
    <col min="14551" max="14551" width="5" style="98" customWidth="1"/>
    <col min="14552" max="14800" width="8.85546875" style="98"/>
    <col min="14801" max="14801" width="4.42578125" style="98" customWidth="1"/>
    <col min="14802" max="14802" width="45.42578125" style="98" customWidth="1"/>
    <col min="14803" max="14803" width="15.42578125" style="98" customWidth="1"/>
    <col min="14804" max="14804" width="17" style="98" customWidth="1"/>
    <col min="14805" max="14805" width="14.7109375" style="98" customWidth="1"/>
    <col min="14806" max="14806" width="9.140625" style="98" customWidth="1"/>
    <col min="14807" max="14807" width="5" style="98" customWidth="1"/>
    <col min="14808" max="15056" width="8.85546875" style="98"/>
    <col min="15057" max="15057" width="4.42578125" style="98" customWidth="1"/>
    <col min="15058" max="15058" width="45.42578125" style="98" customWidth="1"/>
    <col min="15059" max="15059" width="15.42578125" style="98" customWidth="1"/>
    <col min="15060" max="15060" width="17" style="98" customWidth="1"/>
    <col min="15061" max="15061" width="14.7109375" style="98" customWidth="1"/>
    <col min="15062" max="15062" width="9.140625" style="98" customWidth="1"/>
    <col min="15063" max="15063" width="5" style="98" customWidth="1"/>
    <col min="15064" max="15312" width="8.85546875" style="98"/>
    <col min="15313" max="15313" width="4.42578125" style="98" customWidth="1"/>
    <col min="15314" max="15314" width="45.42578125" style="98" customWidth="1"/>
    <col min="15315" max="15315" width="15.42578125" style="98" customWidth="1"/>
    <col min="15316" max="15316" width="17" style="98" customWidth="1"/>
    <col min="15317" max="15317" width="14.7109375" style="98" customWidth="1"/>
    <col min="15318" max="15318" width="9.140625" style="98" customWidth="1"/>
    <col min="15319" max="15319" width="5" style="98" customWidth="1"/>
    <col min="15320" max="15568" width="8.85546875" style="98"/>
    <col min="15569" max="15569" width="4.42578125" style="98" customWidth="1"/>
    <col min="15570" max="15570" width="45.42578125" style="98" customWidth="1"/>
    <col min="15571" max="15571" width="15.42578125" style="98" customWidth="1"/>
    <col min="15572" max="15572" width="17" style="98" customWidth="1"/>
    <col min="15573" max="15573" width="14.7109375" style="98" customWidth="1"/>
    <col min="15574" max="15574" width="9.140625" style="98" customWidth="1"/>
    <col min="15575" max="15575" width="5" style="98" customWidth="1"/>
    <col min="15576" max="15824" width="8.85546875" style="98"/>
    <col min="15825" max="15825" width="4.42578125" style="98" customWidth="1"/>
    <col min="15826" max="15826" width="45.42578125" style="98" customWidth="1"/>
    <col min="15827" max="15827" width="15.42578125" style="98" customWidth="1"/>
    <col min="15828" max="15828" width="17" style="98" customWidth="1"/>
    <col min="15829" max="15829" width="14.7109375" style="98" customWidth="1"/>
    <col min="15830" max="15830" width="9.140625" style="98" customWidth="1"/>
    <col min="15831" max="15831" width="5" style="98" customWidth="1"/>
    <col min="15832" max="16080" width="8.85546875" style="98"/>
    <col min="16081" max="16081" width="4.42578125" style="98" customWidth="1"/>
    <col min="16082" max="16082" width="45.42578125" style="98" customWidth="1"/>
    <col min="16083" max="16083" width="15.42578125" style="98" customWidth="1"/>
    <col min="16084" max="16084" width="17" style="98" customWidth="1"/>
    <col min="16085" max="16085" width="14.7109375" style="98" customWidth="1"/>
    <col min="16086" max="16086" width="9.140625" style="98" customWidth="1"/>
    <col min="16087" max="16087" width="5" style="98" customWidth="1"/>
    <col min="16088" max="16384" width="8.85546875" style="98"/>
  </cols>
  <sheetData>
    <row r="1" spans="1:10" ht="33.6" customHeight="1">
      <c r="A1" s="195" t="s">
        <v>384</v>
      </c>
      <c r="B1" s="194"/>
      <c r="C1" s="195"/>
      <c r="D1" s="195"/>
      <c r="E1" s="195"/>
      <c r="F1" s="195"/>
      <c r="G1" s="194"/>
      <c r="H1" s="194"/>
    </row>
    <row r="2" spans="1:10" ht="15" customHeight="1">
      <c r="A2" s="229"/>
      <c r="B2" s="229"/>
      <c r="C2" s="229"/>
      <c r="D2" s="195"/>
      <c r="E2" s="195"/>
      <c r="F2" s="195"/>
      <c r="G2" s="194"/>
      <c r="H2" s="194"/>
    </row>
    <row r="3" spans="1:10" ht="19.899999999999999" customHeight="1">
      <c r="A3" s="223" t="s">
        <v>362</v>
      </c>
      <c r="B3" s="223"/>
      <c r="C3" s="223"/>
      <c r="D3" s="223"/>
      <c r="E3" s="223"/>
      <c r="F3" s="223"/>
      <c r="G3" s="223"/>
      <c r="H3" s="223"/>
    </row>
    <row r="4" spans="1:10" ht="27.6" customHeight="1">
      <c r="A4" s="224" t="s">
        <v>386</v>
      </c>
      <c r="B4" s="224"/>
      <c r="C4" s="224"/>
      <c r="D4" s="224"/>
      <c r="E4" s="224"/>
      <c r="F4" s="224"/>
      <c r="G4" s="224"/>
      <c r="H4" s="224"/>
    </row>
    <row r="5" spans="1:10" ht="22.5" customHeight="1">
      <c r="A5" s="196"/>
      <c r="B5" s="196"/>
      <c r="C5" s="197"/>
      <c r="D5" s="198"/>
      <c r="E5" s="198"/>
      <c r="F5" s="195"/>
      <c r="G5" s="234" t="s">
        <v>341</v>
      </c>
      <c r="H5" s="234"/>
    </row>
    <row r="6" spans="1:10" s="99" customFormat="1" ht="58.9" customHeight="1">
      <c r="A6" s="230" t="s">
        <v>310</v>
      </c>
      <c r="B6" s="230" t="s">
        <v>311</v>
      </c>
      <c r="C6" s="232" t="s">
        <v>346</v>
      </c>
      <c r="D6" s="233"/>
      <c r="E6" s="232" t="s">
        <v>365</v>
      </c>
      <c r="F6" s="233"/>
      <c r="G6" s="232" t="s">
        <v>312</v>
      </c>
      <c r="H6" s="233"/>
      <c r="I6" s="211">
        <v>1</v>
      </c>
      <c r="J6" s="175" t="s">
        <v>387</v>
      </c>
    </row>
    <row r="7" spans="1:10" s="99" customFormat="1" ht="45" customHeight="1">
      <c r="A7" s="231"/>
      <c r="B7" s="231"/>
      <c r="C7" s="162" t="s">
        <v>313</v>
      </c>
      <c r="D7" s="199" t="s">
        <v>314</v>
      </c>
      <c r="E7" s="162" t="s">
        <v>313</v>
      </c>
      <c r="F7" s="201" t="s">
        <v>314</v>
      </c>
      <c r="G7" s="162" t="s">
        <v>313</v>
      </c>
      <c r="H7" s="162" t="s">
        <v>314</v>
      </c>
      <c r="I7" s="212"/>
      <c r="J7" s="212"/>
    </row>
    <row r="8" spans="1:10" s="100" customFormat="1" ht="18.75" customHeight="1">
      <c r="A8" s="145" t="s">
        <v>315</v>
      </c>
      <c r="B8" s="145" t="s">
        <v>316</v>
      </c>
      <c r="C8" s="145">
        <v>1</v>
      </c>
      <c r="D8" s="145">
        <v>2</v>
      </c>
      <c r="E8" s="145">
        <v>3</v>
      </c>
      <c r="F8" s="145">
        <v>4</v>
      </c>
      <c r="G8" s="145" t="s">
        <v>389</v>
      </c>
      <c r="H8" s="145" t="s">
        <v>390</v>
      </c>
      <c r="I8" s="212"/>
      <c r="J8" s="212"/>
    </row>
    <row r="9" spans="1:10" s="100" customFormat="1" ht="33.6" customHeight="1">
      <c r="A9" s="145"/>
      <c r="B9" s="146" t="s">
        <v>317</v>
      </c>
      <c r="C9" s="147">
        <f>+C10+C28+C29+C30+C33</f>
        <v>285923000000</v>
      </c>
      <c r="D9" s="147">
        <f>+D10+D28+D29+D30+D33</f>
        <v>233291000000</v>
      </c>
      <c r="E9" s="147">
        <f>+E10+E28+E29+E30+E33</f>
        <v>153386979584</v>
      </c>
      <c r="F9" s="147">
        <f>+F10+F28+F29+F30+F33</f>
        <v>144639540653</v>
      </c>
      <c r="G9" s="148">
        <f>E9/C9*100%</f>
        <v>0.53646254265658933</v>
      </c>
      <c r="H9" s="148">
        <f>F9/D9</f>
        <v>0.61999623068613874</v>
      </c>
      <c r="I9" s="212">
        <f>SUM(I11:I28)</f>
        <v>1353632078</v>
      </c>
      <c r="J9" s="212">
        <f>SUM(J11:J28)</f>
        <v>7442867124</v>
      </c>
    </row>
    <row r="10" spans="1:10" s="100" customFormat="1" ht="25.5" customHeight="1">
      <c r="A10" s="162" t="s">
        <v>12</v>
      </c>
      <c r="B10" s="146" t="s">
        <v>318</v>
      </c>
      <c r="C10" s="147">
        <f>+SUM(C11:C27)</f>
        <v>97848000000</v>
      </c>
      <c r="D10" s="147">
        <f>+SUM(D11:D27)</f>
        <v>45216000000</v>
      </c>
      <c r="E10" s="147">
        <f>+SUM(E12:E27)</f>
        <v>17543938133</v>
      </c>
      <c r="F10" s="147">
        <f>+SUM(F11:F27)</f>
        <v>8796499202</v>
      </c>
      <c r="G10" s="148">
        <f t="shared" ref="G10:G32" si="0">E10/C10*100%</f>
        <v>0.17929787152522281</v>
      </c>
      <c r="H10" s="148">
        <f t="shared" ref="H10:H32" si="1">F10/D10</f>
        <v>0.19454394908881811</v>
      </c>
      <c r="I10" s="212"/>
      <c r="J10" s="212"/>
    </row>
    <row r="11" spans="1:10" s="100" customFormat="1" ht="44.25" customHeight="1">
      <c r="A11" s="145">
        <v>1</v>
      </c>
      <c r="B11" s="149" t="s">
        <v>319</v>
      </c>
      <c r="C11" s="150">
        <v>0</v>
      </c>
      <c r="D11" s="150">
        <v>0</v>
      </c>
      <c r="F11" s="150"/>
      <c r="G11" s="148"/>
      <c r="H11" s="148"/>
      <c r="I11" s="212"/>
      <c r="J11" s="212"/>
    </row>
    <row r="12" spans="1:10" s="100" customFormat="1" ht="44.25" customHeight="1">
      <c r="A12" s="145">
        <v>2</v>
      </c>
      <c r="B12" s="149" t="s">
        <v>391</v>
      </c>
      <c r="C12" s="150">
        <v>0</v>
      </c>
      <c r="D12" s="150">
        <v>0</v>
      </c>
      <c r="E12" s="216">
        <v>103731074</v>
      </c>
      <c r="F12" s="150"/>
      <c r="G12" s="148"/>
      <c r="H12" s="148"/>
      <c r="I12" s="212"/>
      <c r="J12" s="212"/>
    </row>
    <row r="13" spans="1:10" s="100" customFormat="1" ht="40.9" customHeight="1">
      <c r="A13" s="145">
        <v>3</v>
      </c>
      <c r="B13" s="149" t="s">
        <v>345</v>
      </c>
      <c r="C13" s="150"/>
      <c r="D13" s="150">
        <v>0</v>
      </c>
      <c r="E13" s="216"/>
      <c r="F13" s="150"/>
      <c r="G13" s="148"/>
      <c r="H13" s="148"/>
      <c r="I13" s="212"/>
      <c r="J13" s="212"/>
    </row>
    <row r="14" spans="1:10" s="100" customFormat="1" ht="44.25" customHeight="1">
      <c r="A14" s="145">
        <v>4</v>
      </c>
      <c r="B14" s="149" t="s">
        <v>320</v>
      </c>
      <c r="C14" s="102">
        <v>16320000000</v>
      </c>
      <c r="D14" s="150">
        <v>8810000000</v>
      </c>
      <c r="E14" s="216">
        <v>9607835021</v>
      </c>
      <c r="F14" s="150">
        <v>5188231138</v>
      </c>
      <c r="G14" s="151">
        <f t="shared" si="0"/>
        <v>0.58871538118872546</v>
      </c>
      <c r="H14" s="151">
        <f t="shared" si="1"/>
        <v>0.58890251282633366</v>
      </c>
      <c r="I14" s="212"/>
      <c r="J14" s="212">
        <v>5188231138</v>
      </c>
    </row>
    <row r="15" spans="1:10" s="100" customFormat="1" ht="24.75" customHeight="1">
      <c r="A15" s="145">
        <v>5</v>
      </c>
      <c r="B15" s="149" t="s">
        <v>321</v>
      </c>
      <c r="C15" s="102"/>
      <c r="D15" s="150"/>
      <c r="E15" s="216">
        <v>1753238777</v>
      </c>
      <c r="F15" s="150"/>
      <c r="G15" s="151"/>
      <c r="H15" s="151"/>
      <c r="I15" s="212"/>
      <c r="J15" s="212"/>
    </row>
    <row r="16" spans="1:10" s="100" customFormat="1" ht="24.75" customHeight="1">
      <c r="A16" s="145">
        <v>6</v>
      </c>
      <c r="B16" s="149" t="s">
        <v>322</v>
      </c>
      <c r="C16" s="150"/>
      <c r="D16" s="150"/>
      <c r="E16" s="217"/>
      <c r="F16" s="150"/>
      <c r="G16" s="151"/>
      <c r="H16" s="151"/>
      <c r="I16" s="212"/>
      <c r="J16" s="212"/>
    </row>
    <row r="17" spans="1:11" s="100" customFormat="1" ht="24.75" customHeight="1">
      <c r="A17" s="145">
        <v>7</v>
      </c>
      <c r="B17" s="149" t="s">
        <v>323</v>
      </c>
      <c r="C17" s="102">
        <v>9350000000</v>
      </c>
      <c r="D17" s="150">
        <v>6475000000</v>
      </c>
      <c r="E17" s="216">
        <v>3721287731</v>
      </c>
      <c r="F17" s="150">
        <v>2474504142</v>
      </c>
      <c r="G17" s="151">
        <f t="shared" si="0"/>
        <v>0.39799868780748665</v>
      </c>
      <c r="H17" s="151">
        <f t="shared" si="1"/>
        <v>0.38216280185328183</v>
      </c>
      <c r="I17" s="214">
        <v>1227720553</v>
      </c>
      <c r="J17" s="212">
        <f>F17-I17</f>
        <v>1246783589</v>
      </c>
      <c r="K17" s="213" t="s">
        <v>388</v>
      </c>
    </row>
    <row r="18" spans="1:11" s="101" customFormat="1" ht="24.75" customHeight="1">
      <c r="A18" s="145">
        <v>8</v>
      </c>
      <c r="B18" s="149" t="s">
        <v>324</v>
      </c>
      <c r="C18" s="102">
        <v>550000000</v>
      </c>
      <c r="D18" s="150">
        <v>550000000</v>
      </c>
      <c r="E18" s="216">
        <v>111965000</v>
      </c>
      <c r="F18" s="150">
        <v>51452000</v>
      </c>
      <c r="G18" s="151">
        <f t="shared" si="0"/>
        <v>0.20357272727272727</v>
      </c>
      <c r="H18" s="151">
        <f t="shared" si="1"/>
        <v>9.3549090909090915E-2</v>
      </c>
      <c r="I18" s="215">
        <v>51452000</v>
      </c>
      <c r="J18" s="215"/>
    </row>
    <row r="19" spans="1:11" s="99" customFormat="1" ht="24.75" customHeight="1">
      <c r="A19" s="145">
        <v>9</v>
      </c>
      <c r="B19" s="149" t="s">
        <v>325</v>
      </c>
      <c r="C19" s="102"/>
      <c r="D19" s="150"/>
      <c r="E19" s="216"/>
      <c r="F19" s="150"/>
      <c r="G19" s="151"/>
      <c r="H19" s="151"/>
      <c r="I19" s="212"/>
      <c r="J19" s="212"/>
    </row>
    <row r="20" spans="1:11" s="99" customFormat="1" ht="24.75" customHeight="1">
      <c r="A20" s="145">
        <v>10</v>
      </c>
      <c r="B20" s="149" t="s">
        <v>326</v>
      </c>
      <c r="C20" s="102">
        <v>880000000</v>
      </c>
      <c r="D20" s="150">
        <v>880000000</v>
      </c>
      <c r="E20" s="216">
        <v>59395347</v>
      </c>
      <c r="F20" s="150">
        <v>59395347</v>
      </c>
      <c r="G20" s="151">
        <f t="shared" si="0"/>
        <v>6.7494712499999998E-2</v>
      </c>
      <c r="H20" s="151">
        <f t="shared" si="1"/>
        <v>6.7494712499999998E-2</v>
      </c>
      <c r="I20" s="212">
        <v>59395347</v>
      </c>
      <c r="J20" s="212"/>
    </row>
    <row r="21" spans="1:11" s="99" customFormat="1" ht="24.75" customHeight="1">
      <c r="A21" s="145">
        <v>11</v>
      </c>
      <c r="B21" s="149" t="s">
        <v>327</v>
      </c>
      <c r="C21" s="150">
        <v>1260000000</v>
      </c>
      <c r="D21" s="150">
        <v>504000000</v>
      </c>
      <c r="E21" s="216">
        <v>17226778</v>
      </c>
      <c r="F21" s="150">
        <v>6890712</v>
      </c>
      <c r="G21" s="151">
        <f t="shared" si="0"/>
        <v>1.3672046031746031E-2</v>
      </c>
      <c r="H21" s="151">
        <f t="shared" si="1"/>
        <v>1.3672047619047618E-2</v>
      </c>
      <c r="I21" s="212"/>
      <c r="J21" s="212">
        <v>6890712</v>
      </c>
    </row>
    <row r="22" spans="1:11" s="101" customFormat="1" ht="24.75" customHeight="1">
      <c r="A22" s="145">
        <v>12</v>
      </c>
      <c r="B22" s="149" t="s">
        <v>328</v>
      </c>
      <c r="C22" s="102">
        <v>68438000000</v>
      </c>
      <c r="D22" s="150">
        <v>27075000000</v>
      </c>
      <c r="E22" s="216">
        <v>1782093200</v>
      </c>
      <c r="F22" s="150">
        <v>713401840</v>
      </c>
      <c r="G22" s="151">
        <f t="shared" si="0"/>
        <v>2.6039527747742482E-2</v>
      </c>
      <c r="H22" s="151">
        <f t="shared" si="1"/>
        <v>2.6349098430286242E-2</v>
      </c>
      <c r="I22" s="215"/>
      <c r="J22" s="215">
        <v>713401840</v>
      </c>
    </row>
    <row r="23" spans="1:11" s="99" customFormat="1" ht="40.15" customHeight="1">
      <c r="A23" s="145">
        <v>13</v>
      </c>
      <c r="B23" s="149" t="s">
        <v>329</v>
      </c>
      <c r="C23" s="150"/>
      <c r="D23" s="150"/>
      <c r="E23" s="216"/>
      <c r="F23" s="150"/>
      <c r="G23" s="151"/>
      <c r="H23" s="148"/>
      <c r="I23" s="212"/>
      <c r="J23" s="212"/>
    </row>
    <row r="24" spans="1:11" s="99" customFormat="1" ht="25.9" customHeight="1">
      <c r="A24" s="145">
        <v>14</v>
      </c>
      <c r="B24" s="149" t="s">
        <v>330</v>
      </c>
      <c r="C24" s="150"/>
      <c r="D24" s="150"/>
      <c r="E24" s="216"/>
      <c r="F24" s="150"/>
      <c r="G24" s="151"/>
      <c r="H24" s="148"/>
      <c r="I24" s="212"/>
      <c r="J24" s="212"/>
    </row>
    <row r="25" spans="1:11" s="101" customFormat="1" ht="25.5" customHeight="1">
      <c r="A25" s="145">
        <v>15</v>
      </c>
      <c r="B25" s="149" t="s">
        <v>331</v>
      </c>
      <c r="C25" s="150"/>
      <c r="D25" s="150"/>
      <c r="E25" s="216"/>
      <c r="F25" s="150"/>
      <c r="G25" s="151"/>
      <c r="H25" s="148"/>
      <c r="I25" s="215"/>
      <c r="J25" s="215"/>
    </row>
    <row r="26" spans="1:11" s="101" customFormat="1" ht="25.5" customHeight="1">
      <c r="A26" s="145">
        <v>16</v>
      </c>
      <c r="B26" s="149" t="s">
        <v>332</v>
      </c>
      <c r="C26" s="102">
        <v>160000000</v>
      </c>
      <c r="D26" s="150">
        <v>32000000</v>
      </c>
      <c r="E26" s="216">
        <v>372101027</v>
      </c>
      <c r="F26" s="150">
        <v>287559845</v>
      </c>
      <c r="G26" s="151">
        <f t="shared" si="0"/>
        <v>2.32563141875</v>
      </c>
      <c r="H26" s="151">
        <f t="shared" si="1"/>
        <v>8.9862451562499999</v>
      </c>
      <c r="I26" s="215"/>
      <c r="J26" s="215">
        <v>287559845</v>
      </c>
    </row>
    <row r="27" spans="1:11" s="99" customFormat="1" ht="38.450000000000003" customHeight="1">
      <c r="A27" s="145">
        <v>17</v>
      </c>
      <c r="B27" s="149" t="s">
        <v>333</v>
      </c>
      <c r="C27" s="102">
        <v>890000000</v>
      </c>
      <c r="D27" s="150">
        <v>890000000</v>
      </c>
      <c r="E27" s="216">
        <v>15064178</v>
      </c>
      <c r="F27" s="150">
        <v>15064178</v>
      </c>
      <c r="G27" s="151">
        <f t="shared" si="0"/>
        <v>1.6926042696629215E-2</v>
      </c>
      <c r="H27" s="151">
        <f t="shared" si="1"/>
        <v>1.6926042696629215E-2</v>
      </c>
      <c r="I27" s="212">
        <v>15064178</v>
      </c>
      <c r="J27" s="212"/>
    </row>
    <row r="28" spans="1:11" s="99" customFormat="1" ht="24" customHeight="1">
      <c r="A28" s="162" t="s">
        <v>20</v>
      </c>
      <c r="B28" s="146" t="s">
        <v>334</v>
      </c>
      <c r="C28" s="103">
        <v>0</v>
      </c>
      <c r="D28" s="147"/>
      <c r="E28" s="147"/>
      <c r="F28" s="147"/>
      <c r="G28" s="151"/>
      <c r="H28" s="148"/>
      <c r="I28" s="212"/>
      <c r="J28" s="212"/>
    </row>
    <row r="29" spans="1:11" s="99" customFormat="1" ht="42" customHeight="1">
      <c r="A29" s="162" t="s">
        <v>335</v>
      </c>
      <c r="B29" s="146" t="s">
        <v>364</v>
      </c>
      <c r="C29" s="103">
        <v>0</v>
      </c>
      <c r="D29" s="147">
        <v>0</v>
      </c>
      <c r="E29" s="147">
        <v>53599924988</v>
      </c>
      <c r="F29" s="147">
        <v>53599924988</v>
      </c>
      <c r="G29" s="151"/>
      <c r="H29" s="148"/>
      <c r="I29" s="212"/>
      <c r="J29" s="212"/>
    </row>
    <row r="30" spans="1:11" s="99" customFormat="1" ht="26.25" customHeight="1">
      <c r="A30" s="162" t="s">
        <v>336</v>
      </c>
      <c r="B30" s="146" t="s">
        <v>337</v>
      </c>
      <c r="C30" s="103">
        <f>C31+C32</f>
        <v>188075000000</v>
      </c>
      <c r="D30" s="103">
        <f t="shared" ref="D30:E30" si="2">D31+D32</f>
        <v>188075000000</v>
      </c>
      <c r="E30" s="103">
        <f t="shared" si="2"/>
        <v>82243116463</v>
      </c>
      <c r="F30" s="103">
        <f>F31+F32</f>
        <v>82243116463</v>
      </c>
      <c r="G30" s="151">
        <f t="shared" si="0"/>
        <v>0.43728893506845673</v>
      </c>
      <c r="H30" s="148">
        <f t="shared" si="1"/>
        <v>0.43728893506845673</v>
      </c>
      <c r="I30" s="212"/>
      <c r="J30" s="212"/>
    </row>
    <row r="31" spans="1:11" s="99" customFormat="1" ht="26.25" customHeight="1">
      <c r="A31" s="145">
        <v>1</v>
      </c>
      <c r="B31" s="149" t="s">
        <v>338</v>
      </c>
      <c r="C31" s="102">
        <v>186995000000</v>
      </c>
      <c r="D31" s="102">
        <v>186995000000</v>
      </c>
      <c r="E31" s="150">
        <v>46740000000</v>
      </c>
      <c r="F31" s="150">
        <v>46740000000</v>
      </c>
      <c r="G31" s="151">
        <f t="shared" si="0"/>
        <v>0.24995320730500817</v>
      </c>
      <c r="H31" s="151">
        <f t="shared" si="1"/>
        <v>0.24995320730500817</v>
      </c>
      <c r="I31" s="212"/>
      <c r="J31" s="212"/>
    </row>
    <row r="32" spans="1:11" s="99" customFormat="1" ht="30.6" customHeight="1">
      <c r="A32" s="145">
        <v>2</v>
      </c>
      <c r="B32" s="149" t="s">
        <v>339</v>
      </c>
      <c r="C32" s="102">
        <v>1080000000</v>
      </c>
      <c r="D32" s="102">
        <v>1080000000</v>
      </c>
      <c r="E32" s="150">
        <v>35503116463</v>
      </c>
      <c r="F32" s="150">
        <v>35503116463</v>
      </c>
      <c r="G32" s="151">
        <f t="shared" si="0"/>
        <v>32.873255984259259</v>
      </c>
      <c r="H32" s="151">
        <f t="shared" si="1"/>
        <v>32.873255984259259</v>
      </c>
      <c r="I32" s="212"/>
      <c r="J32" s="212"/>
    </row>
    <row r="33" spans="1:10" ht="24" customHeight="1">
      <c r="A33" s="156" t="s">
        <v>343</v>
      </c>
      <c r="B33" s="157" t="s">
        <v>344</v>
      </c>
      <c r="C33" s="157"/>
      <c r="D33" s="157"/>
      <c r="E33" s="157"/>
      <c r="F33" s="163"/>
      <c r="G33" s="151"/>
      <c r="H33" s="151"/>
      <c r="I33" s="212"/>
      <c r="J33" s="212"/>
    </row>
    <row r="34" spans="1:10" ht="60.6" customHeight="1"/>
  </sheetData>
  <mergeCells count="9">
    <mergeCell ref="A2:C2"/>
    <mergeCell ref="A3:H3"/>
    <mergeCell ref="A4:H4"/>
    <mergeCell ref="A6:A7"/>
    <mergeCell ref="B6:B7"/>
    <mergeCell ref="C6:D6"/>
    <mergeCell ref="E6:F6"/>
    <mergeCell ref="G6:H6"/>
    <mergeCell ref="G5:H5"/>
  </mergeCells>
  <printOptions horizontalCentered="1"/>
  <pageMargins left="0" right="0" top="0.55118110236220474" bottom="0.23622047244094491" header="0.51181102362204722" footer="0.51181102362204722"/>
  <pageSetup paperSize="9" scale="65" fitToHeight="0" pageOrder="overThenDown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theme="0"/>
  </sheetPr>
  <dimension ref="A1:O415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1" sqref="A11"/>
      <selection pane="bottomRight" activeCell="E6" sqref="E6"/>
    </sheetView>
  </sheetViews>
  <sheetFormatPr defaultColWidth="8.85546875" defaultRowHeight="11.25" outlineLevelRow="2"/>
  <cols>
    <col min="1" max="1" width="4.5703125" style="132" customWidth="1"/>
    <col min="2" max="2" width="27.85546875" style="143" customWidth="1"/>
    <col min="3" max="3" width="13.85546875" style="144" customWidth="1"/>
    <col min="4" max="4" width="13.5703125" style="124" customWidth="1"/>
    <col min="5" max="5" width="13.42578125" style="124" customWidth="1"/>
    <col min="6" max="6" width="13.7109375" style="128" customWidth="1"/>
    <col min="7" max="8" width="13.7109375" style="124" customWidth="1"/>
    <col min="9" max="9" width="13.42578125" style="124" customWidth="1"/>
    <col min="10" max="10" width="10.28515625" style="124" customWidth="1"/>
    <col min="11" max="11" width="10.42578125" style="124" customWidth="1"/>
    <col min="12" max="12" width="11.7109375" style="2" hidden="1" customWidth="1"/>
    <col min="13" max="14" width="11.7109375" style="3" hidden="1" customWidth="1"/>
    <col min="15" max="15" width="0" style="3" hidden="1" customWidth="1"/>
    <col min="16" max="16384" width="8.85546875" style="124"/>
  </cols>
  <sheetData>
    <row r="1" spans="1:15" s="128" customFormat="1" ht="17.25" customHeight="1">
      <c r="B1" s="106"/>
      <c r="C1" s="106"/>
      <c r="D1" s="106"/>
      <c r="E1" s="106"/>
      <c r="F1" s="106"/>
      <c r="K1" s="128" t="s">
        <v>340</v>
      </c>
      <c r="L1" s="2"/>
      <c r="M1" s="1"/>
      <c r="N1" s="1"/>
      <c r="O1" s="1"/>
    </row>
    <row r="2" spans="1:15" s="128" customFormat="1" ht="18.75" customHeight="1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"/>
      <c r="M2" s="1"/>
      <c r="N2" s="1"/>
      <c r="O2" s="1"/>
    </row>
    <row r="3" spans="1:15" ht="24" customHeight="1">
      <c r="A3" s="238" t="str">
        <f>+'B02 THU'!A4:H4</f>
        <v>(Kèm theo Báo cáo số 161/BC-UBND ngày 06/4/2026 của UBND xã Hà Tây)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spans="1:15" ht="22.5" customHeight="1">
      <c r="A4" s="129"/>
      <c r="B4" s="129"/>
      <c r="C4" s="129"/>
      <c r="D4" s="129"/>
      <c r="E4" s="129"/>
      <c r="F4" s="129"/>
      <c r="G4" s="129"/>
      <c r="H4" s="129"/>
      <c r="I4" s="129"/>
      <c r="J4" s="244" t="s">
        <v>342</v>
      </c>
      <c r="K4" s="244"/>
    </row>
    <row r="5" spans="1:15" ht="42" customHeight="1">
      <c r="A5" s="130" t="s">
        <v>1</v>
      </c>
      <c r="B5" s="130" t="s">
        <v>2</v>
      </c>
      <c r="C5" s="239" t="s">
        <v>3</v>
      </c>
      <c r="D5" s="240"/>
      <c r="E5" s="241"/>
      <c r="F5" s="239" t="s">
        <v>4</v>
      </c>
      <c r="G5" s="240"/>
      <c r="H5" s="241"/>
      <c r="I5" s="242" t="s">
        <v>5</v>
      </c>
      <c r="J5" s="242" t="s">
        <v>6</v>
      </c>
      <c r="K5" s="242" t="s">
        <v>7</v>
      </c>
    </row>
    <row r="6" spans="1:15" ht="51" customHeight="1">
      <c r="A6" s="130"/>
      <c r="B6" s="130"/>
      <c r="C6" s="131" t="s">
        <v>8</v>
      </c>
      <c r="D6" s="131" t="s">
        <v>9</v>
      </c>
      <c r="E6" s="131" t="s">
        <v>10</v>
      </c>
      <c r="F6" s="131" t="s">
        <v>8</v>
      </c>
      <c r="G6" s="131" t="s">
        <v>9</v>
      </c>
      <c r="H6" s="131" t="s">
        <v>10</v>
      </c>
      <c r="I6" s="243"/>
      <c r="J6" s="243"/>
      <c r="K6" s="243"/>
    </row>
    <row r="7" spans="1:15" s="110" customFormat="1" ht="15.75" hidden="1">
      <c r="A7" s="108"/>
      <c r="B7" s="108"/>
      <c r="C7" s="107"/>
      <c r="D7" s="107"/>
      <c r="E7" s="107"/>
      <c r="F7" s="107"/>
      <c r="G7" s="107"/>
      <c r="H7" s="107"/>
      <c r="I7" s="107"/>
      <c r="J7" s="107"/>
      <c r="K7" s="109"/>
      <c r="L7" s="2"/>
      <c r="M7" s="3"/>
      <c r="N7" s="3"/>
      <c r="O7" s="3"/>
    </row>
    <row r="8" spans="1:15" s="7" customFormat="1" hidden="1">
      <c r="A8" s="4">
        <v>1</v>
      </c>
      <c r="B8" s="4">
        <v>2</v>
      </c>
      <c r="C8" s="5">
        <v>3</v>
      </c>
      <c r="D8" s="4">
        <v>4</v>
      </c>
      <c r="E8" s="4">
        <v>5</v>
      </c>
      <c r="F8" s="5">
        <v>6</v>
      </c>
      <c r="G8" s="4">
        <v>7</v>
      </c>
      <c r="H8" s="4">
        <v>8</v>
      </c>
      <c r="I8" s="4">
        <v>9</v>
      </c>
      <c r="J8" s="4"/>
      <c r="K8" s="4">
        <v>10</v>
      </c>
      <c r="L8" s="6"/>
      <c r="M8" s="6"/>
      <c r="N8" s="6"/>
      <c r="O8" s="6"/>
    </row>
    <row r="9" spans="1:15" s="128" customFormat="1" ht="25.5" customHeight="1">
      <c r="A9" s="116"/>
      <c r="B9" s="117" t="s">
        <v>11</v>
      </c>
      <c r="C9" s="118">
        <f>+D9+E9</f>
        <v>246705000.22820002</v>
      </c>
      <c r="D9" s="118">
        <f>D10+D17+D320</f>
        <v>210555000</v>
      </c>
      <c r="E9" s="118">
        <f>E10+E17+E320</f>
        <v>36150000.228200004</v>
      </c>
      <c r="F9" s="118">
        <f>+G9+H9</f>
        <v>125739075.77199997</v>
      </c>
      <c r="G9" s="118">
        <f>G10+G17+G320</f>
        <v>109707757.90599997</v>
      </c>
      <c r="H9" s="118">
        <f>H10+H17+H320</f>
        <v>16031317.865999999</v>
      </c>
      <c r="I9" s="118">
        <f>+C9-F9</f>
        <v>120965924.45620005</v>
      </c>
      <c r="J9" s="119">
        <f>+F9/C9</f>
        <v>0.50967380335093493</v>
      </c>
      <c r="K9" s="120"/>
      <c r="L9" s="10">
        <v>210555000.28799999</v>
      </c>
      <c r="M9" s="11">
        <v>109723007.00299998</v>
      </c>
      <c r="N9" s="11">
        <v>104719986.74240001</v>
      </c>
      <c r="O9" s="12"/>
    </row>
    <row r="10" spans="1:15" s="128" customFormat="1" ht="24.75" customHeight="1">
      <c r="A10" s="116" t="s">
        <v>12</v>
      </c>
      <c r="B10" s="117" t="s">
        <v>13</v>
      </c>
      <c r="C10" s="118">
        <f>+D10+E10</f>
        <v>1800000</v>
      </c>
      <c r="D10" s="118">
        <f>D11+D12+D14+D15+D16</f>
        <v>0</v>
      </c>
      <c r="E10" s="118">
        <f>E11+E12+E14+E15+E16</f>
        <v>1800000</v>
      </c>
      <c r="F10" s="118">
        <f>+G10+H10</f>
        <v>1800000</v>
      </c>
      <c r="G10" s="118">
        <f t="shared" ref="G10" si="0">G11+G12+G14+G15+G16</f>
        <v>0</v>
      </c>
      <c r="H10" s="118">
        <f>H11+H12+H14+H15+H16</f>
        <v>1800000</v>
      </c>
      <c r="I10" s="118">
        <f t="shared" ref="I10:I82" si="1">+C10-F10</f>
        <v>0</v>
      </c>
      <c r="J10" s="119">
        <f t="shared" ref="J10:J73" si="2">+F10/C10</f>
        <v>1</v>
      </c>
      <c r="K10" s="120"/>
      <c r="L10" s="13"/>
      <c r="M10" s="12"/>
      <c r="N10" s="12"/>
      <c r="O10" s="12"/>
    </row>
    <row r="11" spans="1:15" s="1" customFormat="1" ht="2.25" hidden="1" customHeight="1" outlineLevel="1">
      <c r="A11" s="14">
        <v>1</v>
      </c>
      <c r="B11" s="15" t="s">
        <v>14</v>
      </c>
      <c r="C11" s="16">
        <f t="shared" ref="C11:C82" si="3">+D11+E11</f>
        <v>0</v>
      </c>
      <c r="D11" s="16"/>
      <c r="E11" s="16"/>
      <c r="F11" s="16">
        <f t="shared" ref="F11:F83" si="4">+G11+H11</f>
        <v>0</v>
      </c>
      <c r="G11" s="16"/>
      <c r="H11" s="16"/>
      <c r="I11" s="16">
        <f t="shared" si="1"/>
        <v>0</v>
      </c>
      <c r="J11" s="16" t="e">
        <f t="shared" si="2"/>
        <v>#DIV/0!</v>
      </c>
      <c r="K11" s="9"/>
      <c r="L11" s="13"/>
      <c r="M11" s="12"/>
      <c r="N11" s="12"/>
      <c r="O11" s="12"/>
    </row>
    <row r="12" spans="1:15" s="128" customFormat="1" ht="29.25" customHeight="1" outlineLevel="1">
      <c r="A12" s="111">
        <v>1</v>
      </c>
      <c r="B12" s="112" t="s">
        <v>15</v>
      </c>
      <c r="C12" s="118">
        <f t="shared" si="3"/>
        <v>1800000</v>
      </c>
      <c r="D12" s="118"/>
      <c r="E12" s="118">
        <v>1800000</v>
      </c>
      <c r="F12" s="118">
        <f t="shared" si="4"/>
        <v>1800000</v>
      </c>
      <c r="G12" s="118"/>
      <c r="H12" s="118">
        <v>1800000</v>
      </c>
      <c r="I12" s="118">
        <f t="shared" si="1"/>
        <v>0</v>
      </c>
      <c r="J12" s="119">
        <f t="shared" si="2"/>
        <v>1</v>
      </c>
      <c r="K12" s="120"/>
      <c r="L12" s="13"/>
      <c r="M12" s="17">
        <f>+G9-M9</f>
        <v>-15249.097000002861</v>
      </c>
      <c r="N12" s="12"/>
      <c r="O12" s="12"/>
    </row>
    <row r="13" spans="1:15" s="23" customFormat="1" ht="22.5" hidden="1" outlineLevel="1">
      <c r="A13" s="14"/>
      <c r="B13" s="18" t="s">
        <v>16</v>
      </c>
      <c r="C13" s="19">
        <f t="shared" si="3"/>
        <v>0</v>
      </c>
      <c r="D13" s="19"/>
      <c r="E13" s="19"/>
      <c r="F13" s="19">
        <f t="shared" si="4"/>
        <v>0</v>
      </c>
      <c r="G13" s="19"/>
      <c r="H13" s="19"/>
      <c r="I13" s="19">
        <f t="shared" si="1"/>
        <v>0</v>
      </c>
      <c r="J13" s="19" t="e">
        <f t="shared" si="2"/>
        <v>#DIV/0!</v>
      </c>
      <c r="K13" s="20"/>
      <c r="L13" s="21">
        <f>+G9-M9</f>
        <v>-15249.097000002861</v>
      </c>
      <c r="M13" s="22"/>
      <c r="N13" s="22"/>
      <c r="O13" s="22"/>
    </row>
    <row r="14" spans="1:15" s="1" customFormat="1" hidden="1" outlineLevel="1">
      <c r="A14" s="14">
        <v>3</v>
      </c>
      <c r="B14" s="24" t="s">
        <v>17</v>
      </c>
      <c r="C14" s="16">
        <f t="shared" si="3"/>
        <v>0</v>
      </c>
      <c r="D14" s="16"/>
      <c r="E14" s="16"/>
      <c r="F14" s="16">
        <f t="shared" si="4"/>
        <v>0</v>
      </c>
      <c r="G14" s="16"/>
      <c r="H14" s="16"/>
      <c r="I14" s="16">
        <f t="shared" si="1"/>
        <v>0</v>
      </c>
      <c r="J14" s="16" t="e">
        <f t="shared" si="2"/>
        <v>#DIV/0!</v>
      </c>
      <c r="K14" s="9"/>
      <c r="L14" s="13"/>
      <c r="M14" s="12"/>
      <c r="N14" s="12"/>
      <c r="O14" s="12"/>
    </row>
    <row r="15" spans="1:15" s="1" customFormat="1" hidden="1">
      <c r="A15" s="14">
        <v>4</v>
      </c>
      <c r="B15" s="24" t="s">
        <v>18</v>
      </c>
      <c r="C15" s="16">
        <f t="shared" si="3"/>
        <v>0</v>
      </c>
      <c r="D15" s="16"/>
      <c r="E15" s="16"/>
      <c r="F15" s="16">
        <f t="shared" si="4"/>
        <v>0</v>
      </c>
      <c r="G15" s="16"/>
      <c r="H15" s="16"/>
      <c r="I15" s="16">
        <f t="shared" si="1"/>
        <v>0</v>
      </c>
      <c r="J15" s="16" t="e">
        <f t="shared" si="2"/>
        <v>#DIV/0!</v>
      </c>
      <c r="K15" s="9"/>
      <c r="L15" s="13"/>
      <c r="M15" s="17">
        <f>+E9-36150000</f>
        <v>0.22820000350475311</v>
      </c>
      <c r="N15" s="12"/>
      <c r="O15" s="12"/>
    </row>
    <row r="16" spans="1:15" s="1" customFormat="1" ht="22.5" hidden="1">
      <c r="A16" s="14">
        <v>5</v>
      </c>
      <c r="B16" s="24" t="s">
        <v>19</v>
      </c>
      <c r="C16" s="16">
        <f t="shared" si="3"/>
        <v>0</v>
      </c>
      <c r="D16" s="16"/>
      <c r="E16" s="16"/>
      <c r="F16" s="16">
        <f t="shared" si="4"/>
        <v>0</v>
      </c>
      <c r="G16" s="16"/>
      <c r="H16" s="16"/>
      <c r="I16" s="16">
        <f t="shared" si="1"/>
        <v>0</v>
      </c>
      <c r="J16" s="16" t="e">
        <f t="shared" si="2"/>
        <v>#DIV/0!</v>
      </c>
      <c r="K16" s="9"/>
      <c r="L16" s="13"/>
      <c r="M16" s="12"/>
      <c r="N16" s="12"/>
      <c r="O16" s="12"/>
    </row>
    <row r="17" spans="1:15" s="128" customFormat="1" ht="29.25" customHeight="1">
      <c r="A17" s="116" t="s">
        <v>20</v>
      </c>
      <c r="B17" s="117" t="s">
        <v>21</v>
      </c>
      <c r="C17" s="118">
        <f t="shared" si="3"/>
        <v>240088000.22820002</v>
      </c>
      <c r="D17" s="118">
        <f>D18++D50+D51+D75+D80+D92+D96+D101+D107+D132+D292+D315</f>
        <v>206446000</v>
      </c>
      <c r="E17" s="118">
        <f>E18++E50+E51+E75+E80+E92+E96+E101+E107+E132+E292+E315</f>
        <v>33642000.228200004</v>
      </c>
      <c r="F17" s="118">
        <f t="shared" si="4"/>
        <v>123650181.97399998</v>
      </c>
      <c r="G17" s="118">
        <f>G18++G50+G51+G75+G80+G92+G96+G101+G107+G132+G292+G315</f>
        <v>109707757.90599997</v>
      </c>
      <c r="H17" s="118">
        <f>H18++H50+H51+H75+H80+H92+H96+H101+H107+H132+H292+H315</f>
        <v>13942424.067999998</v>
      </c>
      <c r="I17" s="118">
        <f t="shared" si="1"/>
        <v>116437818.25420004</v>
      </c>
      <c r="J17" s="119">
        <f t="shared" si="2"/>
        <v>0.51502025031018772</v>
      </c>
      <c r="K17" s="120"/>
      <c r="L17" s="13"/>
      <c r="M17" s="12">
        <v>13904903.068</v>
      </c>
      <c r="N17" s="12"/>
      <c r="O17" s="12"/>
    </row>
    <row r="18" spans="1:15" ht="37.5" customHeight="1">
      <c r="A18" s="111">
        <v>1</v>
      </c>
      <c r="B18" s="113" t="s">
        <v>22</v>
      </c>
      <c r="C18" s="121">
        <f t="shared" si="3"/>
        <v>102981670</v>
      </c>
      <c r="D18" s="121">
        <f t="shared" ref="D18:H18" si="5">D19+D47</f>
        <v>102892000</v>
      </c>
      <c r="E18" s="121">
        <f t="shared" si="5"/>
        <v>89670</v>
      </c>
      <c r="F18" s="121">
        <f t="shared" si="4"/>
        <v>44985709.980999991</v>
      </c>
      <c r="G18" s="121">
        <f t="shared" si="5"/>
        <v>44984269.980999991</v>
      </c>
      <c r="H18" s="121">
        <f t="shared" si="5"/>
        <v>1440</v>
      </c>
      <c r="I18" s="121">
        <f t="shared" si="1"/>
        <v>57995960.019000009</v>
      </c>
      <c r="J18" s="122">
        <f t="shared" si="2"/>
        <v>0.43683220500308445</v>
      </c>
      <c r="K18" s="123"/>
      <c r="L18" s="13"/>
      <c r="M18" s="17">
        <f>+M17-H17</f>
        <v>-37520.999999998137</v>
      </c>
      <c r="N18" s="12"/>
      <c r="O18" s="12"/>
    </row>
    <row r="19" spans="1:15" ht="29.25" customHeight="1">
      <c r="A19" s="111" t="s">
        <v>23</v>
      </c>
      <c r="B19" s="113" t="s">
        <v>24</v>
      </c>
      <c r="C19" s="121">
        <f>SUM(C20:C37)+C46+C45</f>
        <v>100326670</v>
      </c>
      <c r="D19" s="121">
        <f>SUM(D20:D37)+D46+D45</f>
        <v>100237000</v>
      </c>
      <c r="E19" s="121">
        <f t="shared" ref="E19:I19" si="6">SUM(E20:E37)+E46+E45</f>
        <v>89670</v>
      </c>
      <c r="F19" s="121">
        <f t="shared" si="6"/>
        <v>44327420.605999991</v>
      </c>
      <c r="G19" s="121">
        <f t="shared" si="6"/>
        <v>44325980.605999991</v>
      </c>
      <c r="H19" s="121">
        <f t="shared" si="6"/>
        <v>1440</v>
      </c>
      <c r="I19" s="121">
        <f t="shared" si="6"/>
        <v>55999249.393999994</v>
      </c>
      <c r="J19" s="122">
        <f t="shared" si="2"/>
        <v>0.44183087713366737</v>
      </c>
      <c r="K19" s="123"/>
      <c r="L19" s="25"/>
      <c r="M19" s="25"/>
      <c r="N19" s="25"/>
      <c r="O19" s="25"/>
    </row>
    <row r="20" spans="1:15" s="27" customFormat="1" hidden="1" outlineLevel="1">
      <c r="A20" s="14">
        <v>1</v>
      </c>
      <c r="B20" s="24" t="s">
        <v>25</v>
      </c>
      <c r="C20" s="16">
        <f t="shared" si="3"/>
        <v>6622192</v>
      </c>
      <c r="D20" s="16">
        <v>6622192</v>
      </c>
      <c r="E20" s="16"/>
      <c r="F20" s="16">
        <f t="shared" si="4"/>
        <v>3267116.3489999999</v>
      </c>
      <c r="G20" s="16">
        <v>3267116.3489999999</v>
      </c>
      <c r="H20" s="16"/>
      <c r="I20" s="16">
        <f t="shared" si="1"/>
        <v>3355075.6510000001</v>
      </c>
      <c r="J20" s="16">
        <f t="shared" si="2"/>
        <v>0.49335874722448397</v>
      </c>
      <c r="K20" s="26"/>
      <c r="L20" s="13"/>
      <c r="M20" s="13"/>
      <c r="N20" s="13"/>
      <c r="O20" s="13"/>
    </row>
    <row r="21" spans="1:15" s="27" customFormat="1" hidden="1" outlineLevel="1">
      <c r="A21" s="28">
        <v>2</v>
      </c>
      <c r="B21" s="29" t="s">
        <v>26</v>
      </c>
      <c r="C21" s="16">
        <f t="shared" si="3"/>
        <v>4772884</v>
      </c>
      <c r="D21" s="16">
        <v>4772884</v>
      </c>
      <c r="E21" s="16"/>
      <c r="F21" s="16">
        <f t="shared" si="4"/>
        <v>2349849.4509999999</v>
      </c>
      <c r="G21" s="16">
        <v>2349849.4509999999</v>
      </c>
      <c r="H21" s="16"/>
      <c r="I21" s="16">
        <f t="shared" si="1"/>
        <v>2423034.5490000001</v>
      </c>
      <c r="J21" s="16">
        <f t="shared" si="2"/>
        <v>0.49233324149507929</v>
      </c>
      <c r="K21" s="26"/>
      <c r="L21" s="13"/>
      <c r="M21" s="13"/>
      <c r="N21" s="13"/>
      <c r="O21" s="13"/>
    </row>
    <row r="22" spans="1:15" s="27" customFormat="1" hidden="1" outlineLevel="1">
      <c r="A22" s="14">
        <v>3</v>
      </c>
      <c r="B22" s="29" t="s">
        <v>27</v>
      </c>
      <c r="C22" s="16">
        <f t="shared" si="3"/>
        <v>4304826</v>
      </c>
      <c r="D22" s="16">
        <v>4304826</v>
      </c>
      <c r="E22" s="16"/>
      <c r="F22" s="16">
        <f t="shared" si="4"/>
        <v>2207584.0460000001</v>
      </c>
      <c r="G22" s="16">
        <v>2207584.0460000001</v>
      </c>
      <c r="H22" s="16"/>
      <c r="I22" s="16">
        <f t="shared" si="1"/>
        <v>2097241.9539999999</v>
      </c>
      <c r="J22" s="16">
        <f t="shared" si="2"/>
        <v>0.51281609198606404</v>
      </c>
      <c r="K22" s="26"/>
      <c r="L22" s="13"/>
      <c r="M22" s="13"/>
      <c r="N22" s="13"/>
      <c r="O22" s="13"/>
    </row>
    <row r="23" spans="1:15" s="27" customFormat="1" hidden="1" outlineLevel="1">
      <c r="A23" s="28">
        <v>4</v>
      </c>
      <c r="B23" s="29" t="s">
        <v>28</v>
      </c>
      <c r="C23" s="16">
        <f t="shared" si="3"/>
        <v>4306181</v>
      </c>
      <c r="D23" s="16">
        <v>4306181</v>
      </c>
      <c r="E23" s="16"/>
      <c r="F23" s="16">
        <f t="shared" si="4"/>
        <v>2100582.3829999999</v>
      </c>
      <c r="G23" s="16">
        <v>2100582.3829999999</v>
      </c>
      <c r="H23" s="16"/>
      <c r="I23" s="16">
        <f t="shared" si="1"/>
        <v>2205598.6170000001</v>
      </c>
      <c r="J23" s="16">
        <f t="shared" si="2"/>
        <v>0.48780633768065018</v>
      </c>
      <c r="K23" s="26"/>
      <c r="L23" s="13"/>
      <c r="M23" s="13"/>
      <c r="N23" s="13"/>
      <c r="O23" s="13"/>
    </row>
    <row r="24" spans="1:15" s="27" customFormat="1" hidden="1" outlineLevel="1">
      <c r="A24" s="14">
        <v>5</v>
      </c>
      <c r="B24" s="24" t="s">
        <v>29</v>
      </c>
      <c r="C24" s="16">
        <f t="shared" si="3"/>
        <v>5682823</v>
      </c>
      <c r="D24" s="16">
        <v>5682823</v>
      </c>
      <c r="E24" s="16"/>
      <c r="F24" s="16">
        <f t="shared" si="4"/>
        <v>2792759.4010000001</v>
      </c>
      <c r="G24" s="16">
        <v>2792759.4010000001</v>
      </c>
      <c r="H24" s="16"/>
      <c r="I24" s="16">
        <f t="shared" si="1"/>
        <v>2890063.5989999999</v>
      </c>
      <c r="J24" s="16">
        <f t="shared" si="2"/>
        <v>0.49143874461689202</v>
      </c>
      <c r="K24" s="26"/>
      <c r="L24" s="13"/>
      <c r="M24" s="13"/>
      <c r="N24" s="13"/>
      <c r="O24" s="13"/>
    </row>
    <row r="25" spans="1:15" s="27" customFormat="1" hidden="1" outlineLevel="2">
      <c r="A25" s="28">
        <v>6</v>
      </c>
      <c r="B25" s="29" t="s">
        <v>30</v>
      </c>
      <c r="C25" s="16">
        <f t="shared" si="3"/>
        <v>9870241</v>
      </c>
      <c r="D25" s="16">
        <v>9870241</v>
      </c>
      <c r="E25" s="16"/>
      <c r="F25" s="16">
        <f t="shared" si="4"/>
        <v>4933796.7869999995</v>
      </c>
      <c r="G25" s="16">
        <v>4933796.7869999995</v>
      </c>
      <c r="H25" s="16"/>
      <c r="I25" s="16">
        <f t="shared" si="1"/>
        <v>4936444.2130000005</v>
      </c>
      <c r="J25" s="16">
        <f t="shared" si="2"/>
        <v>0.49986588848235819</v>
      </c>
      <c r="K25" s="26"/>
      <c r="L25" s="13"/>
      <c r="M25" s="13"/>
      <c r="N25" s="13"/>
      <c r="O25" s="13"/>
    </row>
    <row r="26" spans="1:15" s="27" customFormat="1" hidden="1" outlineLevel="1">
      <c r="A26" s="14">
        <v>7</v>
      </c>
      <c r="B26" s="29" t="s">
        <v>31</v>
      </c>
      <c r="C26" s="16">
        <f t="shared" si="3"/>
        <v>5885659</v>
      </c>
      <c r="D26" s="16">
        <v>5885659</v>
      </c>
      <c r="E26" s="16"/>
      <c r="F26" s="16">
        <f t="shared" si="4"/>
        <v>2794913.2340000002</v>
      </c>
      <c r="G26" s="16">
        <v>2794913.2340000002</v>
      </c>
      <c r="H26" s="16"/>
      <c r="I26" s="16">
        <f t="shared" si="1"/>
        <v>3090745.7659999998</v>
      </c>
      <c r="J26" s="16">
        <f t="shared" si="2"/>
        <v>0.47486835951590128</v>
      </c>
      <c r="K26" s="26"/>
      <c r="L26" s="13"/>
      <c r="M26" s="13"/>
      <c r="N26" s="13"/>
      <c r="O26" s="13"/>
    </row>
    <row r="27" spans="1:15" s="27" customFormat="1" hidden="1" outlineLevel="1">
      <c r="A27" s="28">
        <v>8</v>
      </c>
      <c r="B27" s="29" t="s">
        <v>32</v>
      </c>
      <c r="C27" s="16">
        <f t="shared" si="3"/>
        <v>5436334</v>
      </c>
      <c r="D27" s="16">
        <v>5436334</v>
      </c>
      <c r="E27" s="16"/>
      <c r="F27" s="16">
        <f t="shared" si="4"/>
        <v>2744123.1129999999</v>
      </c>
      <c r="G27" s="16">
        <v>2744123.1129999999</v>
      </c>
      <c r="H27" s="16"/>
      <c r="I27" s="16">
        <f t="shared" si="1"/>
        <v>2692210.8870000001</v>
      </c>
      <c r="J27" s="16">
        <f t="shared" si="2"/>
        <v>0.50477456186466829</v>
      </c>
      <c r="K27" s="26"/>
      <c r="L27" s="13"/>
      <c r="M27" s="13"/>
      <c r="N27" s="13"/>
      <c r="O27" s="13"/>
    </row>
    <row r="28" spans="1:15" s="27" customFormat="1" hidden="1" outlineLevel="1">
      <c r="A28" s="14">
        <v>9</v>
      </c>
      <c r="B28" s="29" t="s">
        <v>33</v>
      </c>
      <c r="C28" s="16">
        <f t="shared" si="3"/>
        <v>4242289</v>
      </c>
      <c r="D28" s="16">
        <v>4242289</v>
      </c>
      <c r="E28" s="16"/>
      <c r="F28" s="16">
        <f t="shared" si="4"/>
        <v>1991001.858</v>
      </c>
      <c r="G28" s="16">
        <v>1991001.858</v>
      </c>
      <c r="H28" s="16"/>
      <c r="I28" s="16">
        <f t="shared" si="1"/>
        <v>2251287.142</v>
      </c>
      <c r="J28" s="16">
        <f t="shared" si="2"/>
        <v>0.46932254214646857</v>
      </c>
      <c r="K28" s="26"/>
      <c r="L28" s="13"/>
      <c r="M28" s="13"/>
      <c r="N28" s="13"/>
      <c r="O28" s="13"/>
    </row>
    <row r="29" spans="1:15" s="27" customFormat="1" hidden="1" outlineLevel="1">
      <c r="A29" s="28">
        <v>10</v>
      </c>
      <c r="B29" s="29" t="s">
        <v>34</v>
      </c>
      <c r="C29" s="16">
        <f t="shared" si="3"/>
        <v>6127619</v>
      </c>
      <c r="D29" s="16">
        <v>6127619</v>
      </c>
      <c r="E29" s="16"/>
      <c r="F29" s="16">
        <f t="shared" si="4"/>
        <v>2991428.6690000002</v>
      </c>
      <c r="G29" s="16">
        <v>2991428.6690000002</v>
      </c>
      <c r="H29" s="16"/>
      <c r="I29" s="16">
        <f t="shared" si="1"/>
        <v>3136190.3309999998</v>
      </c>
      <c r="J29" s="16">
        <f t="shared" si="2"/>
        <v>0.48818777228153387</v>
      </c>
      <c r="K29" s="26"/>
      <c r="L29" s="13"/>
      <c r="M29" s="13"/>
      <c r="N29" s="13"/>
      <c r="O29" s="13"/>
    </row>
    <row r="30" spans="1:15" s="27" customFormat="1" hidden="1" outlineLevel="1">
      <c r="A30" s="14">
        <v>11</v>
      </c>
      <c r="B30" s="29" t="s">
        <v>35</v>
      </c>
      <c r="C30" s="16">
        <f t="shared" si="3"/>
        <v>5190365</v>
      </c>
      <c r="D30" s="16">
        <v>5190365</v>
      </c>
      <c r="E30" s="16"/>
      <c r="F30" s="16">
        <f t="shared" si="4"/>
        <v>2682079.665</v>
      </c>
      <c r="G30" s="16">
        <v>2682079.665</v>
      </c>
      <c r="H30" s="16"/>
      <c r="I30" s="16">
        <f t="shared" si="1"/>
        <v>2508285.335</v>
      </c>
      <c r="J30" s="16">
        <f t="shared" si="2"/>
        <v>0.51674201428993916</v>
      </c>
      <c r="K30" s="26"/>
      <c r="L30" s="13"/>
      <c r="M30" s="13"/>
      <c r="N30" s="13"/>
      <c r="O30" s="13"/>
    </row>
    <row r="31" spans="1:15" s="27" customFormat="1" hidden="1" outlineLevel="1">
      <c r="A31" s="28">
        <v>12</v>
      </c>
      <c r="B31" s="29" t="s">
        <v>36</v>
      </c>
      <c r="C31" s="16">
        <f t="shared" si="3"/>
        <v>5091212</v>
      </c>
      <c r="D31" s="16">
        <v>5091212</v>
      </c>
      <c r="E31" s="16"/>
      <c r="F31" s="16">
        <f t="shared" si="4"/>
        <v>2645900.3229999999</v>
      </c>
      <c r="G31" s="16">
        <v>2645900.3229999999</v>
      </c>
      <c r="H31" s="16"/>
      <c r="I31" s="16">
        <f t="shared" si="1"/>
        <v>2445311.6770000001</v>
      </c>
      <c r="J31" s="16">
        <f t="shared" si="2"/>
        <v>0.51969949846912677</v>
      </c>
      <c r="K31" s="26"/>
      <c r="L31" s="13"/>
      <c r="M31" s="13"/>
      <c r="N31" s="13"/>
      <c r="O31" s="13"/>
    </row>
    <row r="32" spans="1:15" s="27" customFormat="1" hidden="1" outlineLevel="1">
      <c r="A32" s="14">
        <v>13</v>
      </c>
      <c r="B32" s="29" t="s">
        <v>37</v>
      </c>
      <c r="C32" s="16">
        <f t="shared" si="3"/>
        <v>4492832</v>
      </c>
      <c r="D32" s="16">
        <v>4492832</v>
      </c>
      <c r="E32" s="16"/>
      <c r="F32" s="16">
        <f t="shared" si="4"/>
        <v>2214034.548</v>
      </c>
      <c r="G32" s="16">
        <v>2214034.548</v>
      </c>
      <c r="H32" s="16"/>
      <c r="I32" s="16">
        <f t="shared" si="1"/>
        <v>2278797.452</v>
      </c>
      <c r="J32" s="16">
        <f t="shared" si="2"/>
        <v>0.49279264125611638</v>
      </c>
      <c r="K32" s="26"/>
      <c r="L32" s="13"/>
      <c r="M32" s="13"/>
      <c r="N32" s="13"/>
      <c r="O32" s="13"/>
    </row>
    <row r="33" spans="1:15" s="27" customFormat="1" hidden="1" outlineLevel="1">
      <c r="A33" s="28">
        <v>14</v>
      </c>
      <c r="B33" s="29" t="s">
        <v>38</v>
      </c>
      <c r="C33" s="16">
        <f t="shared" si="3"/>
        <v>4008039</v>
      </c>
      <c r="D33" s="16">
        <v>4008039</v>
      </c>
      <c r="E33" s="16"/>
      <c r="F33" s="16">
        <f t="shared" si="4"/>
        <v>2092560.037</v>
      </c>
      <c r="G33" s="16">
        <v>2092560.037</v>
      </c>
      <c r="H33" s="16"/>
      <c r="I33" s="16">
        <f t="shared" si="1"/>
        <v>1915478.963</v>
      </c>
      <c r="J33" s="16">
        <f t="shared" si="2"/>
        <v>0.52209073739052936</v>
      </c>
      <c r="K33" s="26"/>
      <c r="L33" s="13"/>
      <c r="M33" s="13"/>
      <c r="N33" s="13"/>
      <c r="O33" s="13"/>
    </row>
    <row r="34" spans="1:15" s="27" customFormat="1" hidden="1" outlineLevel="1">
      <c r="A34" s="14">
        <v>15</v>
      </c>
      <c r="B34" s="29" t="s">
        <v>39</v>
      </c>
      <c r="C34" s="16">
        <f t="shared" si="3"/>
        <v>4823561</v>
      </c>
      <c r="D34" s="16">
        <v>4823561</v>
      </c>
      <c r="E34" s="16"/>
      <c r="F34" s="16">
        <f t="shared" si="4"/>
        <v>2446185.2200000002</v>
      </c>
      <c r="G34" s="16">
        <v>2446185.2200000002</v>
      </c>
      <c r="H34" s="16"/>
      <c r="I34" s="16">
        <f t="shared" si="1"/>
        <v>2377375.7799999998</v>
      </c>
      <c r="J34" s="16">
        <f t="shared" si="2"/>
        <v>0.50713263914357054</v>
      </c>
      <c r="K34" s="26"/>
      <c r="L34" s="13"/>
      <c r="M34" s="13"/>
      <c r="N34" s="13"/>
      <c r="O34" s="13"/>
    </row>
    <row r="35" spans="1:15" s="27" customFormat="1" hidden="1" outlineLevel="1">
      <c r="A35" s="28">
        <v>16</v>
      </c>
      <c r="B35" s="29" t="s">
        <v>40</v>
      </c>
      <c r="C35" s="16">
        <f t="shared" si="3"/>
        <v>7095146</v>
      </c>
      <c r="D35" s="16">
        <v>7095146</v>
      </c>
      <c r="E35" s="16"/>
      <c r="F35" s="16">
        <f t="shared" si="4"/>
        <v>3769603.6170000001</v>
      </c>
      <c r="G35" s="16">
        <v>3769603.6170000001</v>
      </c>
      <c r="H35" s="16"/>
      <c r="I35" s="16">
        <f t="shared" si="1"/>
        <v>3325542.3829999999</v>
      </c>
      <c r="J35" s="16">
        <f t="shared" si="2"/>
        <v>0.53129331193466633</v>
      </c>
      <c r="K35" s="26"/>
      <c r="L35" s="13"/>
      <c r="M35" s="13"/>
      <c r="N35" s="13"/>
      <c r="O35" s="13"/>
    </row>
    <row r="36" spans="1:15" s="34" customFormat="1" hidden="1" outlineLevel="1">
      <c r="A36" s="30"/>
      <c r="B36" s="31" t="s">
        <v>41</v>
      </c>
      <c r="C36" s="32">
        <f t="shared" si="3"/>
        <v>87740.800000000003</v>
      </c>
      <c r="D36" s="32">
        <v>87740.800000000003</v>
      </c>
      <c r="E36" s="32"/>
      <c r="F36" s="32">
        <f t="shared" si="4"/>
        <v>59676</v>
      </c>
      <c r="G36" s="32">
        <v>59676</v>
      </c>
      <c r="H36" s="32"/>
      <c r="I36" s="32">
        <f t="shared" si="1"/>
        <v>28064.800000000003</v>
      </c>
      <c r="J36" s="32">
        <f t="shared" si="2"/>
        <v>0.68013968416061854</v>
      </c>
      <c r="K36" s="33"/>
      <c r="L36" s="27" t="s">
        <v>42</v>
      </c>
    </row>
    <row r="37" spans="1:15" s="34" customFormat="1" hidden="1" outlineLevel="1">
      <c r="A37" s="30"/>
      <c r="B37" s="31" t="s">
        <v>43</v>
      </c>
      <c r="C37" s="32">
        <f>+D37+E37</f>
        <v>462898</v>
      </c>
      <c r="D37" s="32">
        <f>SUM(D38:D44)</f>
        <v>373228</v>
      </c>
      <c r="E37" s="32">
        <f t="shared" ref="E37:H37" si="7">SUM(E38:E44)</f>
        <v>89670</v>
      </c>
      <c r="F37" s="32">
        <f t="shared" si="4"/>
        <v>244225.905</v>
      </c>
      <c r="G37" s="32">
        <f t="shared" si="7"/>
        <v>242785.905</v>
      </c>
      <c r="H37" s="32">
        <f t="shared" si="7"/>
        <v>1440</v>
      </c>
      <c r="I37" s="32">
        <f t="shared" si="1"/>
        <v>218672.095</v>
      </c>
      <c r="J37" s="32">
        <f t="shared" si="2"/>
        <v>0.5276019879109437</v>
      </c>
      <c r="K37" s="33"/>
      <c r="L37" s="27" t="s">
        <v>44</v>
      </c>
    </row>
    <row r="38" spans="1:15" s="27" customFormat="1" hidden="1" outlineLevel="1">
      <c r="A38" s="35"/>
      <c r="B38" s="29" t="s">
        <v>45</v>
      </c>
      <c r="C38" s="16">
        <f t="shared" si="3"/>
        <v>231216.8</v>
      </c>
      <c r="D38" s="16">
        <v>231216.8</v>
      </c>
      <c r="E38" s="16"/>
      <c r="F38" s="16">
        <f t="shared" si="4"/>
        <v>176521</v>
      </c>
      <c r="G38" s="16">
        <v>176521</v>
      </c>
      <c r="H38" s="16"/>
      <c r="I38" s="16">
        <f t="shared" si="1"/>
        <v>54695.799999999988</v>
      </c>
      <c r="J38" s="16">
        <f t="shared" si="2"/>
        <v>0.76344365980326689</v>
      </c>
      <c r="K38" s="26"/>
      <c r="L38" s="13" t="s">
        <v>44</v>
      </c>
      <c r="M38" s="13"/>
      <c r="N38" s="13"/>
      <c r="O38" s="13"/>
    </row>
    <row r="39" spans="1:15" s="27" customFormat="1" hidden="1" outlineLevel="1">
      <c r="A39" s="35"/>
      <c r="B39" s="29" t="s">
        <v>46</v>
      </c>
      <c r="C39" s="16">
        <f t="shared" si="3"/>
        <v>33011.199999999997</v>
      </c>
      <c r="D39" s="16">
        <v>33011.199999999997</v>
      </c>
      <c r="E39" s="16"/>
      <c r="F39" s="16">
        <f t="shared" si="4"/>
        <v>16264.905000000001</v>
      </c>
      <c r="G39" s="16">
        <v>16264.905000000001</v>
      </c>
      <c r="H39" s="16"/>
      <c r="I39" s="16">
        <f t="shared" si="1"/>
        <v>16746.294999999998</v>
      </c>
      <c r="J39" s="16">
        <f t="shared" si="2"/>
        <v>0.49270868674873991</v>
      </c>
      <c r="K39" s="26"/>
      <c r="L39" s="13" t="s">
        <v>44</v>
      </c>
      <c r="M39" s="13"/>
      <c r="N39" s="13"/>
      <c r="O39" s="13"/>
    </row>
    <row r="40" spans="1:15" s="27" customFormat="1" hidden="1" outlineLevel="1">
      <c r="A40" s="35"/>
      <c r="B40" s="29" t="s">
        <v>47</v>
      </c>
      <c r="C40" s="16">
        <f t="shared" si="3"/>
        <v>40000</v>
      </c>
      <c r="D40" s="16">
        <v>40000</v>
      </c>
      <c r="E40" s="16"/>
      <c r="F40" s="16">
        <f t="shared" si="4"/>
        <v>0</v>
      </c>
      <c r="G40" s="16">
        <v>0</v>
      </c>
      <c r="H40" s="16"/>
      <c r="I40" s="16">
        <f t="shared" si="1"/>
        <v>40000</v>
      </c>
      <c r="J40" s="16">
        <f t="shared" si="2"/>
        <v>0</v>
      </c>
      <c r="K40" s="26"/>
      <c r="L40" s="13" t="s">
        <v>44</v>
      </c>
      <c r="M40" s="13"/>
      <c r="N40" s="13"/>
      <c r="O40" s="13"/>
    </row>
    <row r="41" spans="1:15" s="27" customFormat="1" hidden="1" outlineLevel="1">
      <c r="A41" s="35"/>
      <c r="B41" s="29" t="s">
        <v>48</v>
      </c>
      <c r="C41" s="16">
        <f t="shared" si="3"/>
        <v>7000</v>
      </c>
      <c r="D41" s="16">
        <v>7000</v>
      </c>
      <c r="E41" s="16"/>
      <c r="F41" s="16">
        <f t="shared" si="4"/>
        <v>0</v>
      </c>
      <c r="G41" s="16">
        <v>0</v>
      </c>
      <c r="H41" s="16"/>
      <c r="I41" s="16">
        <f t="shared" si="1"/>
        <v>7000</v>
      </c>
      <c r="J41" s="16">
        <f t="shared" si="2"/>
        <v>0</v>
      </c>
      <c r="K41" s="26"/>
      <c r="L41" s="13" t="s">
        <v>44</v>
      </c>
      <c r="M41" s="13"/>
      <c r="N41" s="13"/>
      <c r="O41" s="13"/>
    </row>
    <row r="42" spans="1:15" s="27" customFormat="1" hidden="1" outlineLevel="1">
      <c r="A42" s="35"/>
      <c r="B42" s="29" t="s">
        <v>49</v>
      </c>
      <c r="C42" s="16">
        <f t="shared" si="3"/>
        <v>2000</v>
      </c>
      <c r="D42" s="16">
        <v>2000</v>
      </c>
      <c r="E42" s="16"/>
      <c r="F42" s="16">
        <f t="shared" si="4"/>
        <v>0</v>
      </c>
      <c r="G42" s="16">
        <v>0</v>
      </c>
      <c r="H42" s="16"/>
      <c r="I42" s="16">
        <f t="shared" si="1"/>
        <v>2000</v>
      </c>
      <c r="J42" s="16">
        <f t="shared" si="2"/>
        <v>0</v>
      </c>
      <c r="K42" s="26"/>
      <c r="L42" s="13" t="s">
        <v>44</v>
      </c>
      <c r="M42" s="13"/>
      <c r="N42" s="13"/>
      <c r="O42" s="13"/>
    </row>
    <row r="43" spans="1:15" s="27" customFormat="1" ht="22.5" hidden="1" outlineLevel="1">
      <c r="A43" s="35"/>
      <c r="B43" s="29" t="s">
        <v>50</v>
      </c>
      <c r="C43" s="16">
        <f t="shared" si="3"/>
        <v>50000</v>
      </c>
      <c r="D43" s="16">
        <v>50000</v>
      </c>
      <c r="E43" s="16"/>
      <c r="F43" s="16">
        <f t="shared" si="4"/>
        <v>50000</v>
      </c>
      <c r="G43" s="16">
        <v>50000</v>
      </c>
      <c r="H43" s="16"/>
      <c r="I43" s="16">
        <f t="shared" si="1"/>
        <v>0</v>
      </c>
      <c r="J43" s="16">
        <f t="shared" si="2"/>
        <v>1</v>
      </c>
      <c r="K43" s="26"/>
      <c r="L43" s="13" t="s">
        <v>44</v>
      </c>
      <c r="M43" s="13"/>
      <c r="N43" s="13"/>
      <c r="O43" s="13"/>
    </row>
    <row r="44" spans="1:15" s="27" customFormat="1" hidden="1" outlineLevel="1">
      <c r="A44" s="35"/>
      <c r="B44" s="29" t="s">
        <v>51</v>
      </c>
      <c r="C44" s="16">
        <f t="shared" si="3"/>
        <v>99670</v>
      </c>
      <c r="D44" s="16">
        <v>10000</v>
      </c>
      <c r="E44" s="16">
        <v>89670</v>
      </c>
      <c r="F44" s="16">
        <f t="shared" si="4"/>
        <v>1440</v>
      </c>
      <c r="G44" s="16">
        <v>0</v>
      </c>
      <c r="H44" s="16">
        <v>1440</v>
      </c>
      <c r="I44" s="16">
        <f t="shared" si="1"/>
        <v>98230</v>
      </c>
      <c r="J44" s="16">
        <f t="shared" si="2"/>
        <v>1.444767733520618E-2</v>
      </c>
      <c r="K44" s="26"/>
      <c r="L44" s="13" t="s">
        <v>44</v>
      </c>
      <c r="M44" s="13"/>
      <c r="N44" s="13"/>
      <c r="O44" s="13"/>
    </row>
    <row r="45" spans="1:15" s="27" customFormat="1" hidden="1" outlineLevel="1">
      <c r="A45" s="35"/>
      <c r="B45" s="29" t="s">
        <v>52</v>
      </c>
      <c r="C45" s="16">
        <f t="shared" si="3"/>
        <v>7222828.1999999993</v>
      </c>
      <c r="D45" s="16">
        <f>11823828.2-4601000</f>
        <v>7222828.1999999993</v>
      </c>
      <c r="E45" s="16"/>
      <c r="F45" s="16">
        <f t="shared" si="4"/>
        <v>0</v>
      </c>
      <c r="G45" s="16">
        <v>0</v>
      </c>
      <c r="H45" s="16"/>
      <c r="I45" s="16">
        <f t="shared" si="1"/>
        <v>7222828.1999999993</v>
      </c>
      <c r="J45" s="16">
        <f t="shared" si="2"/>
        <v>0</v>
      </c>
      <c r="K45" s="26"/>
      <c r="L45" s="36">
        <f>+C45+C35+C34+C33+C32+C31+C30+C29+C28+C27+C26+C25+C24+C23+C22+C21+C20</f>
        <v>95175031.200000003</v>
      </c>
      <c r="M45" s="13"/>
      <c r="N45" s="13"/>
      <c r="O45" s="13"/>
    </row>
    <row r="46" spans="1:15" s="27" customFormat="1" hidden="1" outlineLevel="1">
      <c r="A46" s="30"/>
      <c r="B46" s="37" t="s">
        <v>53</v>
      </c>
      <c r="C46" s="32">
        <f t="shared" si="3"/>
        <v>4601000</v>
      </c>
      <c r="D46" s="32">
        <v>4601000</v>
      </c>
      <c r="E46" s="32"/>
      <c r="F46" s="32">
        <f t="shared" si="4"/>
        <v>0</v>
      </c>
      <c r="G46" s="32">
        <v>0</v>
      </c>
      <c r="H46" s="32"/>
      <c r="I46" s="32">
        <f t="shared" si="1"/>
        <v>4601000</v>
      </c>
      <c r="J46" s="32">
        <f t="shared" si="2"/>
        <v>0</v>
      </c>
      <c r="K46" s="38"/>
    </row>
    <row r="47" spans="1:15" ht="39.75" customHeight="1" collapsed="1">
      <c r="A47" s="111" t="s">
        <v>54</v>
      </c>
      <c r="B47" s="113" t="s">
        <v>55</v>
      </c>
      <c r="C47" s="121">
        <f t="shared" si="3"/>
        <v>2655000</v>
      </c>
      <c r="D47" s="121">
        <f t="shared" ref="D47:G47" si="8">SUM(D48:D49)</f>
        <v>2655000</v>
      </c>
      <c r="E47" s="121">
        <f t="shared" si="8"/>
        <v>0</v>
      </c>
      <c r="F47" s="121">
        <f t="shared" si="4"/>
        <v>658289.375</v>
      </c>
      <c r="G47" s="121">
        <f t="shared" si="8"/>
        <v>658289.375</v>
      </c>
      <c r="H47" s="121">
        <f t="shared" ref="H47" si="9">SUM(H48:H49)</f>
        <v>0</v>
      </c>
      <c r="I47" s="121">
        <f t="shared" si="1"/>
        <v>1996710.625</v>
      </c>
      <c r="J47" s="122">
        <f t="shared" si="2"/>
        <v>0.24794326741996234</v>
      </c>
      <c r="K47" s="123"/>
      <c r="L47" s="39"/>
      <c r="M47" s="39"/>
      <c r="N47" s="39"/>
      <c r="O47" s="39"/>
    </row>
    <row r="48" spans="1:15" s="27" customFormat="1" hidden="1" outlineLevel="1">
      <c r="A48" s="30" t="s">
        <v>56</v>
      </c>
      <c r="B48" s="37" t="s">
        <v>57</v>
      </c>
      <c r="C48" s="32">
        <f t="shared" si="3"/>
        <v>2085210</v>
      </c>
      <c r="D48" s="32">
        <v>2085210</v>
      </c>
      <c r="E48" s="32"/>
      <c r="F48" s="32">
        <f t="shared" si="4"/>
        <v>658289.375</v>
      </c>
      <c r="G48" s="32">
        <v>658289.375</v>
      </c>
      <c r="H48" s="32"/>
      <c r="I48" s="32">
        <f t="shared" si="1"/>
        <v>1426920.625</v>
      </c>
      <c r="J48" s="32">
        <f t="shared" si="2"/>
        <v>0.31569452237424528</v>
      </c>
      <c r="K48" s="38"/>
      <c r="L48" s="27" t="s">
        <v>58</v>
      </c>
    </row>
    <row r="49" spans="1:15" s="27" customFormat="1" hidden="1" outlineLevel="1">
      <c r="A49" s="30"/>
      <c r="B49" s="37" t="s">
        <v>59</v>
      </c>
      <c r="C49" s="32">
        <f t="shared" si="3"/>
        <v>569790</v>
      </c>
      <c r="D49" s="32">
        <v>569790</v>
      </c>
      <c r="E49" s="32"/>
      <c r="F49" s="32">
        <f t="shared" si="4"/>
        <v>0</v>
      </c>
      <c r="G49" s="32"/>
      <c r="H49" s="32"/>
      <c r="I49" s="32">
        <f t="shared" si="1"/>
        <v>569790</v>
      </c>
      <c r="J49" s="32">
        <f t="shared" si="2"/>
        <v>0</v>
      </c>
      <c r="K49" s="38"/>
    </row>
    <row r="50" spans="1:15" ht="31.5" collapsed="1">
      <c r="A50" s="111">
        <v>2</v>
      </c>
      <c r="B50" s="113" t="s">
        <v>60</v>
      </c>
      <c r="C50" s="121">
        <f t="shared" si="3"/>
        <v>0</v>
      </c>
      <c r="D50" s="121"/>
      <c r="E50" s="121"/>
      <c r="F50" s="121">
        <f t="shared" si="4"/>
        <v>0</v>
      </c>
      <c r="G50" s="121"/>
      <c r="H50" s="121"/>
      <c r="I50" s="121">
        <f t="shared" si="1"/>
        <v>0</v>
      </c>
      <c r="J50" s="122"/>
      <c r="K50" s="123"/>
      <c r="L50" s="13"/>
      <c r="M50" s="13"/>
      <c r="N50" s="13"/>
      <c r="O50" s="13"/>
    </row>
    <row r="51" spans="1:15" ht="29.25" customHeight="1">
      <c r="A51" s="111">
        <v>3</v>
      </c>
      <c r="B51" s="113" t="s">
        <v>61</v>
      </c>
      <c r="C51" s="121">
        <f t="shared" si="3"/>
        <v>6031318.7000000002</v>
      </c>
      <c r="D51" s="121">
        <f>D52+D65</f>
        <v>2161000</v>
      </c>
      <c r="E51" s="121">
        <f>E52+E65</f>
        <v>3870318.7</v>
      </c>
      <c r="F51" s="121">
        <f t="shared" si="4"/>
        <v>2785382.54</v>
      </c>
      <c r="G51" s="121">
        <f>G52+G65</f>
        <v>838385.25300000003</v>
      </c>
      <c r="H51" s="121">
        <f>H52+H65</f>
        <v>1946997.287</v>
      </c>
      <c r="I51" s="121">
        <f t="shared" si="1"/>
        <v>3245936.16</v>
      </c>
      <c r="J51" s="122">
        <f t="shared" si="2"/>
        <v>0.46181982391346688</v>
      </c>
      <c r="K51" s="123"/>
      <c r="L51" s="13"/>
      <c r="M51" s="12"/>
      <c r="N51" s="12"/>
      <c r="O51" s="12"/>
    </row>
    <row r="52" spans="1:15" ht="29.25" customHeight="1">
      <c r="A52" s="111" t="s">
        <v>23</v>
      </c>
      <c r="B52" s="113" t="s">
        <v>62</v>
      </c>
      <c r="C52" s="121">
        <f t="shared" si="3"/>
        <v>2498400</v>
      </c>
      <c r="D52" s="121">
        <f>SUM(D53:D64)</f>
        <v>710000</v>
      </c>
      <c r="E52" s="121">
        <f>SUM(E53:E64)</f>
        <v>1788400</v>
      </c>
      <c r="F52" s="121">
        <f t="shared" si="4"/>
        <v>961827.51199999999</v>
      </c>
      <c r="G52" s="121">
        <f>SUM(G53:G64)</f>
        <v>217495.122</v>
      </c>
      <c r="H52" s="121">
        <f>SUM(H53:H64)</f>
        <v>744332.39</v>
      </c>
      <c r="I52" s="121">
        <f t="shared" si="1"/>
        <v>1536572.4879999999</v>
      </c>
      <c r="J52" s="122">
        <f t="shared" si="2"/>
        <v>0.3849773903298111</v>
      </c>
      <c r="K52" s="123"/>
      <c r="L52" s="39" t="s">
        <v>63</v>
      </c>
      <c r="M52" s="39"/>
      <c r="N52" s="39"/>
      <c r="O52" s="39"/>
    </row>
    <row r="53" spans="1:15" s="34" customFormat="1" hidden="1">
      <c r="A53" s="40"/>
      <c r="B53" s="29" t="s">
        <v>64</v>
      </c>
      <c r="C53" s="16">
        <f t="shared" si="3"/>
        <v>233065.12200000009</v>
      </c>
      <c r="D53" s="41">
        <v>142665.122</v>
      </c>
      <c r="E53" s="41">
        <v>90400.000000000102</v>
      </c>
      <c r="F53" s="16">
        <f t="shared" si="4"/>
        <v>189301.51200000002</v>
      </c>
      <c r="G53" s="41">
        <f>+D53</f>
        <v>142665.122</v>
      </c>
      <c r="H53" s="41">
        <v>46636.390000000007</v>
      </c>
      <c r="I53" s="41">
        <f t="shared" si="1"/>
        <v>43763.610000000073</v>
      </c>
      <c r="J53" s="41">
        <f t="shared" si="2"/>
        <v>0.81222582931134557</v>
      </c>
      <c r="K53" s="9"/>
      <c r="L53" s="13" t="s">
        <v>63</v>
      </c>
      <c r="M53" s="12"/>
      <c r="N53" s="12"/>
      <c r="O53" s="12"/>
    </row>
    <row r="54" spans="1:15" s="34" customFormat="1" ht="33.75" hidden="1">
      <c r="A54" s="40"/>
      <c r="B54" s="29" t="s">
        <v>65</v>
      </c>
      <c r="C54" s="16">
        <f t="shared" si="3"/>
        <v>123330</v>
      </c>
      <c r="D54" s="41">
        <v>48330</v>
      </c>
      <c r="E54" s="41">
        <v>75000</v>
      </c>
      <c r="F54" s="16">
        <f t="shared" si="4"/>
        <v>101026</v>
      </c>
      <c r="G54" s="41">
        <f>+D54</f>
        <v>48330</v>
      </c>
      <c r="H54" s="41">
        <v>52696</v>
      </c>
      <c r="I54" s="41">
        <f t="shared" si="1"/>
        <v>22304</v>
      </c>
      <c r="J54" s="41">
        <f t="shared" si="2"/>
        <v>0.8191518689694316</v>
      </c>
      <c r="K54" s="9"/>
      <c r="L54" s="13" t="s">
        <v>63</v>
      </c>
      <c r="M54" s="12"/>
      <c r="N54" s="12"/>
      <c r="O54" s="12"/>
    </row>
    <row r="55" spans="1:15" s="27" customFormat="1" hidden="1" outlineLevel="1">
      <c r="A55" s="35"/>
      <c r="B55" s="29" t="s">
        <v>66</v>
      </c>
      <c r="C55" s="16">
        <f t="shared" si="3"/>
        <v>20000</v>
      </c>
      <c r="D55" s="41">
        <v>20000</v>
      </c>
      <c r="E55" s="41"/>
      <c r="F55" s="16">
        <f t="shared" si="4"/>
        <v>0</v>
      </c>
      <c r="G55" s="41">
        <v>0</v>
      </c>
      <c r="H55" s="41"/>
      <c r="I55" s="41">
        <f t="shared" si="1"/>
        <v>20000</v>
      </c>
      <c r="J55" s="41">
        <f t="shared" si="2"/>
        <v>0</v>
      </c>
      <c r="K55" s="26"/>
      <c r="L55" s="13" t="s">
        <v>63</v>
      </c>
      <c r="M55" s="13"/>
      <c r="N55" s="13"/>
      <c r="O55" s="13"/>
    </row>
    <row r="56" spans="1:15" s="27" customFormat="1" ht="22.5" hidden="1" outlineLevel="1">
      <c r="A56" s="35"/>
      <c r="B56" s="29" t="s">
        <v>67</v>
      </c>
      <c r="C56" s="16">
        <f t="shared" si="3"/>
        <v>55500</v>
      </c>
      <c r="D56" s="41">
        <f>33200+3300</f>
        <v>36500</v>
      </c>
      <c r="E56" s="41">
        <v>19000</v>
      </c>
      <c r="F56" s="16">
        <f t="shared" si="4"/>
        <v>26500</v>
      </c>
      <c r="G56" s="41">
        <v>26500</v>
      </c>
      <c r="H56" s="41"/>
      <c r="I56" s="41">
        <f t="shared" si="1"/>
        <v>29000</v>
      </c>
      <c r="J56" s="41">
        <f t="shared" si="2"/>
        <v>0.47747747747747749</v>
      </c>
      <c r="K56" s="26"/>
      <c r="L56" s="13" t="s">
        <v>63</v>
      </c>
      <c r="M56" s="13"/>
      <c r="N56" s="13"/>
      <c r="O56" s="13"/>
    </row>
    <row r="57" spans="1:15" s="27" customFormat="1" ht="33.75" hidden="1" outlineLevel="1">
      <c r="A57" s="35"/>
      <c r="B57" s="29" t="s">
        <v>68</v>
      </c>
      <c r="C57" s="16">
        <f t="shared" si="3"/>
        <v>30000</v>
      </c>
      <c r="D57" s="41">
        <v>30000</v>
      </c>
      <c r="E57" s="41"/>
      <c r="F57" s="16">
        <f t="shared" si="4"/>
        <v>0</v>
      </c>
      <c r="G57" s="41">
        <v>0</v>
      </c>
      <c r="H57" s="41"/>
      <c r="I57" s="41">
        <f t="shared" si="1"/>
        <v>30000</v>
      </c>
      <c r="J57" s="41">
        <f t="shared" si="2"/>
        <v>0</v>
      </c>
      <c r="K57" s="26"/>
      <c r="L57" s="13" t="s">
        <v>63</v>
      </c>
      <c r="M57" s="13"/>
      <c r="N57" s="13"/>
      <c r="O57" s="13"/>
    </row>
    <row r="58" spans="1:15" s="27" customFormat="1" hidden="1" outlineLevel="1">
      <c r="A58" s="35"/>
      <c r="B58" s="29" t="s">
        <v>69</v>
      </c>
      <c r="C58" s="16">
        <f t="shared" si="3"/>
        <v>15000</v>
      </c>
      <c r="D58" s="41">
        <v>15000</v>
      </c>
      <c r="E58" s="41"/>
      <c r="F58" s="16">
        <f t="shared" si="4"/>
        <v>0</v>
      </c>
      <c r="G58" s="41">
        <v>0</v>
      </c>
      <c r="H58" s="41"/>
      <c r="I58" s="41">
        <f t="shared" si="1"/>
        <v>15000</v>
      </c>
      <c r="J58" s="41">
        <f t="shared" si="2"/>
        <v>0</v>
      </c>
      <c r="K58" s="26"/>
      <c r="L58" s="13" t="s">
        <v>63</v>
      </c>
      <c r="M58" s="13"/>
      <c r="N58" s="13"/>
      <c r="O58" s="13"/>
    </row>
    <row r="59" spans="1:15" s="27" customFormat="1" hidden="1" outlineLevel="1">
      <c r="A59" s="35"/>
      <c r="B59" s="29" t="s">
        <v>70</v>
      </c>
      <c r="C59" s="16">
        <f t="shared" si="3"/>
        <v>360000</v>
      </c>
      <c r="D59" s="41">
        <v>360000</v>
      </c>
      <c r="E59" s="41"/>
      <c r="F59" s="16">
        <f t="shared" si="4"/>
        <v>0</v>
      </c>
      <c r="G59" s="41">
        <v>0</v>
      </c>
      <c r="H59" s="41"/>
      <c r="I59" s="41">
        <f t="shared" si="1"/>
        <v>360000</v>
      </c>
      <c r="J59" s="41">
        <f t="shared" si="2"/>
        <v>0</v>
      </c>
      <c r="K59" s="26"/>
      <c r="L59" s="13" t="s">
        <v>63</v>
      </c>
      <c r="M59" s="13"/>
      <c r="N59" s="13"/>
      <c r="O59" s="13"/>
    </row>
    <row r="60" spans="1:15" s="27" customFormat="1" ht="22.5" hidden="1" outlineLevel="1">
      <c r="A60" s="35"/>
      <c r="B60" s="29" t="s">
        <v>71</v>
      </c>
      <c r="C60" s="16">
        <f t="shared" si="3"/>
        <v>1217000</v>
      </c>
      <c r="D60" s="41"/>
      <c r="E60" s="41">
        <v>1217000</v>
      </c>
      <c r="F60" s="16">
        <f t="shared" si="4"/>
        <v>582000</v>
      </c>
      <c r="G60" s="41"/>
      <c r="H60" s="41">
        <v>582000</v>
      </c>
      <c r="I60" s="41">
        <f t="shared" si="1"/>
        <v>635000</v>
      </c>
      <c r="J60" s="41">
        <f t="shared" si="2"/>
        <v>0.47822514379622022</v>
      </c>
      <c r="K60" s="26"/>
      <c r="L60" s="13" t="s">
        <v>63</v>
      </c>
      <c r="M60" s="13"/>
      <c r="N60" s="13"/>
      <c r="O60" s="13"/>
    </row>
    <row r="61" spans="1:15" s="27" customFormat="1" ht="22.5" hidden="1" outlineLevel="1">
      <c r="A61" s="35"/>
      <c r="B61" s="29" t="s">
        <v>72</v>
      </c>
      <c r="C61" s="16">
        <f t="shared" si="3"/>
        <v>307000</v>
      </c>
      <c r="D61" s="41"/>
      <c r="E61" s="41">
        <v>307000</v>
      </c>
      <c r="F61" s="16">
        <f t="shared" si="4"/>
        <v>63000</v>
      </c>
      <c r="G61" s="41"/>
      <c r="H61" s="41">
        <v>63000</v>
      </c>
      <c r="I61" s="41">
        <f t="shared" si="1"/>
        <v>244000</v>
      </c>
      <c r="J61" s="41">
        <f t="shared" si="2"/>
        <v>0.20521172638436483</v>
      </c>
      <c r="K61" s="26"/>
      <c r="L61" s="13" t="s">
        <v>63</v>
      </c>
      <c r="M61" s="13"/>
      <c r="N61" s="13"/>
      <c r="O61" s="13"/>
    </row>
    <row r="62" spans="1:15" s="27" customFormat="1" ht="22.5" hidden="1" outlineLevel="1">
      <c r="A62" s="35"/>
      <c r="B62" s="29" t="s">
        <v>73</v>
      </c>
      <c r="C62" s="16">
        <f t="shared" si="3"/>
        <v>20000</v>
      </c>
      <c r="D62" s="41"/>
      <c r="E62" s="41">
        <v>20000</v>
      </c>
      <c r="F62" s="16">
        <f t="shared" si="4"/>
        <v>0</v>
      </c>
      <c r="G62" s="41"/>
      <c r="H62" s="41"/>
      <c r="I62" s="41">
        <f t="shared" si="1"/>
        <v>20000</v>
      </c>
      <c r="J62" s="41">
        <f t="shared" si="2"/>
        <v>0</v>
      </c>
      <c r="K62" s="26"/>
      <c r="L62" s="13" t="s">
        <v>63</v>
      </c>
      <c r="M62" s="13"/>
      <c r="N62" s="13"/>
      <c r="O62" s="13"/>
    </row>
    <row r="63" spans="1:15" s="27" customFormat="1" ht="22.5" hidden="1" outlineLevel="1">
      <c r="A63" s="35"/>
      <c r="B63" s="29" t="s">
        <v>74</v>
      </c>
      <c r="C63" s="16">
        <f t="shared" si="3"/>
        <v>60000</v>
      </c>
      <c r="D63" s="41"/>
      <c r="E63" s="41">
        <v>60000</v>
      </c>
      <c r="F63" s="16">
        <f t="shared" si="4"/>
        <v>0</v>
      </c>
      <c r="G63" s="41"/>
      <c r="H63" s="41"/>
      <c r="I63" s="41">
        <f t="shared" si="1"/>
        <v>60000</v>
      </c>
      <c r="J63" s="41">
        <f t="shared" si="2"/>
        <v>0</v>
      </c>
      <c r="K63" s="26"/>
      <c r="L63" s="13" t="s">
        <v>63</v>
      </c>
      <c r="M63" s="13"/>
      <c r="N63" s="13"/>
      <c r="O63" s="13"/>
    </row>
    <row r="64" spans="1:15" s="27" customFormat="1" hidden="1" outlineLevel="1">
      <c r="A64" s="35"/>
      <c r="B64" s="29" t="s">
        <v>75</v>
      </c>
      <c r="C64" s="16">
        <f t="shared" si="3"/>
        <v>57504.878000000026</v>
      </c>
      <c r="D64" s="41">
        <f>710000-SUM(D53:D59)</f>
        <v>57504.878000000026</v>
      </c>
      <c r="E64" s="41"/>
      <c r="F64" s="16">
        <f t="shared" si="4"/>
        <v>0</v>
      </c>
      <c r="G64" s="41">
        <v>0</v>
      </c>
      <c r="H64" s="41"/>
      <c r="I64" s="41">
        <f t="shared" si="1"/>
        <v>57504.878000000026</v>
      </c>
      <c r="J64" s="41">
        <f t="shared" si="2"/>
        <v>0</v>
      </c>
      <c r="K64" s="26"/>
      <c r="L64" s="13" t="s">
        <v>63</v>
      </c>
      <c r="M64" s="13"/>
      <c r="N64" s="13"/>
      <c r="O64" s="13"/>
    </row>
    <row r="65" spans="1:15" ht="29.25" customHeight="1" collapsed="1">
      <c r="A65" s="111" t="s">
        <v>54</v>
      </c>
      <c r="B65" s="113" t="s">
        <v>76</v>
      </c>
      <c r="C65" s="121">
        <f t="shared" si="3"/>
        <v>3532918.7</v>
      </c>
      <c r="D65" s="121">
        <f>SUM(D66:D74)</f>
        <v>1451000</v>
      </c>
      <c r="E65" s="121">
        <f>SUM(E66:E74)</f>
        <v>2081918.7000000002</v>
      </c>
      <c r="F65" s="121">
        <f t="shared" si="4"/>
        <v>1823555.0280000002</v>
      </c>
      <c r="G65" s="121">
        <f t="shared" ref="G65" si="10">SUM(G66:G74)</f>
        <v>620890.13100000005</v>
      </c>
      <c r="H65" s="121">
        <f>SUM(H66:H74)</f>
        <v>1202664.8970000001</v>
      </c>
      <c r="I65" s="121">
        <f t="shared" si="1"/>
        <v>1709363.672</v>
      </c>
      <c r="J65" s="122">
        <f t="shared" si="2"/>
        <v>0.51616105063498918</v>
      </c>
      <c r="K65" s="123"/>
      <c r="L65" s="39" t="s">
        <v>77</v>
      </c>
      <c r="M65" s="39"/>
      <c r="N65" s="39"/>
      <c r="O65" s="39"/>
    </row>
    <row r="66" spans="1:15" s="27" customFormat="1" hidden="1" outlineLevel="1">
      <c r="A66" s="35"/>
      <c r="B66" s="29" t="s">
        <v>78</v>
      </c>
      <c r="C66" s="16">
        <f t="shared" si="3"/>
        <v>1698384.9048000004</v>
      </c>
      <c r="D66" s="41">
        <v>248540.1048</v>
      </c>
      <c r="E66" s="41">
        <v>1449844.8000000003</v>
      </c>
      <c r="F66" s="16">
        <f t="shared" si="4"/>
        <v>926333.12800000003</v>
      </c>
      <c r="G66" s="41">
        <v>228800.13099999999</v>
      </c>
      <c r="H66" s="41">
        <v>697532.99700000009</v>
      </c>
      <c r="I66" s="41">
        <f t="shared" si="1"/>
        <v>772051.77680000034</v>
      </c>
      <c r="J66" s="41">
        <f t="shared" si="2"/>
        <v>0.54542001956210495</v>
      </c>
      <c r="K66" s="26"/>
      <c r="L66" s="13" t="s">
        <v>77</v>
      </c>
      <c r="M66" s="13"/>
      <c r="N66" s="13"/>
      <c r="O66" s="13"/>
    </row>
    <row r="67" spans="1:15" s="27" customFormat="1" ht="22.5" hidden="1" outlineLevel="1">
      <c r="A67" s="35"/>
      <c r="B67" s="29" t="s">
        <v>79</v>
      </c>
      <c r="C67" s="16">
        <f t="shared" si="3"/>
        <v>200000</v>
      </c>
      <c r="D67" s="41">
        <v>200000</v>
      </c>
      <c r="E67" s="41"/>
      <c r="F67" s="16">
        <f t="shared" si="4"/>
        <v>200000</v>
      </c>
      <c r="G67" s="41">
        <v>200000</v>
      </c>
      <c r="H67" s="41"/>
      <c r="I67" s="41">
        <f t="shared" si="1"/>
        <v>0</v>
      </c>
      <c r="J67" s="41">
        <f t="shared" si="2"/>
        <v>1</v>
      </c>
      <c r="K67" s="26"/>
      <c r="L67" s="13" t="s">
        <v>77</v>
      </c>
      <c r="M67" s="13"/>
      <c r="N67" s="13"/>
      <c r="O67" s="13"/>
    </row>
    <row r="68" spans="1:15" s="27" customFormat="1" hidden="1" outlineLevel="1">
      <c r="A68" s="35"/>
      <c r="B68" s="29" t="s">
        <v>70</v>
      </c>
      <c r="C68" s="16">
        <f t="shared" si="3"/>
        <v>192090</v>
      </c>
      <c r="D68" s="41">
        <v>192090</v>
      </c>
      <c r="E68" s="41"/>
      <c r="F68" s="16">
        <f t="shared" si="4"/>
        <v>192090</v>
      </c>
      <c r="G68" s="41">
        <v>192090</v>
      </c>
      <c r="H68" s="41"/>
      <c r="I68" s="41">
        <f t="shared" si="1"/>
        <v>0</v>
      </c>
      <c r="J68" s="41">
        <f t="shared" si="2"/>
        <v>1</v>
      </c>
      <c r="K68" s="26"/>
      <c r="L68" s="13" t="s">
        <v>77</v>
      </c>
      <c r="M68" s="13"/>
      <c r="N68" s="13"/>
      <c r="O68" s="13"/>
    </row>
    <row r="69" spans="1:15" s="27" customFormat="1" hidden="1" outlineLevel="1">
      <c r="A69" s="35"/>
      <c r="B69" s="29" t="s">
        <v>80</v>
      </c>
      <c r="C69" s="16">
        <f t="shared" si="3"/>
        <v>87000</v>
      </c>
      <c r="D69" s="41"/>
      <c r="E69" s="41">
        <v>87000</v>
      </c>
      <c r="F69" s="16">
        <f t="shared" si="4"/>
        <v>38000</v>
      </c>
      <c r="G69" s="41"/>
      <c r="H69" s="41">
        <v>38000</v>
      </c>
      <c r="I69" s="41">
        <f t="shared" si="1"/>
        <v>49000</v>
      </c>
      <c r="J69" s="41">
        <f t="shared" si="2"/>
        <v>0.43678160919540232</v>
      </c>
      <c r="K69" s="26"/>
      <c r="L69" s="13" t="s">
        <v>77</v>
      </c>
      <c r="M69" s="13"/>
      <c r="N69" s="13"/>
      <c r="O69" s="13"/>
    </row>
    <row r="70" spans="1:15" s="27" customFormat="1" hidden="1" outlineLevel="1">
      <c r="A70" s="35"/>
      <c r="B70" s="29" t="s">
        <v>81</v>
      </c>
      <c r="C70" s="16">
        <f t="shared" si="3"/>
        <v>63364.999999999993</v>
      </c>
      <c r="D70" s="41"/>
      <c r="E70" s="41">
        <v>63364.999999999993</v>
      </c>
      <c r="F70" s="16">
        <f t="shared" si="4"/>
        <v>29200</v>
      </c>
      <c r="G70" s="41"/>
      <c r="H70" s="41">
        <v>29200</v>
      </c>
      <c r="I70" s="41">
        <f t="shared" si="1"/>
        <v>34164.999999999993</v>
      </c>
      <c r="J70" s="41">
        <f t="shared" si="2"/>
        <v>0.46082222046871307</v>
      </c>
      <c r="K70" s="26"/>
      <c r="L70" s="13" t="s">
        <v>77</v>
      </c>
      <c r="M70" s="13"/>
      <c r="N70" s="13"/>
      <c r="O70" s="13"/>
    </row>
    <row r="71" spans="1:15" s="27" customFormat="1" hidden="1" outlineLevel="1">
      <c r="A71" s="35"/>
      <c r="B71" s="29" t="s">
        <v>82</v>
      </c>
      <c r="C71" s="16">
        <f t="shared" si="3"/>
        <v>323639.40000000002</v>
      </c>
      <c r="D71" s="41"/>
      <c r="E71" s="41">
        <v>323639.40000000002</v>
      </c>
      <c r="F71" s="16">
        <f t="shared" si="4"/>
        <v>323639.40000000002</v>
      </c>
      <c r="G71" s="41"/>
      <c r="H71" s="41">
        <v>323639.40000000002</v>
      </c>
      <c r="I71" s="41">
        <f t="shared" si="1"/>
        <v>0</v>
      </c>
      <c r="J71" s="41">
        <f t="shared" si="2"/>
        <v>1</v>
      </c>
      <c r="K71" s="26"/>
      <c r="L71" s="13" t="s">
        <v>77</v>
      </c>
      <c r="M71" s="13"/>
      <c r="N71" s="13"/>
      <c r="O71" s="13"/>
    </row>
    <row r="72" spans="1:15" s="27" customFormat="1" hidden="1" outlineLevel="1">
      <c r="A72" s="35"/>
      <c r="B72" s="29" t="s">
        <v>83</v>
      </c>
      <c r="C72" s="16">
        <f t="shared" si="3"/>
        <v>152256</v>
      </c>
      <c r="D72" s="41"/>
      <c r="E72" s="41">
        <v>152256</v>
      </c>
      <c r="F72" s="16">
        <f t="shared" si="4"/>
        <v>109995.79999999997</v>
      </c>
      <c r="G72" s="41"/>
      <c r="H72" s="41">
        <v>109995.79999999997</v>
      </c>
      <c r="I72" s="41">
        <f t="shared" si="1"/>
        <v>42260.200000000026</v>
      </c>
      <c r="J72" s="41">
        <f t="shared" si="2"/>
        <v>0.72243983816729707</v>
      </c>
      <c r="K72" s="26"/>
      <c r="L72" s="13" t="s">
        <v>77</v>
      </c>
      <c r="M72" s="13"/>
      <c r="N72" s="13"/>
      <c r="O72" s="13"/>
    </row>
    <row r="73" spans="1:15" s="27" customFormat="1" hidden="1" outlineLevel="1">
      <c r="A73" s="35"/>
      <c r="B73" s="29" t="s">
        <v>84</v>
      </c>
      <c r="C73" s="16">
        <f t="shared" si="3"/>
        <v>5813.4999999999991</v>
      </c>
      <c r="D73" s="41"/>
      <c r="E73" s="41">
        <v>5813.4999999999991</v>
      </c>
      <c r="F73" s="16">
        <f t="shared" si="4"/>
        <v>4296.7</v>
      </c>
      <c r="G73" s="41"/>
      <c r="H73" s="41">
        <v>4296.7</v>
      </c>
      <c r="I73" s="41">
        <f t="shared" si="1"/>
        <v>1516.7999999999993</v>
      </c>
      <c r="J73" s="41">
        <f t="shared" si="2"/>
        <v>0.73909004902382391</v>
      </c>
      <c r="K73" s="26"/>
      <c r="L73" s="13" t="s">
        <v>77</v>
      </c>
      <c r="M73" s="13"/>
      <c r="N73" s="13"/>
      <c r="O73" s="13"/>
    </row>
    <row r="74" spans="1:15" s="27" customFormat="1" ht="13.5" hidden="1" customHeight="1" outlineLevel="1">
      <c r="A74" s="35"/>
      <c r="B74" s="29" t="s">
        <v>75</v>
      </c>
      <c r="C74" s="16">
        <f t="shared" si="3"/>
        <v>810369.89520000003</v>
      </c>
      <c r="D74" s="41">
        <f>1451000-640630.1048</f>
        <v>810369.89520000003</v>
      </c>
      <c r="E74" s="41"/>
      <c r="F74" s="16">
        <f t="shared" si="4"/>
        <v>0</v>
      </c>
      <c r="G74" s="41">
        <v>0</v>
      </c>
      <c r="H74" s="41"/>
      <c r="I74" s="41">
        <f t="shared" si="1"/>
        <v>810369.89520000003</v>
      </c>
      <c r="J74" s="41">
        <f t="shared" ref="J74:J137" si="11">+F74/C74</f>
        <v>0</v>
      </c>
      <c r="K74" s="26"/>
      <c r="L74" s="13" t="s">
        <v>77</v>
      </c>
      <c r="M74" s="13"/>
      <c r="N74" s="13"/>
      <c r="O74" s="13"/>
    </row>
    <row r="75" spans="1:15" ht="36.75" customHeight="1" collapsed="1">
      <c r="A75" s="111">
        <v>4</v>
      </c>
      <c r="B75" s="113" t="s">
        <v>85</v>
      </c>
      <c r="C75" s="121">
        <f t="shared" si="3"/>
        <v>231670</v>
      </c>
      <c r="D75" s="121">
        <f>SUM(D76:D79)</f>
        <v>142000</v>
      </c>
      <c r="E75" s="121">
        <f>SUM(E76:E79)</f>
        <v>89670</v>
      </c>
      <c r="F75" s="121">
        <f t="shared" si="4"/>
        <v>5580.0239999999994</v>
      </c>
      <c r="G75" s="121">
        <f t="shared" ref="G75" si="12">SUM(G76:G79)</f>
        <v>0</v>
      </c>
      <c r="H75" s="121">
        <f>SUM(H76:H79)</f>
        <v>5580.0239999999994</v>
      </c>
      <c r="I75" s="121">
        <f t="shared" si="1"/>
        <v>226089.976</v>
      </c>
      <c r="J75" s="122">
        <f t="shared" si="11"/>
        <v>2.4086087969957263E-2</v>
      </c>
      <c r="K75" s="123"/>
      <c r="L75" s="27" t="s">
        <v>44</v>
      </c>
      <c r="M75" s="27">
        <v>142000</v>
      </c>
      <c r="N75" s="27"/>
      <c r="O75" s="27"/>
    </row>
    <row r="76" spans="1:15" s="44" customFormat="1" hidden="1">
      <c r="A76" s="40"/>
      <c r="B76" s="29" t="s">
        <v>86</v>
      </c>
      <c r="C76" s="16">
        <f t="shared" si="3"/>
        <v>20000</v>
      </c>
      <c r="D76" s="41">
        <v>20000</v>
      </c>
      <c r="E76" s="41"/>
      <c r="F76" s="16">
        <f t="shared" si="4"/>
        <v>0</v>
      </c>
      <c r="G76" s="41"/>
      <c r="H76" s="41"/>
      <c r="I76" s="41">
        <f t="shared" si="1"/>
        <v>20000</v>
      </c>
      <c r="J76" s="41">
        <f t="shared" si="11"/>
        <v>0</v>
      </c>
      <c r="K76" s="42" t="s">
        <v>87</v>
      </c>
      <c r="L76" s="13" t="s">
        <v>44</v>
      </c>
      <c r="M76" s="43"/>
      <c r="N76" s="43"/>
      <c r="O76" s="43"/>
    </row>
    <row r="77" spans="1:15" s="44" customFormat="1" hidden="1">
      <c r="A77" s="40"/>
      <c r="B77" s="29" t="s">
        <v>88</v>
      </c>
      <c r="C77" s="16">
        <f t="shared" si="3"/>
        <v>50000</v>
      </c>
      <c r="D77" s="41">
        <v>50000</v>
      </c>
      <c r="E77" s="41"/>
      <c r="F77" s="16">
        <f t="shared" si="4"/>
        <v>0</v>
      </c>
      <c r="G77" s="41"/>
      <c r="H77" s="41"/>
      <c r="I77" s="41">
        <f t="shared" si="1"/>
        <v>50000</v>
      </c>
      <c r="J77" s="41">
        <f t="shared" si="11"/>
        <v>0</v>
      </c>
      <c r="K77" s="42" t="s">
        <v>87</v>
      </c>
      <c r="L77" s="13" t="s">
        <v>44</v>
      </c>
      <c r="M77" s="43"/>
      <c r="N77" s="43"/>
      <c r="O77" s="43"/>
    </row>
    <row r="78" spans="1:15" s="44" customFormat="1" hidden="1">
      <c r="A78" s="40"/>
      <c r="B78" s="29" t="s">
        <v>89</v>
      </c>
      <c r="C78" s="16">
        <f t="shared" si="3"/>
        <v>20000</v>
      </c>
      <c r="D78" s="41">
        <v>20000</v>
      </c>
      <c r="E78" s="41"/>
      <c r="F78" s="16">
        <f t="shared" si="4"/>
        <v>0</v>
      </c>
      <c r="G78" s="41"/>
      <c r="H78" s="41"/>
      <c r="I78" s="41">
        <f t="shared" si="1"/>
        <v>20000</v>
      </c>
      <c r="J78" s="41">
        <f t="shared" si="11"/>
        <v>0</v>
      </c>
      <c r="K78" s="42" t="s">
        <v>87</v>
      </c>
      <c r="L78" s="13" t="s">
        <v>44</v>
      </c>
      <c r="M78" s="43"/>
      <c r="N78" s="43"/>
      <c r="O78" s="43"/>
    </row>
    <row r="79" spans="1:15" s="44" customFormat="1" hidden="1">
      <c r="A79" s="40"/>
      <c r="B79" s="29" t="s">
        <v>90</v>
      </c>
      <c r="C79" s="16">
        <f t="shared" si="3"/>
        <v>141670</v>
      </c>
      <c r="D79" s="41">
        <f>+M75-SUM(D76:D78)</f>
        <v>52000</v>
      </c>
      <c r="E79" s="41">
        <v>89670</v>
      </c>
      <c r="F79" s="16">
        <f t="shared" si="4"/>
        <v>5580.0239999999994</v>
      </c>
      <c r="G79" s="41"/>
      <c r="H79" s="41">
        <v>5580.0239999999994</v>
      </c>
      <c r="I79" s="41">
        <f t="shared" si="1"/>
        <v>136089.976</v>
      </c>
      <c r="J79" s="41">
        <f t="shared" si="11"/>
        <v>3.9387477941695483E-2</v>
      </c>
      <c r="K79" s="42" t="s">
        <v>87</v>
      </c>
      <c r="L79" s="13" t="s">
        <v>44</v>
      </c>
      <c r="M79" s="43"/>
      <c r="N79" s="43"/>
      <c r="O79" s="43"/>
    </row>
    <row r="80" spans="1:15" ht="36.75" customHeight="1">
      <c r="A80" s="125">
        <v>5</v>
      </c>
      <c r="B80" s="113" t="s">
        <v>91</v>
      </c>
      <c r="C80" s="121">
        <f t="shared" si="3"/>
        <v>1783604</v>
      </c>
      <c r="D80" s="121">
        <f t="shared" ref="D80:H80" si="13">+D81+D87</f>
        <v>1564000</v>
      </c>
      <c r="E80" s="121">
        <f t="shared" si="13"/>
        <v>219604</v>
      </c>
      <c r="F80" s="121">
        <f t="shared" si="4"/>
        <v>1316280.6510000001</v>
      </c>
      <c r="G80" s="121">
        <f t="shared" si="13"/>
        <v>1245912.091</v>
      </c>
      <c r="H80" s="121">
        <f t="shared" si="13"/>
        <v>70368.56</v>
      </c>
      <c r="I80" s="121">
        <f t="shared" si="1"/>
        <v>467323.34899999993</v>
      </c>
      <c r="J80" s="122">
        <f t="shared" si="11"/>
        <v>0.73798929078427722</v>
      </c>
      <c r="K80" s="123"/>
      <c r="L80" s="13" t="s">
        <v>44</v>
      </c>
      <c r="M80" s="13">
        <v>1564000</v>
      </c>
      <c r="N80" s="13"/>
      <c r="O80" s="13"/>
    </row>
    <row r="81" spans="1:15" s="27" customFormat="1" hidden="1">
      <c r="A81" s="45"/>
      <c r="B81" s="31" t="s">
        <v>92</v>
      </c>
      <c r="C81" s="32">
        <f t="shared" si="3"/>
        <v>415842.62880000006</v>
      </c>
      <c r="D81" s="32">
        <f>SUM(D82:D86)</f>
        <v>415842.62880000006</v>
      </c>
      <c r="E81" s="32">
        <f>SUM(E82:E86)</f>
        <v>0</v>
      </c>
      <c r="F81" s="32">
        <f t="shared" si="4"/>
        <v>298944.53599999996</v>
      </c>
      <c r="G81" s="32">
        <f>SUM(G82:G86)</f>
        <v>298944.53599999996</v>
      </c>
      <c r="H81" s="32">
        <f>SUM(H82:H86)</f>
        <v>0</v>
      </c>
      <c r="I81" s="32">
        <f t="shared" si="1"/>
        <v>116898.0928000001</v>
      </c>
      <c r="J81" s="32">
        <f t="shared" si="11"/>
        <v>0.71888862587913671</v>
      </c>
      <c r="K81" s="38"/>
      <c r="L81" s="27" t="s">
        <v>44</v>
      </c>
      <c r="M81" s="46">
        <f>+D80-M80</f>
        <v>0</v>
      </c>
    </row>
    <row r="82" spans="1:15" s="27" customFormat="1" hidden="1">
      <c r="A82" s="47"/>
      <c r="B82" s="29" t="s">
        <v>45</v>
      </c>
      <c r="C82" s="16">
        <f t="shared" si="3"/>
        <v>163434.22880000001</v>
      </c>
      <c r="D82" s="41">
        <f>146747.2288+30000-13313</f>
        <v>163434.22880000001</v>
      </c>
      <c r="E82" s="41"/>
      <c r="F82" s="16">
        <f t="shared" si="4"/>
        <v>133434.03599999999</v>
      </c>
      <c r="G82" s="41">
        <v>133434.03599999999</v>
      </c>
      <c r="H82" s="41"/>
      <c r="I82" s="41">
        <f t="shared" si="1"/>
        <v>30000.192800000019</v>
      </c>
      <c r="J82" s="41">
        <f t="shared" si="11"/>
        <v>0.81643874101359593</v>
      </c>
      <c r="K82" s="26"/>
      <c r="L82" s="13" t="s">
        <v>44</v>
      </c>
      <c r="M82" s="13"/>
      <c r="N82" s="13"/>
      <c r="O82" s="13"/>
    </row>
    <row r="83" spans="1:15" s="27" customFormat="1" ht="33.75" hidden="1">
      <c r="A83" s="47"/>
      <c r="B83" s="29" t="s">
        <v>93</v>
      </c>
      <c r="C83" s="16">
        <f t="shared" ref="C83:C146" si="14">+D83+E83</f>
        <v>60000</v>
      </c>
      <c r="D83" s="41">
        <v>60000</v>
      </c>
      <c r="E83" s="41"/>
      <c r="F83" s="16">
        <f t="shared" si="4"/>
        <v>0</v>
      </c>
      <c r="G83" s="41">
        <v>0</v>
      </c>
      <c r="H83" s="41"/>
      <c r="I83" s="41">
        <f t="shared" ref="I83:I146" si="15">+C83-F83</f>
        <v>60000</v>
      </c>
      <c r="J83" s="41">
        <f t="shared" si="11"/>
        <v>0</v>
      </c>
      <c r="K83" s="26"/>
      <c r="L83" s="13" t="s">
        <v>44</v>
      </c>
      <c r="M83" s="13"/>
      <c r="N83" s="13"/>
      <c r="O83" s="13"/>
    </row>
    <row r="84" spans="1:15" s="27" customFormat="1" hidden="1">
      <c r="A84" s="47"/>
      <c r="B84" s="29" t="s">
        <v>94</v>
      </c>
      <c r="C84" s="16">
        <f t="shared" si="14"/>
        <v>44883.92</v>
      </c>
      <c r="D84" s="41">
        <v>44883.92</v>
      </c>
      <c r="E84" s="41"/>
      <c r="F84" s="16">
        <f t="shared" ref="F84:F147" si="16">+G84+H84</f>
        <v>31104.9</v>
      </c>
      <c r="G84" s="41">
        <v>31104.9</v>
      </c>
      <c r="H84" s="41"/>
      <c r="I84" s="41">
        <f t="shared" si="15"/>
        <v>13779.019999999997</v>
      </c>
      <c r="J84" s="41">
        <f t="shared" si="11"/>
        <v>0.69300765173808354</v>
      </c>
      <c r="K84" s="26"/>
      <c r="L84" s="13" t="s">
        <v>44</v>
      </c>
      <c r="M84" s="13"/>
      <c r="N84" s="13"/>
      <c r="O84" s="13"/>
    </row>
    <row r="85" spans="1:15" s="27" customFormat="1" ht="22.5" hidden="1">
      <c r="A85" s="47"/>
      <c r="B85" s="29" t="s">
        <v>95</v>
      </c>
      <c r="C85" s="16">
        <f t="shared" si="14"/>
        <v>147524.48000000001</v>
      </c>
      <c r="D85" s="41">
        <v>147524.48000000001</v>
      </c>
      <c r="E85" s="41"/>
      <c r="F85" s="16">
        <f t="shared" si="16"/>
        <v>134405.6</v>
      </c>
      <c r="G85" s="41">
        <v>134405.6</v>
      </c>
      <c r="H85" s="41"/>
      <c r="I85" s="41">
        <f t="shared" si="15"/>
        <v>13118.880000000005</v>
      </c>
      <c r="J85" s="41">
        <f t="shared" si="11"/>
        <v>0.91107319951237919</v>
      </c>
      <c r="K85" s="26"/>
      <c r="L85" s="13" t="s">
        <v>44</v>
      </c>
      <c r="M85" s="13"/>
      <c r="N85" s="13"/>
      <c r="O85" s="13"/>
    </row>
    <row r="86" spans="1:15" s="27" customFormat="1" hidden="1">
      <c r="A86" s="47"/>
      <c r="B86" s="29" t="s">
        <v>96</v>
      </c>
      <c r="C86" s="16">
        <f t="shared" si="14"/>
        <v>0</v>
      </c>
      <c r="D86" s="41"/>
      <c r="E86" s="41"/>
      <c r="F86" s="16">
        <f t="shared" si="16"/>
        <v>0</v>
      </c>
      <c r="G86" s="41"/>
      <c r="H86" s="41"/>
      <c r="I86" s="41">
        <f t="shared" si="15"/>
        <v>0</v>
      </c>
      <c r="J86" s="41" t="e">
        <f t="shared" si="11"/>
        <v>#DIV/0!</v>
      </c>
      <c r="K86" s="26"/>
      <c r="L86" s="13" t="s">
        <v>44</v>
      </c>
      <c r="M86" s="13"/>
      <c r="N86" s="13"/>
      <c r="O86" s="13"/>
    </row>
    <row r="87" spans="1:15" s="27" customFormat="1" hidden="1">
      <c r="A87" s="45"/>
      <c r="B87" s="31" t="s">
        <v>97</v>
      </c>
      <c r="C87" s="32">
        <f t="shared" si="14"/>
        <v>1367761.3711999999</v>
      </c>
      <c r="D87" s="32">
        <f>SUM(D88:D91)</f>
        <v>1148157.3711999999</v>
      </c>
      <c r="E87" s="32">
        <f>SUM(E88:E91)</f>
        <v>219604</v>
      </c>
      <c r="F87" s="32">
        <f t="shared" si="16"/>
        <v>1017336.115</v>
      </c>
      <c r="G87" s="32">
        <f>SUM(G88:G91)</f>
        <v>946967.55499999993</v>
      </c>
      <c r="H87" s="32">
        <f>SUM(H88:H91)</f>
        <v>70368.56</v>
      </c>
      <c r="I87" s="32">
        <f t="shared" si="15"/>
        <v>350425.25619999995</v>
      </c>
      <c r="J87" s="32">
        <f t="shared" si="11"/>
        <v>0.74379649580792317</v>
      </c>
      <c r="K87" s="38"/>
      <c r="L87" s="27" t="s">
        <v>98</v>
      </c>
    </row>
    <row r="88" spans="1:15" s="27" customFormat="1" ht="22.5" hidden="1" outlineLevel="1">
      <c r="A88" s="40"/>
      <c r="B88" s="24" t="s">
        <v>99</v>
      </c>
      <c r="C88" s="16">
        <f t="shared" si="14"/>
        <v>100072.22</v>
      </c>
      <c r="D88" s="41">
        <f>86072.22+14000</f>
        <v>100072.22</v>
      </c>
      <c r="E88" s="41"/>
      <c r="F88" s="16">
        <f t="shared" si="16"/>
        <v>0</v>
      </c>
      <c r="G88" s="41"/>
      <c r="H88" s="41"/>
      <c r="I88" s="41">
        <f t="shared" si="15"/>
        <v>100072.22</v>
      </c>
      <c r="J88" s="41">
        <f t="shared" si="11"/>
        <v>0</v>
      </c>
      <c r="K88" s="26"/>
      <c r="L88" s="13" t="s">
        <v>98</v>
      </c>
      <c r="M88" s="13"/>
      <c r="N88" s="13"/>
      <c r="O88" s="13"/>
    </row>
    <row r="89" spans="1:15" s="44" customFormat="1" hidden="1">
      <c r="A89" s="48"/>
      <c r="B89" s="29" t="s">
        <v>64</v>
      </c>
      <c r="C89" s="16">
        <f t="shared" si="14"/>
        <v>554082.58799999999</v>
      </c>
      <c r="D89" s="41">
        <f>349478.588-15000</f>
        <v>334478.58799999999</v>
      </c>
      <c r="E89" s="41">
        <v>219604</v>
      </c>
      <c r="F89" s="16">
        <f t="shared" si="16"/>
        <v>362966.79499999998</v>
      </c>
      <c r="G89" s="41">
        <v>292598.23499999999</v>
      </c>
      <c r="H89" s="41">
        <v>70368.56</v>
      </c>
      <c r="I89" s="41">
        <f t="shared" si="15"/>
        <v>191115.79300000001</v>
      </c>
      <c r="J89" s="41">
        <f t="shared" si="11"/>
        <v>0.65507706407117772</v>
      </c>
      <c r="K89" s="42"/>
      <c r="L89" s="13" t="s">
        <v>98</v>
      </c>
      <c r="M89" s="43"/>
      <c r="N89" s="43"/>
      <c r="O89" s="43"/>
    </row>
    <row r="90" spans="1:15" s="44" customFormat="1" hidden="1">
      <c r="A90" s="48"/>
      <c r="B90" s="29" t="s">
        <v>100</v>
      </c>
      <c r="C90" s="16">
        <f t="shared" si="14"/>
        <v>548606.56319999998</v>
      </c>
      <c r="D90" s="41">
        <v>548606.56319999998</v>
      </c>
      <c r="E90" s="41"/>
      <c r="F90" s="16">
        <f t="shared" si="16"/>
        <v>504369.32</v>
      </c>
      <c r="G90" s="41">
        <v>504369.32</v>
      </c>
      <c r="H90" s="41"/>
      <c r="I90" s="41">
        <f t="shared" si="15"/>
        <v>44237.243199999968</v>
      </c>
      <c r="J90" s="41">
        <f t="shared" si="11"/>
        <v>0.91936435659470439</v>
      </c>
      <c r="K90" s="42"/>
      <c r="L90" s="13" t="s">
        <v>98</v>
      </c>
      <c r="M90" s="43"/>
      <c r="N90" s="43"/>
      <c r="O90" s="43"/>
    </row>
    <row r="91" spans="1:15" s="44" customFormat="1" ht="22.5" hidden="1">
      <c r="A91" s="48"/>
      <c r="B91" s="29" t="s">
        <v>101</v>
      </c>
      <c r="C91" s="16">
        <f t="shared" si="14"/>
        <v>165000</v>
      </c>
      <c r="D91" s="41">
        <f>150000+15000</f>
        <v>165000</v>
      </c>
      <c r="E91" s="41"/>
      <c r="F91" s="16">
        <f t="shared" si="16"/>
        <v>150000</v>
      </c>
      <c r="G91" s="41">
        <v>150000</v>
      </c>
      <c r="H91" s="41"/>
      <c r="I91" s="41">
        <f t="shared" si="15"/>
        <v>15000</v>
      </c>
      <c r="J91" s="41">
        <f t="shared" si="11"/>
        <v>0.90909090909090906</v>
      </c>
      <c r="K91" s="42"/>
      <c r="L91" s="13" t="s">
        <v>98</v>
      </c>
      <c r="M91" s="43"/>
      <c r="N91" s="43"/>
      <c r="O91" s="43"/>
    </row>
    <row r="92" spans="1:15" ht="38.25" customHeight="1">
      <c r="A92" s="125">
        <v>6</v>
      </c>
      <c r="B92" s="113" t="s">
        <v>102</v>
      </c>
      <c r="C92" s="121">
        <f t="shared" si="14"/>
        <v>1136817</v>
      </c>
      <c r="D92" s="121">
        <f>SUM(D93:D95)</f>
        <v>919000</v>
      </c>
      <c r="E92" s="121">
        <f>SUM(E93:E95)</f>
        <v>217816.99999999997</v>
      </c>
      <c r="F92" s="121">
        <f t="shared" si="16"/>
        <v>727011.53799999994</v>
      </c>
      <c r="G92" s="121">
        <f t="shared" ref="G92" si="17">SUM(G93:G95)</f>
        <v>667989.53799999994</v>
      </c>
      <c r="H92" s="121">
        <f>SUM(H93:H95)</f>
        <v>59022.000000000007</v>
      </c>
      <c r="I92" s="121">
        <f t="shared" si="15"/>
        <v>409805.46200000006</v>
      </c>
      <c r="J92" s="122">
        <f t="shared" si="11"/>
        <v>0.63951501253060072</v>
      </c>
      <c r="K92" s="123"/>
      <c r="L92" s="27" t="s">
        <v>98</v>
      </c>
      <c r="M92" s="49">
        <v>32636.8104000001</v>
      </c>
      <c r="N92" s="50"/>
      <c r="O92" s="50"/>
    </row>
    <row r="93" spans="1:15" s="34" customFormat="1" ht="22.5" hidden="1">
      <c r="A93" s="47"/>
      <c r="B93" s="24" t="s">
        <v>99</v>
      </c>
      <c r="C93" s="16">
        <f t="shared" si="14"/>
        <v>153496.53999999998</v>
      </c>
      <c r="D93" s="41">
        <f>125496.54+2*14000</f>
        <v>153496.53999999998</v>
      </c>
      <c r="E93" s="41"/>
      <c r="F93" s="16">
        <f t="shared" si="16"/>
        <v>0</v>
      </c>
      <c r="G93" s="41">
        <v>0</v>
      </c>
      <c r="H93" s="41"/>
      <c r="I93" s="41">
        <f t="shared" si="15"/>
        <v>153496.53999999998</v>
      </c>
      <c r="J93" s="41">
        <f t="shared" si="11"/>
        <v>0</v>
      </c>
      <c r="K93" s="9"/>
      <c r="L93" s="13" t="s">
        <v>98</v>
      </c>
      <c r="M93" s="12"/>
      <c r="N93" s="12"/>
      <c r="O93" s="12"/>
    </row>
    <row r="94" spans="1:15" s="27" customFormat="1" hidden="1" outlineLevel="1">
      <c r="A94" s="40"/>
      <c r="B94" s="24" t="s">
        <v>64</v>
      </c>
      <c r="C94" s="16">
        <f t="shared" si="14"/>
        <v>884192.46</v>
      </c>
      <c r="D94" s="41">
        <f>699012.2704-32636.8104000001</f>
        <v>666375.46</v>
      </c>
      <c r="E94" s="41">
        <v>217816.99999999997</v>
      </c>
      <c r="F94" s="16">
        <f t="shared" si="16"/>
        <v>653101.53799999994</v>
      </c>
      <c r="G94" s="41">
        <f>667989.538-G95</f>
        <v>594079.53799999994</v>
      </c>
      <c r="H94" s="41">
        <v>59022.000000000007</v>
      </c>
      <c r="I94" s="41">
        <f t="shared" si="15"/>
        <v>231090.92200000002</v>
      </c>
      <c r="J94" s="41">
        <f t="shared" si="11"/>
        <v>0.73864183144018214</v>
      </c>
      <c r="K94" s="26"/>
      <c r="L94" s="13" t="s">
        <v>98</v>
      </c>
      <c r="M94" s="13"/>
      <c r="N94" s="13"/>
      <c r="O94" s="13"/>
    </row>
    <row r="95" spans="1:15" s="27" customFormat="1" hidden="1" outlineLevel="1">
      <c r="A95" s="40"/>
      <c r="B95" s="24" t="s">
        <v>100</v>
      </c>
      <c r="C95" s="16">
        <f t="shared" si="14"/>
        <v>99128</v>
      </c>
      <c r="D95" s="41">
        <v>99128</v>
      </c>
      <c r="E95" s="41"/>
      <c r="F95" s="16">
        <f t="shared" si="16"/>
        <v>73910</v>
      </c>
      <c r="G95" s="41">
        <v>73910</v>
      </c>
      <c r="H95" s="41"/>
      <c r="I95" s="41">
        <f t="shared" si="15"/>
        <v>25218</v>
      </c>
      <c r="J95" s="41">
        <f t="shared" si="11"/>
        <v>0.74560164635622628</v>
      </c>
      <c r="K95" s="26"/>
      <c r="L95" s="13" t="s">
        <v>98</v>
      </c>
      <c r="M95" s="13"/>
      <c r="N95" s="13"/>
      <c r="O95" s="13"/>
    </row>
    <row r="96" spans="1:15" ht="29.25" customHeight="1" collapsed="1">
      <c r="A96" s="125">
        <v>7</v>
      </c>
      <c r="B96" s="113" t="s">
        <v>103</v>
      </c>
      <c r="C96" s="121">
        <f t="shared" si="14"/>
        <v>715825</v>
      </c>
      <c r="D96" s="121">
        <f>SUM(D97:D100)</f>
        <v>554000</v>
      </c>
      <c r="E96" s="121">
        <f>SUM(E97:E100)</f>
        <v>161825</v>
      </c>
      <c r="F96" s="121">
        <f t="shared" si="16"/>
        <v>461764.02800000005</v>
      </c>
      <c r="G96" s="121">
        <f>SUM(G97:G100)</f>
        <v>451764.02800000005</v>
      </c>
      <c r="H96" s="121">
        <f>SUM(H97:H100)</f>
        <v>10000</v>
      </c>
      <c r="I96" s="121">
        <f t="shared" si="15"/>
        <v>254060.97199999995</v>
      </c>
      <c r="J96" s="122">
        <f t="shared" si="11"/>
        <v>0.64507949289281608</v>
      </c>
      <c r="K96" s="123"/>
      <c r="L96" s="27" t="s">
        <v>98</v>
      </c>
      <c r="M96" s="34">
        <v>554000</v>
      </c>
      <c r="N96" s="34"/>
      <c r="O96" s="34"/>
    </row>
    <row r="97" spans="1:15" s="27" customFormat="1" hidden="1" outlineLevel="1">
      <c r="A97" s="40"/>
      <c r="B97" s="24" t="s">
        <v>64</v>
      </c>
      <c r="C97" s="16">
        <f t="shared" si="14"/>
        <v>258242.36000000002</v>
      </c>
      <c r="D97" s="41">
        <v>258242.36000000002</v>
      </c>
      <c r="E97" s="41"/>
      <c r="F97" s="16">
        <f t="shared" si="16"/>
        <v>208302.95</v>
      </c>
      <c r="G97" s="41">
        <v>208302.95</v>
      </c>
      <c r="H97" s="41"/>
      <c r="I97" s="41">
        <f t="shared" si="15"/>
        <v>49939.41</v>
      </c>
      <c r="J97" s="41">
        <f t="shared" si="11"/>
        <v>0.80661805445086543</v>
      </c>
      <c r="K97" s="26"/>
      <c r="L97" s="13" t="s">
        <v>98</v>
      </c>
      <c r="M97" s="13"/>
      <c r="N97" s="13"/>
      <c r="O97" s="13"/>
    </row>
    <row r="98" spans="1:15" s="27" customFormat="1" hidden="1" outlineLevel="1">
      <c r="A98" s="51"/>
      <c r="B98" s="29" t="s">
        <v>45</v>
      </c>
      <c r="C98" s="16">
        <f t="shared" si="14"/>
        <v>208593.86239999998</v>
      </c>
      <c r="D98" s="41">
        <v>136768.86240000001</v>
      </c>
      <c r="E98" s="41">
        <v>71824.999999999985</v>
      </c>
      <c r="F98" s="16">
        <f t="shared" si="16"/>
        <v>143461.07800000001</v>
      </c>
      <c r="G98" s="41">
        <v>133461.07800000001</v>
      </c>
      <c r="H98" s="41">
        <v>10000</v>
      </c>
      <c r="I98" s="41">
        <f t="shared" si="15"/>
        <v>65132.784399999975</v>
      </c>
      <c r="J98" s="41">
        <f t="shared" si="11"/>
        <v>0.68775311195349931</v>
      </c>
      <c r="K98" s="26"/>
      <c r="L98" s="13" t="s">
        <v>98</v>
      </c>
      <c r="M98" s="13"/>
      <c r="N98" s="13"/>
      <c r="O98" s="13"/>
    </row>
    <row r="99" spans="1:15" s="27" customFormat="1" hidden="1" outlineLevel="1">
      <c r="A99" s="51"/>
      <c r="B99" s="29" t="s">
        <v>104</v>
      </c>
      <c r="C99" s="16">
        <f t="shared" si="14"/>
        <v>130000</v>
      </c>
      <c r="D99" s="41">
        <v>40000</v>
      </c>
      <c r="E99" s="41">
        <v>90000</v>
      </c>
      <c r="F99" s="16">
        <f t="shared" si="16"/>
        <v>0</v>
      </c>
      <c r="G99" s="41"/>
      <c r="H99" s="41"/>
      <c r="I99" s="41">
        <f t="shared" si="15"/>
        <v>130000</v>
      </c>
      <c r="J99" s="41">
        <f t="shared" si="11"/>
        <v>0</v>
      </c>
      <c r="K99" s="26"/>
      <c r="L99" s="13" t="s">
        <v>98</v>
      </c>
      <c r="M99" s="13"/>
      <c r="N99" s="13"/>
      <c r="O99" s="13"/>
    </row>
    <row r="100" spans="1:15" s="27" customFormat="1" hidden="1" outlineLevel="1">
      <c r="A100" s="51"/>
      <c r="B100" s="29" t="s">
        <v>105</v>
      </c>
      <c r="C100" s="16">
        <f t="shared" si="14"/>
        <v>118988.77759999991</v>
      </c>
      <c r="D100" s="41">
        <f>110000+8988.77759999991</f>
        <v>118988.77759999991</v>
      </c>
      <c r="E100" s="41"/>
      <c r="F100" s="16">
        <f t="shared" si="16"/>
        <v>110000</v>
      </c>
      <c r="G100" s="41">
        <v>110000</v>
      </c>
      <c r="H100" s="41"/>
      <c r="I100" s="41">
        <f t="shared" si="15"/>
        <v>8988.7775999999139</v>
      </c>
      <c r="J100" s="41">
        <f t="shared" si="11"/>
        <v>0.92445692962560599</v>
      </c>
      <c r="K100" s="26"/>
      <c r="L100" s="13" t="s">
        <v>98</v>
      </c>
      <c r="M100" s="13"/>
      <c r="N100" s="13"/>
      <c r="O100" s="13"/>
    </row>
    <row r="101" spans="1:15" ht="29.25" customHeight="1" collapsed="1">
      <c r="A101" s="126">
        <v>8</v>
      </c>
      <c r="B101" s="113" t="s">
        <v>106</v>
      </c>
      <c r="C101" s="121">
        <f t="shared" si="14"/>
        <v>6587542.4797999989</v>
      </c>
      <c r="D101" s="121">
        <f t="shared" ref="D101:H101" si="18">+D102+D105</f>
        <v>6399924.4797999989</v>
      </c>
      <c r="E101" s="121">
        <f t="shared" si="18"/>
        <v>187618</v>
      </c>
      <c r="F101" s="121">
        <f t="shared" si="16"/>
        <v>4402222.5100000007</v>
      </c>
      <c r="G101" s="121">
        <f t="shared" si="18"/>
        <v>4391114.1100000003</v>
      </c>
      <c r="H101" s="121">
        <f t="shared" si="18"/>
        <v>11108.4</v>
      </c>
      <c r="I101" s="121">
        <f t="shared" si="15"/>
        <v>2185319.9697999982</v>
      </c>
      <c r="J101" s="122">
        <f t="shared" si="11"/>
        <v>0.66826476239036781</v>
      </c>
      <c r="K101" s="123"/>
      <c r="L101" s="13" t="s">
        <v>42</v>
      </c>
      <c r="M101" s="12"/>
      <c r="N101" s="17">
        <f>+D101-5848000</f>
        <v>551924.47979999892</v>
      </c>
      <c r="O101" s="12"/>
    </row>
    <row r="102" spans="1:15" s="34" customFormat="1" hidden="1">
      <c r="A102" s="52"/>
      <c r="B102" s="31" t="s">
        <v>107</v>
      </c>
      <c r="C102" s="32">
        <f t="shared" si="14"/>
        <v>530611.91999999993</v>
      </c>
      <c r="D102" s="32">
        <f>SUM(D103:D104)</f>
        <v>342993.91999999998</v>
      </c>
      <c r="E102" s="32">
        <f>SUM(E103:E104)</f>
        <v>187618</v>
      </c>
      <c r="F102" s="32">
        <f t="shared" si="16"/>
        <v>39850.800000000003</v>
      </c>
      <c r="G102" s="32">
        <f t="shared" ref="G102" si="19">SUM(G103:G104)</f>
        <v>28742.400000000001</v>
      </c>
      <c r="H102" s="32">
        <f>SUM(H103:H104)</f>
        <v>11108.4</v>
      </c>
      <c r="I102" s="32">
        <f t="shared" si="15"/>
        <v>490761.11999999994</v>
      </c>
      <c r="J102" s="32">
        <f t="shared" si="11"/>
        <v>7.5103476755667323E-2</v>
      </c>
      <c r="K102" s="33"/>
      <c r="L102" s="27" t="s">
        <v>42</v>
      </c>
    </row>
    <row r="103" spans="1:15" s="27" customFormat="1" ht="22.5" hidden="1" outlineLevel="1">
      <c r="A103" s="53"/>
      <c r="B103" s="29" t="s">
        <v>108</v>
      </c>
      <c r="C103" s="16">
        <f t="shared" si="14"/>
        <v>42993.919999999998</v>
      </c>
      <c r="D103" s="41">
        <v>42993.919999999998</v>
      </c>
      <c r="E103" s="41"/>
      <c r="F103" s="16">
        <f t="shared" si="16"/>
        <v>28742.400000000001</v>
      </c>
      <c r="G103" s="41">
        <v>28742.400000000001</v>
      </c>
      <c r="H103" s="41"/>
      <c r="I103" s="41">
        <f t="shared" si="15"/>
        <v>14251.519999999997</v>
      </c>
      <c r="J103" s="41">
        <f t="shared" si="11"/>
        <v>0.6685224329393552</v>
      </c>
      <c r="K103" s="26"/>
      <c r="L103" s="13" t="s">
        <v>42</v>
      </c>
      <c r="M103" s="13"/>
      <c r="N103" s="13"/>
      <c r="O103" s="13"/>
    </row>
    <row r="104" spans="1:15" s="27" customFormat="1" hidden="1" outlineLevel="1">
      <c r="A104" s="53"/>
      <c r="B104" s="29" t="s">
        <v>109</v>
      </c>
      <c r="C104" s="16">
        <f t="shared" si="14"/>
        <v>487618</v>
      </c>
      <c r="D104" s="41">
        <v>300000</v>
      </c>
      <c r="E104" s="41">
        <v>187618</v>
      </c>
      <c r="F104" s="16">
        <f t="shared" si="16"/>
        <v>11108.4</v>
      </c>
      <c r="G104" s="41">
        <v>0</v>
      </c>
      <c r="H104" s="41">
        <v>11108.4</v>
      </c>
      <c r="I104" s="41">
        <f t="shared" si="15"/>
        <v>476509.6</v>
      </c>
      <c r="J104" s="41">
        <f t="shared" si="11"/>
        <v>2.2780947380941639E-2</v>
      </c>
      <c r="K104" s="26"/>
      <c r="L104" s="13" t="s">
        <v>42</v>
      </c>
      <c r="M104" s="13"/>
      <c r="N104" s="13"/>
      <c r="O104" s="13"/>
    </row>
    <row r="105" spans="1:15" s="27" customFormat="1" hidden="1" outlineLevel="1">
      <c r="A105" s="54"/>
      <c r="B105" s="31" t="s">
        <v>110</v>
      </c>
      <c r="C105" s="32">
        <f t="shared" si="14"/>
        <v>6056930.559799999</v>
      </c>
      <c r="D105" s="32">
        <f t="shared" ref="D105:H105" si="20">+D106</f>
        <v>6056930.559799999</v>
      </c>
      <c r="E105" s="32">
        <f t="shared" si="20"/>
        <v>0</v>
      </c>
      <c r="F105" s="32">
        <f t="shared" si="16"/>
        <v>4362371.71</v>
      </c>
      <c r="G105" s="32">
        <f t="shared" si="20"/>
        <v>4362371.71</v>
      </c>
      <c r="H105" s="32">
        <f t="shared" si="20"/>
        <v>0</v>
      </c>
      <c r="I105" s="32">
        <f t="shared" si="15"/>
        <v>1694558.849799999</v>
      </c>
      <c r="J105" s="32">
        <f t="shared" si="11"/>
        <v>0.72022811999086978</v>
      </c>
      <c r="K105" s="38"/>
      <c r="L105" s="27" t="s">
        <v>111</v>
      </c>
      <c r="M105" s="27">
        <v>210555000</v>
      </c>
    </row>
    <row r="106" spans="1:15" s="27" customFormat="1" ht="33.75" hidden="1" outlineLevel="1">
      <c r="A106" s="53"/>
      <c r="B106" s="29" t="s">
        <v>112</v>
      </c>
      <c r="C106" s="16">
        <f t="shared" si="14"/>
        <v>6056930.559799999</v>
      </c>
      <c r="D106" s="41">
        <v>6056930.559799999</v>
      </c>
      <c r="E106" s="41"/>
      <c r="F106" s="16">
        <f t="shared" si="16"/>
        <v>4362371.71</v>
      </c>
      <c r="G106" s="41">
        <v>4362371.71</v>
      </c>
      <c r="H106" s="41"/>
      <c r="I106" s="41">
        <f t="shared" si="15"/>
        <v>1694558.849799999</v>
      </c>
      <c r="J106" s="41">
        <f t="shared" si="11"/>
        <v>0.72022811999086978</v>
      </c>
      <c r="K106" s="26" t="s">
        <v>113</v>
      </c>
      <c r="L106" s="13" t="s">
        <v>111</v>
      </c>
      <c r="M106" s="13">
        <v>210003075.8082</v>
      </c>
      <c r="N106" s="13">
        <f>+M105-M106</f>
        <v>551924.19179999828</v>
      </c>
      <c r="O106" s="13"/>
    </row>
    <row r="107" spans="1:15" ht="29.25" customHeight="1" collapsed="1">
      <c r="A107" s="125">
        <v>9</v>
      </c>
      <c r="B107" s="113" t="s">
        <v>114</v>
      </c>
      <c r="C107" s="121">
        <f t="shared" si="14"/>
        <v>12387212</v>
      </c>
      <c r="D107" s="121">
        <f t="shared" ref="D107:H107" si="21">+D108+D119+D123+D125</f>
        <v>12069000</v>
      </c>
      <c r="E107" s="121">
        <f t="shared" si="21"/>
        <v>318212</v>
      </c>
      <c r="F107" s="121">
        <f t="shared" si="16"/>
        <v>1546898.8159999999</v>
      </c>
      <c r="G107" s="121">
        <f t="shared" si="21"/>
        <v>1437813.6159999999</v>
      </c>
      <c r="H107" s="121">
        <f t="shared" si="21"/>
        <v>109085.20000000001</v>
      </c>
      <c r="I107" s="121">
        <f t="shared" si="15"/>
        <v>10840313.184</v>
      </c>
      <c r="J107" s="122">
        <f t="shared" si="11"/>
        <v>0.12487869070134586</v>
      </c>
      <c r="K107" s="123"/>
      <c r="L107" s="13"/>
      <c r="M107" s="12"/>
      <c r="N107" s="12"/>
      <c r="O107" s="12"/>
    </row>
    <row r="108" spans="1:15" ht="29.25" customHeight="1">
      <c r="A108" s="125" t="s">
        <v>23</v>
      </c>
      <c r="B108" s="113" t="s">
        <v>115</v>
      </c>
      <c r="C108" s="121">
        <f t="shared" si="14"/>
        <v>757244</v>
      </c>
      <c r="D108" s="121">
        <f>+D109</f>
        <v>615000</v>
      </c>
      <c r="E108" s="121">
        <f>+E109</f>
        <v>142244.00000000003</v>
      </c>
      <c r="F108" s="121">
        <f t="shared" si="16"/>
        <v>269177.908</v>
      </c>
      <c r="G108" s="121">
        <f t="shared" ref="G108" si="22">+G109</f>
        <v>240771.08799999999</v>
      </c>
      <c r="H108" s="121">
        <f>+H109</f>
        <v>28406.82</v>
      </c>
      <c r="I108" s="121">
        <f t="shared" si="15"/>
        <v>488066.092</v>
      </c>
      <c r="J108" s="122">
        <f t="shared" si="11"/>
        <v>0.35547050620407689</v>
      </c>
      <c r="K108" s="123"/>
      <c r="L108" s="39" t="s">
        <v>42</v>
      </c>
      <c r="M108" s="55">
        <f>+D108-615000</f>
        <v>0</v>
      </c>
      <c r="N108" s="39"/>
      <c r="O108" s="39"/>
    </row>
    <row r="109" spans="1:15" s="27" customFormat="1" hidden="1" outlineLevel="1">
      <c r="A109" s="53"/>
      <c r="B109" s="56" t="s">
        <v>107</v>
      </c>
      <c r="C109" s="16">
        <f t="shared" si="14"/>
        <v>757244</v>
      </c>
      <c r="D109" s="16">
        <f t="shared" ref="D109:H109" si="23">+D110+D116</f>
        <v>615000</v>
      </c>
      <c r="E109" s="16">
        <f t="shared" si="23"/>
        <v>142244.00000000003</v>
      </c>
      <c r="F109" s="16">
        <f t="shared" si="16"/>
        <v>269177.908</v>
      </c>
      <c r="G109" s="16">
        <f t="shared" si="23"/>
        <v>240771.08799999999</v>
      </c>
      <c r="H109" s="16">
        <f t="shared" si="23"/>
        <v>28406.82</v>
      </c>
      <c r="I109" s="16">
        <f t="shared" si="15"/>
        <v>488066.092</v>
      </c>
      <c r="J109" s="16">
        <f t="shared" si="11"/>
        <v>0.35547050620407689</v>
      </c>
      <c r="K109" s="26"/>
      <c r="L109" s="13" t="s">
        <v>42</v>
      </c>
      <c r="M109" s="36"/>
      <c r="N109" s="13"/>
      <c r="O109" s="13"/>
    </row>
    <row r="110" spans="1:15" s="27" customFormat="1" hidden="1" outlineLevel="1">
      <c r="A110" s="53"/>
      <c r="B110" s="56" t="s">
        <v>116</v>
      </c>
      <c r="C110" s="16">
        <f t="shared" si="14"/>
        <v>441305.12</v>
      </c>
      <c r="D110" s="16">
        <f t="shared" ref="D110:H110" si="24">SUM(D111:D115)</f>
        <v>299061.12</v>
      </c>
      <c r="E110" s="16">
        <f t="shared" ref="E110" si="25">SUM(E111:E115)</f>
        <v>142244.00000000003</v>
      </c>
      <c r="F110" s="16">
        <f t="shared" si="16"/>
        <v>110754.30799999999</v>
      </c>
      <c r="G110" s="16">
        <f t="shared" si="24"/>
        <v>82347.487999999983</v>
      </c>
      <c r="H110" s="16">
        <f t="shared" si="24"/>
        <v>28406.82</v>
      </c>
      <c r="I110" s="16">
        <f t="shared" si="15"/>
        <v>330550.81200000003</v>
      </c>
      <c r="J110" s="16">
        <f t="shared" si="11"/>
        <v>0.25096991396791407</v>
      </c>
      <c r="K110" s="26"/>
      <c r="L110" s="13" t="s">
        <v>42</v>
      </c>
      <c r="M110" s="13">
        <v>240771.08799999999</v>
      </c>
      <c r="N110" s="13"/>
      <c r="O110" s="13"/>
    </row>
    <row r="111" spans="1:15" s="27" customFormat="1" ht="10.5" hidden="1" customHeight="1" outlineLevel="1">
      <c r="A111" s="53"/>
      <c r="B111" s="29" t="s">
        <v>45</v>
      </c>
      <c r="C111" s="16">
        <f t="shared" si="14"/>
        <v>169346.99040000001</v>
      </c>
      <c r="D111" s="41">
        <f>124477.9904+100000-55131</f>
        <v>169346.99040000001</v>
      </c>
      <c r="E111" s="41"/>
      <c r="F111" s="16">
        <f t="shared" si="16"/>
        <v>69347.487999999983</v>
      </c>
      <c r="G111" s="41">
        <f>+M110-G113-G117</f>
        <v>69347.487999999983</v>
      </c>
      <c r="H111" s="41"/>
      <c r="I111" s="41">
        <f t="shared" si="15"/>
        <v>99999.502400000027</v>
      </c>
      <c r="J111" s="41">
        <f t="shared" si="11"/>
        <v>0.40949938251751761</v>
      </c>
      <c r="K111" s="26"/>
      <c r="L111" s="13" t="s">
        <v>42</v>
      </c>
      <c r="M111" s="13">
        <f>623-458</f>
        <v>165</v>
      </c>
      <c r="N111" s="13"/>
      <c r="O111" s="13"/>
    </row>
    <row r="112" spans="1:15" s="27" customFormat="1" hidden="1" outlineLevel="1">
      <c r="A112" s="53"/>
      <c r="B112" s="29" t="s">
        <v>117</v>
      </c>
      <c r="C112" s="16">
        <f t="shared" si="14"/>
        <v>20000</v>
      </c>
      <c r="D112" s="41">
        <v>20000</v>
      </c>
      <c r="E112" s="41"/>
      <c r="F112" s="16">
        <f t="shared" si="16"/>
        <v>0</v>
      </c>
      <c r="G112" s="41"/>
      <c r="H112" s="41"/>
      <c r="I112" s="41">
        <f t="shared" si="15"/>
        <v>20000</v>
      </c>
      <c r="J112" s="41">
        <f t="shared" si="11"/>
        <v>0</v>
      </c>
      <c r="K112" s="26"/>
      <c r="L112" s="13" t="s">
        <v>42</v>
      </c>
      <c r="M112" s="13"/>
      <c r="N112" s="13"/>
      <c r="O112" s="13"/>
    </row>
    <row r="113" spans="1:15" s="27" customFormat="1" hidden="1" outlineLevel="1">
      <c r="A113" s="53"/>
      <c r="B113" s="29" t="s">
        <v>118</v>
      </c>
      <c r="C113" s="16">
        <f t="shared" si="14"/>
        <v>23000</v>
      </c>
      <c r="D113" s="41">
        <f>13000+10000</f>
        <v>23000</v>
      </c>
      <c r="E113" s="41"/>
      <c r="F113" s="16">
        <f t="shared" si="16"/>
        <v>13000</v>
      </c>
      <c r="G113" s="41">
        <v>13000</v>
      </c>
      <c r="H113" s="41"/>
      <c r="I113" s="41">
        <f t="shared" si="15"/>
        <v>10000</v>
      </c>
      <c r="J113" s="41">
        <f t="shared" si="11"/>
        <v>0.56521739130434778</v>
      </c>
      <c r="K113" s="26"/>
      <c r="L113" s="13" t="s">
        <v>42</v>
      </c>
      <c r="M113" s="13"/>
      <c r="N113" s="13"/>
      <c r="O113" s="13"/>
    </row>
    <row r="114" spans="1:15" s="44" customFormat="1" hidden="1" outlineLevel="1">
      <c r="A114" s="53"/>
      <c r="B114" s="29" t="s">
        <v>119</v>
      </c>
      <c r="C114" s="16">
        <f t="shared" si="14"/>
        <v>12250</v>
      </c>
      <c r="D114" s="41">
        <v>12250</v>
      </c>
      <c r="E114" s="41"/>
      <c r="F114" s="16">
        <f t="shared" si="16"/>
        <v>0</v>
      </c>
      <c r="G114" s="41"/>
      <c r="H114" s="41"/>
      <c r="I114" s="41">
        <f t="shared" si="15"/>
        <v>12250</v>
      </c>
      <c r="J114" s="41">
        <f t="shared" si="11"/>
        <v>0</v>
      </c>
      <c r="K114" s="42"/>
      <c r="L114" s="13" t="s">
        <v>42</v>
      </c>
      <c r="M114" s="43"/>
      <c r="N114" s="43"/>
      <c r="O114" s="43"/>
    </row>
    <row r="115" spans="1:15" s="27" customFormat="1" hidden="1" outlineLevel="1">
      <c r="A115" s="53"/>
      <c r="B115" s="29" t="s">
        <v>120</v>
      </c>
      <c r="C115" s="16">
        <f t="shared" si="14"/>
        <v>216708.12960000001</v>
      </c>
      <c r="D115" s="41">
        <f>615000-D111-D112-D113-D116-D114</f>
        <v>74464.129599999986</v>
      </c>
      <c r="E115" s="41">
        <v>142244.00000000003</v>
      </c>
      <c r="F115" s="16">
        <f t="shared" si="16"/>
        <v>28406.82</v>
      </c>
      <c r="G115" s="41">
        <v>0</v>
      </c>
      <c r="H115" s="41">
        <v>28406.82</v>
      </c>
      <c r="I115" s="41">
        <f t="shared" si="15"/>
        <v>188301.30960000001</v>
      </c>
      <c r="J115" s="41">
        <f t="shared" si="11"/>
        <v>0.13108331492885533</v>
      </c>
      <c r="K115" s="26"/>
      <c r="L115" s="13" t="s">
        <v>42</v>
      </c>
      <c r="M115" s="13"/>
      <c r="N115" s="13"/>
      <c r="O115" s="13"/>
    </row>
    <row r="116" spans="1:15" s="27" customFormat="1" ht="13.5" hidden="1" customHeight="1" outlineLevel="1">
      <c r="A116" s="53"/>
      <c r="B116" s="57" t="s">
        <v>121</v>
      </c>
      <c r="C116" s="16">
        <f t="shared" si="14"/>
        <v>315938.88</v>
      </c>
      <c r="D116" s="16">
        <f t="shared" ref="D116:H116" si="26">+D117+D118</f>
        <v>315938.88</v>
      </c>
      <c r="E116" s="16">
        <f t="shared" si="26"/>
        <v>0</v>
      </c>
      <c r="F116" s="16">
        <f t="shared" si="16"/>
        <v>158423.6</v>
      </c>
      <c r="G116" s="16">
        <f t="shared" si="26"/>
        <v>158423.6</v>
      </c>
      <c r="H116" s="16">
        <f t="shared" si="26"/>
        <v>0</v>
      </c>
      <c r="I116" s="16">
        <f t="shared" si="15"/>
        <v>157515.28</v>
      </c>
      <c r="J116" s="16">
        <f t="shared" si="11"/>
        <v>0.50143749322653797</v>
      </c>
      <c r="K116" s="26"/>
      <c r="L116" s="13" t="s">
        <v>42</v>
      </c>
      <c r="M116" s="13"/>
      <c r="N116" s="13"/>
      <c r="O116" s="13"/>
    </row>
    <row r="117" spans="1:15" s="27" customFormat="1" ht="22.5" hidden="1" outlineLevel="1">
      <c r="A117" s="53"/>
      <c r="B117" s="58" t="s">
        <v>122</v>
      </c>
      <c r="C117" s="16">
        <f t="shared" si="14"/>
        <v>267938.88</v>
      </c>
      <c r="D117" s="41">
        <v>267938.88</v>
      </c>
      <c r="E117" s="41"/>
      <c r="F117" s="16">
        <f t="shared" si="16"/>
        <v>158423.6</v>
      </c>
      <c r="G117" s="41">
        <v>158423.6</v>
      </c>
      <c r="H117" s="41"/>
      <c r="I117" s="41">
        <f t="shared" si="15"/>
        <v>109515.28</v>
      </c>
      <c r="J117" s="41">
        <f t="shared" si="11"/>
        <v>0.59126768015153308</v>
      </c>
      <c r="K117" s="26"/>
      <c r="L117" s="13" t="s">
        <v>42</v>
      </c>
      <c r="M117" s="13"/>
      <c r="N117" s="13"/>
      <c r="O117" s="13"/>
    </row>
    <row r="118" spans="1:15" s="27" customFormat="1" ht="16.5" hidden="1" customHeight="1" outlineLevel="2">
      <c r="A118" s="53"/>
      <c r="B118" s="29" t="s">
        <v>123</v>
      </c>
      <c r="C118" s="16">
        <f t="shared" si="14"/>
        <v>48000</v>
      </c>
      <c r="D118" s="41">
        <v>48000</v>
      </c>
      <c r="E118" s="41"/>
      <c r="F118" s="16">
        <f t="shared" si="16"/>
        <v>0</v>
      </c>
      <c r="G118" s="41">
        <v>0</v>
      </c>
      <c r="H118" s="41"/>
      <c r="I118" s="41">
        <f t="shared" si="15"/>
        <v>48000</v>
      </c>
      <c r="J118" s="41">
        <f t="shared" si="11"/>
        <v>0</v>
      </c>
      <c r="K118" s="26"/>
      <c r="L118" s="13" t="s">
        <v>42</v>
      </c>
      <c r="M118" s="13">
        <f>548000/66*5.758</f>
        <v>47808.848484848488</v>
      </c>
      <c r="N118" s="13"/>
      <c r="O118" s="13"/>
    </row>
    <row r="119" spans="1:15" ht="29.25" customHeight="1" collapsed="1">
      <c r="A119" s="125" t="s">
        <v>54</v>
      </c>
      <c r="B119" s="113" t="s">
        <v>124</v>
      </c>
      <c r="C119" s="121">
        <f t="shared" si="14"/>
        <v>921968</v>
      </c>
      <c r="D119" s="121">
        <f t="shared" ref="D119:H119" si="27">+D120+D121+D122</f>
        <v>746000</v>
      </c>
      <c r="E119" s="121">
        <f t="shared" si="27"/>
        <v>175968</v>
      </c>
      <c r="F119" s="121">
        <f t="shared" si="16"/>
        <v>112798.38</v>
      </c>
      <c r="G119" s="121">
        <f t="shared" si="27"/>
        <v>32120</v>
      </c>
      <c r="H119" s="121">
        <f t="shared" si="27"/>
        <v>80678.38</v>
      </c>
      <c r="I119" s="121">
        <f t="shared" si="15"/>
        <v>809169.62</v>
      </c>
      <c r="J119" s="122">
        <f t="shared" si="11"/>
        <v>0.1223452223938358</v>
      </c>
      <c r="K119" s="123"/>
      <c r="L119" s="39" t="s">
        <v>42</v>
      </c>
      <c r="M119" s="39">
        <v>746000</v>
      </c>
      <c r="N119" s="39"/>
      <c r="O119" s="39"/>
    </row>
    <row r="120" spans="1:15" s="44" customFormat="1" ht="22.5" hidden="1">
      <c r="A120" s="48"/>
      <c r="B120" s="29" t="s">
        <v>125</v>
      </c>
      <c r="C120" s="16">
        <f t="shared" si="14"/>
        <v>669800</v>
      </c>
      <c r="D120" s="41">
        <v>669800</v>
      </c>
      <c r="E120" s="41"/>
      <c r="F120" s="16">
        <f t="shared" si="16"/>
        <v>0</v>
      </c>
      <c r="G120" s="41">
        <v>0</v>
      </c>
      <c r="H120" s="41"/>
      <c r="I120" s="41">
        <f t="shared" si="15"/>
        <v>669800</v>
      </c>
      <c r="J120" s="41">
        <f t="shared" si="11"/>
        <v>0</v>
      </c>
      <c r="K120" s="42"/>
      <c r="L120" s="13" t="s">
        <v>42</v>
      </c>
      <c r="M120" s="43"/>
      <c r="N120" s="43"/>
      <c r="O120" s="43"/>
    </row>
    <row r="121" spans="1:15" s="44" customFormat="1" hidden="1">
      <c r="A121" s="48"/>
      <c r="B121" s="29" t="s">
        <v>126</v>
      </c>
      <c r="C121" s="16">
        <f t="shared" si="14"/>
        <v>65696</v>
      </c>
      <c r="D121" s="41">
        <v>65696</v>
      </c>
      <c r="E121" s="41"/>
      <c r="F121" s="16">
        <f t="shared" si="16"/>
        <v>32120</v>
      </c>
      <c r="G121" s="41">
        <v>32120</v>
      </c>
      <c r="H121" s="41"/>
      <c r="I121" s="41">
        <f t="shared" si="15"/>
        <v>33576</v>
      </c>
      <c r="J121" s="41">
        <f t="shared" si="11"/>
        <v>0.4889186556259133</v>
      </c>
      <c r="K121" s="42"/>
      <c r="L121" s="13" t="s">
        <v>42</v>
      </c>
      <c r="M121" s="43"/>
      <c r="N121" s="43"/>
      <c r="O121" s="43"/>
    </row>
    <row r="122" spans="1:15" s="44" customFormat="1" hidden="1">
      <c r="A122" s="48"/>
      <c r="B122" s="29" t="s">
        <v>90</v>
      </c>
      <c r="C122" s="16">
        <f t="shared" si="14"/>
        <v>186472</v>
      </c>
      <c r="D122" s="41">
        <f>+M119-D120-D121</f>
        <v>10504</v>
      </c>
      <c r="E122" s="41">
        <v>175968</v>
      </c>
      <c r="F122" s="16">
        <f t="shared" si="16"/>
        <v>80678.38</v>
      </c>
      <c r="G122" s="41">
        <v>0</v>
      </c>
      <c r="H122" s="41">
        <v>80678.38</v>
      </c>
      <c r="I122" s="41">
        <f t="shared" si="15"/>
        <v>105793.62</v>
      </c>
      <c r="J122" s="41">
        <f t="shared" si="11"/>
        <v>0.43265680638380027</v>
      </c>
      <c r="K122" s="42"/>
      <c r="L122" s="13" t="s">
        <v>42</v>
      </c>
      <c r="M122" s="43"/>
      <c r="N122" s="43"/>
      <c r="O122" s="43"/>
    </row>
    <row r="123" spans="1:15" ht="37.5" customHeight="1">
      <c r="A123" s="126" t="s">
        <v>127</v>
      </c>
      <c r="B123" s="113" t="s">
        <v>128</v>
      </c>
      <c r="C123" s="121">
        <f t="shared" si="14"/>
        <v>650000</v>
      </c>
      <c r="D123" s="121">
        <f t="shared" ref="D123:H123" si="28">SUM(D124:D124)</f>
        <v>650000</v>
      </c>
      <c r="E123" s="121">
        <f t="shared" si="28"/>
        <v>0</v>
      </c>
      <c r="F123" s="121">
        <f t="shared" si="16"/>
        <v>311739.92800000001</v>
      </c>
      <c r="G123" s="121">
        <f t="shared" si="28"/>
        <v>311739.92800000001</v>
      </c>
      <c r="H123" s="121">
        <f t="shared" si="28"/>
        <v>0</v>
      </c>
      <c r="I123" s="121">
        <f t="shared" si="15"/>
        <v>338260.07199999999</v>
      </c>
      <c r="J123" s="122">
        <f t="shared" si="11"/>
        <v>0.47959988923076924</v>
      </c>
      <c r="K123" s="123"/>
      <c r="L123" s="39" t="s">
        <v>111</v>
      </c>
      <c r="M123" s="39"/>
      <c r="N123" s="39"/>
      <c r="O123" s="39"/>
    </row>
    <row r="124" spans="1:15" s="44" customFormat="1" ht="22.5" hidden="1">
      <c r="A124" s="53"/>
      <c r="B124" s="29" t="s">
        <v>129</v>
      </c>
      <c r="C124" s="16">
        <f t="shared" si="14"/>
        <v>650000</v>
      </c>
      <c r="D124" s="41">
        <v>650000</v>
      </c>
      <c r="E124" s="41"/>
      <c r="F124" s="16">
        <f t="shared" si="16"/>
        <v>311739.92800000001</v>
      </c>
      <c r="G124" s="41">
        <v>311739.92800000001</v>
      </c>
      <c r="H124" s="41"/>
      <c r="I124" s="41">
        <f t="shared" si="15"/>
        <v>338260.07199999999</v>
      </c>
      <c r="J124" s="41">
        <f t="shared" si="11"/>
        <v>0.47959988923076924</v>
      </c>
      <c r="K124" s="42"/>
      <c r="L124" s="13" t="s">
        <v>111</v>
      </c>
      <c r="M124" s="43"/>
      <c r="N124" s="43"/>
      <c r="O124" s="43"/>
    </row>
    <row r="125" spans="1:15" ht="29.25" customHeight="1">
      <c r="A125" s="126" t="s">
        <v>130</v>
      </c>
      <c r="B125" s="113" t="s">
        <v>131</v>
      </c>
      <c r="C125" s="121">
        <f t="shared" si="14"/>
        <v>10058000</v>
      </c>
      <c r="D125" s="121">
        <f>SUM(D126:D131)</f>
        <v>10058000</v>
      </c>
      <c r="E125" s="121">
        <f>SUM(E126:E131)</f>
        <v>0</v>
      </c>
      <c r="F125" s="121">
        <f>+G125+H125</f>
        <v>853182.6</v>
      </c>
      <c r="G125" s="121">
        <f t="shared" ref="G125" si="29">SUM(G126:G131)</f>
        <v>853182.6</v>
      </c>
      <c r="H125" s="121">
        <f>SUM(H126:H131)</f>
        <v>0</v>
      </c>
      <c r="I125" s="121">
        <f t="shared" si="15"/>
        <v>9204817.4000000004</v>
      </c>
      <c r="J125" s="122">
        <f t="shared" si="11"/>
        <v>8.4826267647643658E-2</v>
      </c>
      <c r="K125" s="123"/>
      <c r="L125" s="39" t="s">
        <v>42</v>
      </c>
      <c r="M125" s="39"/>
      <c r="N125" s="39"/>
      <c r="O125" s="39"/>
    </row>
    <row r="126" spans="1:15" s="44" customFormat="1" hidden="1">
      <c r="A126" s="53"/>
      <c r="B126" s="29" t="s">
        <v>132</v>
      </c>
      <c r="C126" s="16">
        <f t="shared" si="14"/>
        <v>9000000</v>
      </c>
      <c r="D126" s="41">
        <v>9000000</v>
      </c>
      <c r="E126" s="41"/>
      <c r="F126" s="16">
        <f t="shared" si="16"/>
        <v>0</v>
      </c>
      <c r="G126" s="41">
        <v>0</v>
      </c>
      <c r="H126" s="41"/>
      <c r="I126" s="41">
        <f t="shared" si="15"/>
        <v>9000000</v>
      </c>
      <c r="J126" s="41">
        <f t="shared" si="11"/>
        <v>0</v>
      </c>
      <c r="K126" s="42"/>
      <c r="L126" s="13" t="s">
        <v>42</v>
      </c>
      <c r="M126" s="43"/>
      <c r="N126" s="43"/>
      <c r="O126" s="43"/>
    </row>
    <row r="127" spans="1:15" s="27" customFormat="1" ht="22.5" hidden="1" outlineLevel="2">
      <c r="A127" s="53"/>
      <c r="B127" s="29" t="s">
        <v>133</v>
      </c>
      <c r="C127" s="16">
        <f t="shared" si="14"/>
        <v>96000</v>
      </c>
      <c r="D127" s="41">
        <f>480000/5</f>
        <v>96000</v>
      </c>
      <c r="E127" s="41"/>
      <c r="F127" s="16">
        <f t="shared" si="16"/>
        <v>0</v>
      </c>
      <c r="G127" s="41"/>
      <c r="H127" s="41"/>
      <c r="I127" s="41">
        <f t="shared" si="15"/>
        <v>96000</v>
      </c>
      <c r="J127" s="41">
        <f t="shared" si="11"/>
        <v>0</v>
      </c>
      <c r="K127" s="26"/>
      <c r="L127" s="13" t="s">
        <v>42</v>
      </c>
      <c r="M127" s="13"/>
      <c r="N127" s="13"/>
      <c r="O127" s="13"/>
    </row>
    <row r="128" spans="1:15" s="27" customFormat="1" hidden="1" outlineLevel="2">
      <c r="A128" s="53"/>
      <c r="B128" s="58" t="s">
        <v>134</v>
      </c>
      <c r="C128" s="16">
        <f t="shared" si="14"/>
        <v>235342.00000000003</v>
      </c>
      <c r="D128" s="41">
        <v>235342.00000000003</v>
      </c>
      <c r="E128" s="41"/>
      <c r="F128" s="16">
        <f t="shared" si="16"/>
        <v>205070.59999999998</v>
      </c>
      <c r="G128" s="41">
        <v>205070.59999999998</v>
      </c>
      <c r="H128" s="41"/>
      <c r="I128" s="41">
        <f t="shared" si="15"/>
        <v>30271.400000000052</v>
      </c>
      <c r="J128" s="41">
        <f t="shared" si="11"/>
        <v>0.87137272565032997</v>
      </c>
      <c r="K128" s="26"/>
      <c r="L128" s="13" t="s">
        <v>42</v>
      </c>
      <c r="M128" s="13"/>
      <c r="N128" s="13"/>
      <c r="O128" s="13"/>
    </row>
    <row r="129" spans="1:15" s="27" customFormat="1" ht="22.5" hidden="1" outlineLevel="2">
      <c r="A129" s="53"/>
      <c r="B129" s="29" t="s">
        <v>135</v>
      </c>
      <c r="C129" s="16">
        <f t="shared" si="14"/>
        <v>210041</v>
      </c>
      <c r="D129" s="41">
        <v>210041</v>
      </c>
      <c r="E129" s="41"/>
      <c r="F129" s="16">
        <f t="shared" si="16"/>
        <v>210041</v>
      </c>
      <c r="G129" s="41">
        <f>+D129</f>
        <v>210041</v>
      </c>
      <c r="H129" s="41"/>
      <c r="I129" s="41">
        <f t="shared" si="15"/>
        <v>0</v>
      </c>
      <c r="J129" s="41">
        <f t="shared" si="11"/>
        <v>1</v>
      </c>
      <c r="K129" s="26"/>
      <c r="L129" s="13" t="s">
        <v>42</v>
      </c>
      <c r="M129" s="13">
        <v>340292.89319999516</v>
      </c>
      <c r="N129" s="13"/>
      <c r="O129" s="13"/>
    </row>
    <row r="130" spans="1:15" s="27" customFormat="1" ht="22.5" hidden="1" outlineLevel="2">
      <c r="A130" s="53"/>
      <c r="B130" s="29" t="s">
        <v>136</v>
      </c>
      <c r="C130" s="16">
        <f t="shared" si="14"/>
        <v>516617</v>
      </c>
      <c r="D130" s="41">
        <v>516617</v>
      </c>
      <c r="E130" s="41"/>
      <c r="F130" s="16">
        <f t="shared" si="16"/>
        <v>438071</v>
      </c>
      <c r="G130" s="41">
        <v>438071</v>
      </c>
      <c r="H130" s="41"/>
      <c r="I130" s="41">
        <f t="shared" si="15"/>
        <v>78546</v>
      </c>
      <c r="J130" s="41">
        <f t="shared" si="11"/>
        <v>0.84796086849639096</v>
      </c>
      <c r="K130" s="26"/>
      <c r="L130" s="13" t="s">
        <v>42</v>
      </c>
      <c r="M130" s="36">
        <f>+E151-M129</f>
        <v>5256228.8088000044</v>
      </c>
      <c r="N130" s="13"/>
      <c r="O130" s="13"/>
    </row>
    <row r="131" spans="1:15" s="27" customFormat="1" hidden="1" outlineLevel="2">
      <c r="A131" s="53"/>
      <c r="B131" s="29" t="s">
        <v>96</v>
      </c>
      <c r="C131" s="16">
        <f t="shared" si="14"/>
        <v>0</v>
      </c>
      <c r="D131" s="41"/>
      <c r="E131" s="41"/>
      <c r="F131" s="16">
        <f t="shared" si="16"/>
        <v>0</v>
      </c>
      <c r="G131" s="41">
        <v>0</v>
      </c>
      <c r="H131" s="41"/>
      <c r="I131" s="41">
        <f t="shared" si="15"/>
        <v>0</v>
      </c>
      <c r="J131" s="41" t="e">
        <f t="shared" si="11"/>
        <v>#DIV/0!</v>
      </c>
      <c r="K131" s="26"/>
      <c r="L131" s="13"/>
      <c r="M131" s="13"/>
      <c r="N131" s="13"/>
      <c r="O131" s="13"/>
    </row>
    <row r="132" spans="1:15" ht="37.5" customHeight="1" collapsed="1">
      <c r="A132" s="125">
        <v>10</v>
      </c>
      <c r="B132" s="113" t="s">
        <v>137</v>
      </c>
      <c r="C132" s="127">
        <f t="shared" si="14"/>
        <v>54582048.0484</v>
      </c>
      <c r="D132" s="127">
        <f>+D133+D193+D230+D233</f>
        <v>28727808.520199999</v>
      </c>
      <c r="E132" s="127">
        <f>+E133+E193+E230+E233</f>
        <v>25854239.528200001</v>
      </c>
      <c r="F132" s="127">
        <f t="shared" si="16"/>
        <v>33109885.506000001</v>
      </c>
      <c r="G132" s="127">
        <f>+G133+G193+G230+G233</f>
        <v>22597483.299000002</v>
      </c>
      <c r="H132" s="127">
        <f>+H133+H193+H230+H233</f>
        <v>10512402.206999999</v>
      </c>
      <c r="I132" s="127">
        <f t="shared" si="15"/>
        <v>21472162.542399999</v>
      </c>
      <c r="J132" s="122">
        <f t="shared" si="11"/>
        <v>0.60660760616091569</v>
      </c>
      <c r="K132" s="123"/>
      <c r="L132" s="36"/>
      <c r="M132" s="13"/>
      <c r="N132" s="13"/>
      <c r="O132" s="13"/>
    </row>
    <row r="133" spans="1:15" s="3" customFormat="1" hidden="1">
      <c r="A133" s="47" t="s">
        <v>23</v>
      </c>
      <c r="B133" s="57" t="s">
        <v>138</v>
      </c>
      <c r="C133" s="60">
        <f t="shared" si="14"/>
        <v>30698187.658</v>
      </c>
      <c r="D133" s="60">
        <f>+D134+D168+D172+D183+D191+D192</f>
        <v>14420093.25</v>
      </c>
      <c r="E133" s="60">
        <f>+E134+E168+E172+E183+E191+E192</f>
        <v>16278094.408</v>
      </c>
      <c r="F133" s="60">
        <f t="shared" si="16"/>
        <v>17589563.886</v>
      </c>
      <c r="G133" s="60">
        <f>+G134+G168+G172+G183+G191+G192</f>
        <v>11765242.184</v>
      </c>
      <c r="H133" s="60">
        <f>+H134+H168+H172+H183+H191+H192</f>
        <v>5824321.7019999996</v>
      </c>
      <c r="I133" s="60">
        <f t="shared" si="15"/>
        <v>13108623.772</v>
      </c>
      <c r="J133" s="60">
        <f t="shared" si="11"/>
        <v>0.57298378920477178</v>
      </c>
      <c r="K133" s="26"/>
      <c r="L133" s="13"/>
      <c r="M133" s="13">
        <v>143267</v>
      </c>
      <c r="N133" s="61">
        <v>4818524.8949999996</v>
      </c>
      <c r="O133" s="13"/>
    </row>
    <row r="134" spans="1:15" s="44" customFormat="1" hidden="1">
      <c r="A134" s="45"/>
      <c r="B134" s="31" t="s">
        <v>139</v>
      </c>
      <c r="C134" s="62">
        <f>+D134+E134</f>
        <v>16590534.612999998</v>
      </c>
      <c r="D134" s="62">
        <f>SUM(D135:D167)</f>
        <v>4022999.4949999996</v>
      </c>
      <c r="E134" s="62">
        <f>SUM(E135:E167)</f>
        <v>12567535.117999999</v>
      </c>
      <c r="F134" s="62">
        <f t="shared" si="16"/>
        <v>8583846.5969999991</v>
      </c>
      <c r="G134" s="62">
        <f>SUM(G135:G167)</f>
        <v>2759524.895</v>
      </c>
      <c r="H134" s="62">
        <f>SUM(H135:H167)</f>
        <v>5824321.7019999996</v>
      </c>
      <c r="I134" s="62">
        <f t="shared" si="15"/>
        <v>8006688.0159999989</v>
      </c>
      <c r="J134" s="62">
        <f t="shared" si="11"/>
        <v>0.51739421285881138</v>
      </c>
      <c r="K134" s="63"/>
      <c r="L134" s="27" t="s">
        <v>111</v>
      </c>
      <c r="N134" s="64">
        <f>+N133-G134</f>
        <v>2058999.9999999995</v>
      </c>
    </row>
    <row r="135" spans="1:15" s="44" customFormat="1" ht="22.5" hidden="1">
      <c r="A135" s="48"/>
      <c r="B135" s="24" t="s">
        <v>99</v>
      </c>
      <c r="C135" s="60">
        <f t="shared" si="14"/>
        <v>1407916.8859999999</v>
      </c>
      <c r="D135" s="65"/>
      <c r="E135" s="65">
        <f>1646292.756+13*18000-472375.87</f>
        <v>1407916.8859999999</v>
      </c>
      <c r="F135" s="60">
        <f t="shared" si="16"/>
        <v>0</v>
      </c>
      <c r="G135" s="65">
        <v>0</v>
      </c>
      <c r="H135" s="65"/>
      <c r="I135" s="65">
        <f t="shared" si="15"/>
        <v>1407916.8859999999</v>
      </c>
      <c r="J135" s="65">
        <f t="shared" si="11"/>
        <v>0</v>
      </c>
      <c r="K135" s="42"/>
      <c r="L135" s="13" t="s">
        <v>111</v>
      </c>
      <c r="M135" s="65">
        <v>677356</v>
      </c>
      <c r="N135" s="43"/>
      <c r="O135" s="43"/>
    </row>
    <row r="136" spans="1:15" s="44" customFormat="1" hidden="1">
      <c r="A136" s="48"/>
      <c r="B136" s="24" t="s">
        <v>140</v>
      </c>
      <c r="C136" s="60">
        <f t="shared" si="14"/>
        <v>1694363.8050000002</v>
      </c>
      <c r="D136" s="65">
        <v>1694363.8050000002</v>
      </c>
      <c r="E136" s="65"/>
      <c r="F136" s="60">
        <f t="shared" si="16"/>
        <v>1694363.8050000002</v>
      </c>
      <c r="G136" s="65">
        <f>3753363.805-2059000</f>
        <v>1694363.8050000002</v>
      </c>
      <c r="H136" s="65"/>
      <c r="I136" s="65">
        <f t="shared" si="15"/>
        <v>0</v>
      </c>
      <c r="J136" s="65">
        <f t="shared" si="11"/>
        <v>1</v>
      </c>
      <c r="K136" s="42"/>
      <c r="L136" s="13" t="s">
        <v>111</v>
      </c>
      <c r="M136" s="43"/>
      <c r="N136" s="43"/>
      <c r="O136" s="43"/>
    </row>
    <row r="137" spans="1:15" s="44" customFormat="1" hidden="1">
      <c r="A137" s="48"/>
      <c r="B137" s="24" t="s">
        <v>141</v>
      </c>
      <c r="C137" s="60">
        <f t="shared" si="14"/>
        <v>591489.68999999994</v>
      </c>
      <c r="D137" s="65">
        <v>591489.68999999994</v>
      </c>
      <c r="E137" s="65"/>
      <c r="F137" s="60">
        <f t="shared" si="16"/>
        <v>591489.68999999994</v>
      </c>
      <c r="G137" s="65">
        <v>591489.68999999994</v>
      </c>
      <c r="H137" s="65"/>
      <c r="I137" s="65">
        <f t="shared" si="15"/>
        <v>0</v>
      </c>
      <c r="J137" s="65">
        <f t="shared" si="11"/>
        <v>1</v>
      </c>
      <c r="K137" s="42" t="s">
        <v>142</v>
      </c>
      <c r="L137" s="13" t="s">
        <v>111</v>
      </c>
      <c r="M137" s="61">
        <f>+E151-M135</f>
        <v>4919165.7019999996</v>
      </c>
      <c r="N137" s="43"/>
      <c r="O137" s="43"/>
    </row>
    <row r="138" spans="1:15" s="44" customFormat="1" hidden="1">
      <c r="A138" s="48"/>
      <c r="B138" s="29" t="s">
        <v>143</v>
      </c>
      <c r="C138" s="60">
        <f t="shared" si="14"/>
        <v>80488</v>
      </c>
      <c r="D138" s="65">
        <v>32488</v>
      </c>
      <c r="E138" s="65">
        <v>48000</v>
      </c>
      <c r="F138" s="60">
        <f t="shared" si="16"/>
        <v>24860</v>
      </c>
      <c r="G138" s="65">
        <v>21860</v>
      </c>
      <c r="H138" s="65">
        <v>3000</v>
      </c>
      <c r="I138" s="65">
        <f t="shared" si="15"/>
        <v>55628</v>
      </c>
      <c r="J138" s="65">
        <f t="shared" ref="J138:J201" si="30">+F138/C138</f>
        <v>0.30886591790080509</v>
      </c>
      <c r="K138" s="42"/>
      <c r="L138" s="13" t="s">
        <v>111</v>
      </c>
      <c r="M138" s="43"/>
      <c r="N138" s="43"/>
      <c r="O138" s="43">
        <f>252/4</f>
        <v>63</v>
      </c>
    </row>
    <row r="139" spans="1:15" s="44" customFormat="1" hidden="1">
      <c r="A139" s="48"/>
      <c r="B139" s="29" t="s">
        <v>144</v>
      </c>
      <c r="C139" s="60">
        <f t="shared" si="14"/>
        <v>130000</v>
      </c>
      <c r="D139" s="65"/>
      <c r="E139" s="65">
        <v>130000</v>
      </c>
      <c r="F139" s="60">
        <f t="shared" si="16"/>
        <v>0</v>
      </c>
      <c r="G139" s="65">
        <v>0</v>
      </c>
      <c r="H139" s="65"/>
      <c r="I139" s="65">
        <f t="shared" si="15"/>
        <v>130000</v>
      </c>
      <c r="J139" s="65">
        <f t="shared" si="30"/>
        <v>0</v>
      </c>
      <c r="K139" s="42"/>
      <c r="L139" s="13" t="s">
        <v>111</v>
      </c>
      <c r="M139" s="43"/>
      <c r="N139" s="43"/>
      <c r="O139" s="43"/>
    </row>
    <row r="140" spans="1:15" s="44" customFormat="1" ht="45" hidden="1">
      <c r="A140" s="48"/>
      <c r="B140" s="29" t="s">
        <v>145</v>
      </c>
      <c r="C140" s="60">
        <f t="shared" si="14"/>
        <v>48000</v>
      </c>
      <c r="D140" s="65">
        <v>18000</v>
      </c>
      <c r="E140" s="66">
        <v>30000</v>
      </c>
      <c r="F140" s="60">
        <f t="shared" si="16"/>
        <v>15000</v>
      </c>
      <c r="G140" s="65">
        <v>15000</v>
      </c>
      <c r="H140" s="65"/>
      <c r="I140" s="65">
        <f t="shared" si="15"/>
        <v>33000</v>
      </c>
      <c r="J140" s="65">
        <f t="shared" si="30"/>
        <v>0.3125</v>
      </c>
      <c r="K140" s="42"/>
      <c r="L140" s="13" t="s">
        <v>111</v>
      </c>
      <c r="M140" s="65">
        <v>70000</v>
      </c>
      <c r="N140" s="43"/>
      <c r="O140" s="43"/>
    </row>
    <row r="141" spans="1:15" s="44" customFormat="1" hidden="1">
      <c r="A141" s="48"/>
      <c r="B141" s="29" t="s">
        <v>146</v>
      </c>
      <c r="C141" s="60">
        <f t="shared" si="14"/>
        <v>35695.800000000003</v>
      </c>
      <c r="D141" s="65">
        <f>30556.8+10000-4861</f>
        <v>35695.800000000003</v>
      </c>
      <c r="E141" s="65"/>
      <c r="F141" s="60">
        <f>+G141+H141</f>
        <v>25696</v>
      </c>
      <c r="G141" s="65">
        <v>25696</v>
      </c>
      <c r="H141" s="65"/>
      <c r="I141" s="65">
        <f t="shared" si="15"/>
        <v>9999.8000000000029</v>
      </c>
      <c r="J141" s="65">
        <f t="shared" si="30"/>
        <v>0.71986059984648043</v>
      </c>
      <c r="K141" s="42"/>
      <c r="L141" s="13" t="s">
        <v>111</v>
      </c>
      <c r="M141" s="65">
        <v>400000</v>
      </c>
      <c r="N141" s="43"/>
      <c r="O141" s="43"/>
    </row>
    <row r="142" spans="1:15" s="44" customFormat="1" ht="22.5" hidden="1">
      <c r="A142" s="48"/>
      <c r="B142" s="29" t="s">
        <v>147</v>
      </c>
      <c r="C142" s="60">
        <f t="shared" si="14"/>
        <v>313304</v>
      </c>
      <c r="D142" s="65">
        <f>293304+20000</f>
        <v>313304</v>
      </c>
      <c r="E142" s="65"/>
      <c r="F142" s="60">
        <f t="shared" si="16"/>
        <v>293304</v>
      </c>
      <c r="G142" s="65">
        <v>293304</v>
      </c>
      <c r="H142" s="65"/>
      <c r="I142" s="65">
        <f t="shared" si="15"/>
        <v>20000</v>
      </c>
      <c r="J142" s="65">
        <f t="shared" si="30"/>
        <v>0.93616423665194193</v>
      </c>
      <c r="K142" s="42"/>
      <c r="L142" s="13" t="s">
        <v>111</v>
      </c>
      <c r="M142" s="65">
        <v>100000</v>
      </c>
      <c r="N142" s="43"/>
      <c r="O142" s="43"/>
    </row>
    <row r="143" spans="1:15" s="44" customFormat="1" ht="22.5" hidden="1">
      <c r="A143" s="48"/>
      <c r="B143" s="29" t="s">
        <v>148</v>
      </c>
      <c r="C143" s="60">
        <f t="shared" si="14"/>
        <v>70000</v>
      </c>
      <c r="D143" s="65"/>
      <c r="E143" s="65">
        <v>70000</v>
      </c>
      <c r="F143" s="60">
        <f t="shared" si="16"/>
        <v>0</v>
      </c>
      <c r="G143" s="65">
        <v>0</v>
      </c>
      <c r="H143" s="65"/>
      <c r="I143" s="65">
        <f t="shared" si="15"/>
        <v>70000</v>
      </c>
      <c r="J143" s="65">
        <f t="shared" si="30"/>
        <v>0</v>
      </c>
      <c r="K143" s="42"/>
      <c r="L143" s="13" t="s">
        <v>111</v>
      </c>
      <c r="M143" s="65">
        <v>15000</v>
      </c>
      <c r="N143" s="43"/>
      <c r="O143" s="43"/>
    </row>
    <row r="144" spans="1:15" s="44" customFormat="1" hidden="1">
      <c r="A144" s="48"/>
      <c r="B144" s="29" t="s">
        <v>149</v>
      </c>
      <c r="C144" s="60">
        <f t="shared" si="14"/>
        <v>400000</v>
      </c>
      <c r="D144" s="65"/>
      <c r="E144" s="65">
        <v>400000</v>
      </c>
      <c r="F144" s="60">
        <f t="shared" si="16"/>
        <v>0</v>
      </c>
      <c r="G144" s="65">
        <v>0</v>
      </c>
      <c r="H144" s="65"/>
      <c r="I144" s="65">
        <f t="shared" si="15"/>
        <v>400000</v>
      </c>
      <c r="J144" s="65">
        <f t="shared" si="30"/>
        <v>0</v>
      </c>
      <c r="K144" s="42"/>
      <c r="L144" s="13" t="s">
        <v>111</v>
      </c>
      <c r="M144" s="61">
        <f>+E151-M140-M141-M142-M143</f>
        <v>5011521.7019999996</v>
      </c>
      <c r="N144" s="43"/>
      <c r="O144" s="43"/>
    </row>
    <row r="145" spans="1:15" s="44" customFormat="1" hidden="1">
      <c r="A145" s="48"/>
      <c r="B145" s="29" t="s">
        <v>150</v>
      </c>
      <c r="C145" s="60">
        <f t="shared" si="14"/>
        <v>100000</v>
      </c>
      <c r="D145" s="65"/>
      <c r="E145" s="65">
        <v>100000</v>
      </c>
      <c r="F145" s="60">
        <f t="shared" si="16"/>
        <v>0</v>
      </c>
      <c r="G145" s="65">
        <v>0</v>
      </c>
      <c r="H145" s="65"/>
      <c r="I145" s="65">
        <f t="shared" si="15"/>
        <v>100000</v>
      </c>
      <c r="J145" s="65">
        <f t="shared" si="30"/>
        <v>0</v>
      </c>
      <c r="K145" s="42"/>
      <c r="L145" s="13" t="s">
        <v>111</v>
      </c>
      <c r="M145" s="43"/>
      <c r="N145" s="43"/>
      <c r="O145" s="43"/>
    </row>
    <row r="146" spans="1:15" s="44" customFormat="1" hidden="1">
      <c r="A146" s="48"/>
      <c r="B146" s="29" t="s">
        <v>151</v>
      </c>
      <c r="C146" s="60">
        <f t="shared" si="14"/>
        <v>15000</v>
      </c>
      <c r="D146" s="65"/>
      <c r="E146" s="65">
        <v>15000</v>
      </c>
      <c r="F146" s="60">
        <f t="shared" si="16"/>
        <v>0</v>
      </c>
      <c r="G146" s="65">
        <v>0</v>
      </c>
      <c r="H146" s="65"/>
      <c r="I146" s="65">
        <f t="shared" si="15"/>
        <v>15000</v>
      </c>
      <c r="J146" s="65">
        <f t="shared" si="30"/>
        <v>0</v>
      </c>
      <c r="K146" s="42"/>
      <c r="L146" s="13" t="s">
        <v>111</v>
      </c>
      <c r="M146" s="43"/>
      <c r="N146" s="43"/>
      <c r="O146" s="43"/>
    </row>
    <row r="147" spans="1:15" s="44" customFormat="1" ht="22.5" hidden="1">
      <c r="A147" s="48"/>
      <c r="B147" s="29" t="s">
        <v>152</v>
      </c>
      <c r="C147" s="60">
        <f t="shared" ref="C147:C234" si="31">+D147+E147</f>
        <v>44000</v>
      </c>
      <c r="D147" s="65">
        <f>35200+10000-1200</f>
        <v>44000</v>
      </c>
      <c r="E147" s="65"/>
      <c r="F147" s="60">
        <f t="shared" si="16"/>
        <v>34000</v>
      </c>
      <c r="G147" s="65">
        <v>34000</v>
      </c>
      <c r="H147" s="65"/>
      <c r="I147" s="65">
        <f t="shared" ref="I147:I234" si="32">+C147-F147</f>
        <v>10000</v>
      </c>
      <c r="J147" s="65">
        <f t="shared" si="30"/>
        <v>0.77272727272727271</v>
      </c>
      <c r="K147" s="42"/>
      <c r="L147" s="13" t="s">
        <v>111</v>
      </c>
      <c r="M147" s="43"/>
      <c r="N147" s="43"/>
      <c r="O147" s="43"/>
    </row>
    <row r="148" spans="1:15" s="44" customFormat="1" ht="22.5" hidden="1">
      <c r="A148" s="48"/>
      <c r="B148" s="29" t="s">
        <v>153</v>
      </c>
      <c r="C148" s="60">
        <f t="shared" si="31"/>
        <v>21000</v>
      </c>
      <c r="D148" s="65">
        <v>12000</v>
      </c>
      <c r="E148" s="66">
        <v>9000</v>
      </c>
      <c r="F148" s="60">
        <f t="shared" ref="F148:F236" si="33">+G148+H148</f>
        <v>6000</v>
      </c>
      <c r="G148" s="65">
        <v>6000</v>
      </c>
      <c r="H148" s="65"/>
      <c r="I148" s="65">
        <f t="shared" si="32"/>
        <v>15000</v>
      </c>
      <c r="J148" s="65">
        <f t="shared" si="30"/>
        <v>0.2857142857142857</v>
      </c>
      <c r="K148" s="42"/>
      <c r="L148" s="13" t="s">
        <v>111</v>
      </c>
      <c r="M148" s="43"/>
      <c r="N148" s="43"/>
      <c r="O148" s="43"/>
    </row>
    <row r="149" spans="1:15" s="44" customFormat="1" hidden="1">
      <c r="A149" s="48"/>
      <c r="B149" s="29" t="s">
        <v>154</v>
      </c>
      <c r="C149" s="60">
        <f t="shared" si="31"/>
        <v>4612.8</v>
      </c>
      <c r="D149" s="65">
        <v>4612.8</v>
      </c>
      <c r="E149" s="65"/>
      <c r="F149" s="60">
        <f t="shared" si="33"/>
        <v>766</v>
      </c>
      <c r="G149" s="65">
        <v>766</v>
      </c>
      <c r="H149" s="65"/>
      <c r="I149" s="65">
        <f t="shared" si="32"/>
        <v>3846.8</v>
      </c>
      <c r="J149" s="65">
        <f t="shared" si="30"/>
        <v>0.1660596600763094</v>
      </c>
      <c r="K149" s="42"/>
      <c r="L149" s="13" t="s">
        <v>111</v>
      </c>
      <c r="M149" s="43"/>
      <c r="N149" s="43"/>
      <c r="O149" s="43"/>
    </row>
    <row r="150" spans="1:15" s="44" customFormat="1" hidden="1">
      <c r="A150" s="48"/>
      <c r="B150" s="29" t="s">
        <v>155</v>
      </c>
      <c r="C150" s="60">
        <f t="shared" si="31"/>
        <v>77045.399999999994</v>
      </c>
      <c r="D150" s="65">
        <v>77045.399999999994</v>
      </c>
      <c r="E150" s="65"/>
      <c r="F150" s="60">
        <f t="shared" si="33"/>
        <v>77045.399999999994</v>
      </c>
      <c r="G150" s="65">
        <v>77045.399999999994</v>
      </c>
      <c r="H150" s="65"/>
      <c r="I150" s="65">
        <f t="shared" si="32"/>
        <v>0</v>
      </c>
      <c r="J150" s="65">
        <f t="shared" si="30"/>
        <v>1</v>
      </c>
      <c r="K150" s="42"/>
      <c r="L150" s="13" t="s">
        <v>111</v>
      </c>
      <c r="M150" s="43"/>
      <c r="N150" s="43"/>
      <c r="O150" s="43"/>
    </row>
    <row r="151" spans="1:15" s="27" customFormat="1" hidden="1">
      <c r="A151" s="67"/>
      <c r="B151" s="68" t="s">
        <v>156</v>
      </c>
      <c r="C151" s="59">
        <f t="shared" si="31"/>
        <v>5596521.7019999996</v>
      </c>
      <c r="D151" s="66"/>
      <c r="E151" s="66">
        <v>5596521.7019999996</v>
      </c>
      <c r="F151" s="59">
        <f t="shared" si="33"/>
        <v>5596521.7019999996</v>
      </c>
      <c r="G151" s="66"/>
      <c r="H151" s="66">
        <v>5596521.7019999996</v>
      </c>
      <c r="I151" s="66">
        <f t="shared" si="32"/>
        <v>0</v>
      </c>
      <c r="J151" s="66">
        <f t="shared" si="30"/>
        <v>1</v>
      </c>
      <c r="K151" s="26"/>
      <c r="L151" s="13" t="s">
        <v>111</v>
      </c>
      <c r="M151" s="13"/>
      <c r="N151" s="13"/>
      <c r="O151" s="13"/>
    </row>
    <row r="152" spans="1:15" s="44" customFormat="1" ht="22.5" hidden="1">
      <c r="A152" s="48"/>
      <c r="B152" s="29" t="s">
        <v>157</v>
      </c>
      <c r="C152" s="60">
        <f t="shared" si="31"/>
        <v>46000</v>
      </c>
      <c r="D152" s="65"/>
      <c r="E152" s="65">
        <v>46000</v>
      </c>
      <c r="F152" s="60">
        <f t="shared" si="33"/>
        <v>0</v>
      </c>
      <c r="G152" s="65"/>
      <c r="H152" s="65">
        <v>0</v>
      </c>
      <c r="I152" s="65">
        <f t="shared" si="32"/>
        <v>46000</v>
      </c>
      <c r="J152" s="65">
        <f t="shared" si="30"/>
        <v>0</v>
      </c>
      <c r="K152" s="42"/>
      <c r="L152" s="13" t="s">
        <v>111</v>
      </c>
      <c r="M152" s="43"/>
      <c r="N152" s="43"/>
      <c r="O152" s="43"/>
    </row>
    <row r="153" spans="1:15" s="44" customFormat="1" hidden="1">
      <c r="A153" s="48"/>
      <c r="B153" s="29" t="s">
        <v>158</v>
      </c>
      <c r="C153" s="60">
        <f t="shared" si="31"/>
        <v>69000</v>
      </c>
      <c r="D153" s="65"/>
      <c r="E153" s="65">
        <v>69000</v>
      </c>
      <c r="F153" s="60">
        <f t="shared" si="33"/>
        <v>0</v>
      </c>
      <c r="G153" s="65"/>
      <c r="H153" s="65">
        <v>0</v>
      </c>
      <c r="I153" s="65">
        <f t="shared" si="32"/>
        <v>69000</v>
      </c>
      <c r="J153" s="65">
        <f t="shared" si="30"/>
        <v>0</v>
      </c>
      <c r="K153" s="42"/>
      <c r="L153" s="13" t="s">
        <v>111</v>
      </c>
      <c r="M153" s="43"/>
      <c r="N153" s="43"/>
      <c r="O153" s="43"/>
    </row>
    <row r="154" spans="1:15" s="44" customFormat="1" hidden="1">
      <c r="A154" s="48"/>
      <c r="B154" s="29" t="s">
        <v>159</v>
      </c>
      <c r="C154" s="60">
        <f t="shared" si="31"/>
        <v>54000</v>
      </c>
      <c r="D154" s="65"/>
      <c r="E154" s="65">
        <v>54000</v>
      </c>
      <c r="F154" s="60">
        <f t="shared" si="33"/>
        <v>26800</v>
      </c>
      <c r="G154" s="65"/>
      <c r="H154" s="65">
        <v>26800</v>
      </c>
      <c r="I154" s="65">
        <f t="shared" si="32"/>
        <v>27200</v>
      </c>
      <c r="J154" s="65">
        <f t="shared" si="30"/>
        <v>0.49629629629629629</v>
      </c>
      <c r="K154" s="42"/>
      <c r="L154" s="13" t="s">
        <v>111</v>
      </c>
      <c r="M154" s="43"/>
      <c r="N154" s="43"/>
      <c r="O154" s="43"/>
    </row>
    <row r="155" spans="1:15" s="44" customFormat="1" hidden="1">
      <c r="A155" s="48"/>
      <c r="B155" s="29" t="s">
        <v>160</v>
      </c>
      <c r="C155" s="60">
        <f t="shared" si="31"/>
        <v>27000</v>
      </c>
      <c r="D155" s="65"/>
      <c r="E155" s="65">
        <v>27000</v>
      </c>
      <c r="F155" s="60">
        <f t="shared" si="33"/>
        <v>27000</v>
      </c>
      <c r="G155" s="65"/>
      <c r="H155" s="65">
        <v>27000</v>
      </c>
      <c r="I155" s="65">
        <f t="shared" si="32"/>
        <v>0</v>
      </c>
      <c r="J155" s="65">
        <f t="shared" si="30"/>
        <v>1</v>
      </c>
      <c r="K155" s="42"/>
      <c r="L155" s="13" t="s">
        <v>111</v>
      </c>
      <c r="M155" s="43"/>
      <c r="N155" s="43"/>
      <c r="O155" s="43"/>
    </row>
    <row r="156" spans="1:15" s="44" customFormat="1" hidden="1">
      <c r="A156" s="48"/>
      <c r="B156" s="29" t="s">
        <v>161</v>
      </c>
      <c r="C156" s="60">
        <f t="shared" si="31"/>
        <v>36000</v>
      </c>
      <c r="D156" s="65"/>
      <c r="E156" s="65">
        <v>36000</v>
      </c>
      <c r="F156" s="60">
        <f t="shared" si="33"/>
        <v>0</v>
      </c>
      <c r="G156" s="65"/>
      <c r="H156" s="65">
        <v>0</v>
      </c>
      <c r="I156" s="65">
        <f t="shared" si="32"/>
        <v>36000</v>
      </c>
      <c r="J156" s="65">
        <f t="shared" si="30"/>
        <v>0</v>
      </c>
      <c r="K156" s="42"/>
      <c r="L156" s="13" t="s">
        <v>111</v>
      </c>
      <c r="M156" s="43"/>
      <c r="N156" s="43"/>
      <c r="O156" s="43"/>
    </row>
    <row r="157" spans="1:15" s="44" customFormat="1" ht="22.5" hidden="1">
      <c r="A157" s="48"/>
      <c r="B157" s="29" t="s">
        <v>162</v>
      </c>
      <c r="C157" s="60">
        <f t="shared" si="31"/>
        <v>11500</v>
      </c>
      <c r="D157" s="65"/>
      <c r="E157" s="65">
        <v>11500</v>
      </c>
      <c r="F157" s="60">
        <f t="shared" si="33"/>
        <v>0</v>
      </c>
      <c r="G157" s="65"/>
      <c r="H157" s="65">
        <v>0</v>
      </c>
      <c r="I157" s="65">
        <f t="shared" si="32"/>
        <v>11500</v>
      </c>
      <c r="J157" s="65">
        <f t="shared" si="30"/>
        <v>0</v>
      </c>
      <c r="K157" s="42"/>
      <c r="L157" s="13" t="s">
        <v>111</v>
      </c>
      <c r="M157" s="43"/>
      <c r="N157" s="43"/>
      <c r="O157" s="43"/>
    </row>
    <row r="158" spans="1:15" s="44" customFormat="1" ht="22.5" hidden="1">
      <c r="A158" s="48"/>
      <c r="B158" s="29" t="s">
        <v>163</v>
      </c>
      <c r="C158" s="60">
        <f t="shared" si="31"/>
        <v>30000</v>
      </c>
      <c r="D158" s="65"/>
      <c r="E158" s="65">
        <v>30000</v>
      </c>
      <c r="F158" s="60">
        <f t="shared" si="33"/>
        <v>0</v>
      </c>
      <c r="G158" s="65"/>
      <c r="H158" s="65">
        <v>0</v>
      </c>
      <c r="I158" s="65">
        <f t="shared" si="32"/>
        <v>30000</v>
      </c>
      <c r="J158" s="65">
        <f t="shared" si="30"/>
        <v>0</v>
      </c>
      <c r="K158" s="42"/>
      <c r="L158" s="13" t="s">
        <v>111</v>
      </c>
      <c r="M158" s="43"/>
      <c r="N158" s="43"/>
      <c r="O158" s="43"/>
    </row>
    <row r="159" spans="1:15" s="44" customFormat="1" hidden="1">
      <c r="A159" s="48"/>
      <c r="B159" s="29" t="s">
        <v>164</v>
      </c>
      <c r="C159" s="60">
        <f t="shared" si="31"/>
        <v>69000</v>
      </c>
      <c r="D159" s="65"/>
      <c r="E159" s="65">
        <v>69000</v>
      </c>
      <c r="F159" s="60">
        <f t="shared" si="33"/>
        <v>69000</v>
      </c>
      <c r="G159" s="65"/>
      <c r="H159" s="65">
        <v>69000</v>
      </c>
      <c r="I159" s="65">
        <f t="shared" si="32"/>
        <v>0</v>
      </c>
      <c r="J159" s="65">
        <f t="shared" si="30"/>
        <v>1</v>
      </c>
      <c r="K159" s="42"/>
      <c r="L159" s="13" t="s">
        <v>111</v>
      </c>
      <c r="M159" s="43"/>
      <c r="N159" s="43"/>
      <c r="O159" s="43"/>
    </row>
    <row r="160" spans="1:15" s="44" customFormat="1" ht="22.5" hidden="1">
      <c r="A160" s="48"/>
      <c r="B160" s="29" t="s">
        <v>165</v>
      </c>
      <c r="C160" s="60">
        <f t="shared" si="31"/>
        <v>90000</v>
      </c>
      <c r="D160" s="65"/>
      <c r="E160" s="65">
        <v>90000</v>
      </c>
      <c r="F160" s="60">
        <f t="shared" si="33"/>
        <v>90000</v>
      </c>
      <c r="G160" s="65"/>
      <c r="H160" s="65">
        <v>90000</v>
      </c>
      <c r="I160" s="65">
        <f t="shared" si="32"/>
        <v>0</v>
      </c>
      <c r="J160" s="65">
        <f t="shared" si="30"/>
        <v>1</v>
      </c>
      <c r="K160" s="42"/>
      <c r="L160" s="13" t="s">
        <v>111</v>
      </c>
      <c r="M160" s="61"/>
      <c r="N160" s="43"/>
      <c r="O160" s="43"/>
    </row>
    <row r="161" spans="1:15" s="44" customFormat="1" ht="22.5" hidden="1">
      <c r="A161" s="48"/>
      <c r="B161" s="29" t="s">
        <v>166</v>
      </c>
      <c r="C161" s="60">
        <f t="shared" si="31"/>
        <v>50000</v>
      </c>
      <c r="D161" s="65"/>
      <c r="E161" s="65">
        <v>50000</v>
      </c>
      <c r="F161" s="60">
        <f t="shared" si="33"/>
        <v>12000</v>
      </c>
      <c r="G161" s="65"/>
      <c r="H161" s="65">
        <v>12000</v>
      </c>
      <c r="I161" s="65">
        <f t="shared" si="32"/>
        <v>38000</v>
      </c>
      <c r="J161" s="65">
        <f t="shared" si="30"/>
        <v>0.24</v>
      </c>
      <c r="K161" s="42"/>
      <c r="L161" s="13" t="s">
        <v>111</v>
      </c>
      <c r="M161" s="43"/>
      <c r="N161" s="43"/>
      <c r="O161" s="43"/>
    </row>
    <row r="162" spans="1:15" s="44" customFormat="1" ht="22.5" hidden="1">
      <c r="A162" s="48"/>
      <c r="B162" s="29" t="s">
        <v>167</v>
      </c>
      <c r="C162" s="60">
        <f t="shared" si="31"/>
        <v>12000</v>
      </c>
      <c r="D162" s="65"/>
      <c r="E162" s="65">
        <v>12000</v>
      </c>
      <c r="F162" s="60">
        <f t="shared" si="33"/>
        <v>0</v>
      </c>
      <c r="G162" s="65"/>
      <c r="H162" s="65">
        <v>0</v>
      </c>
      <c r="I162" s="65">
        <f t="shared" si="32"/>
        <v>12000</v>
      </c>
      <c r="J162" s="65">
        <f t="shared" si="30"/>
        <v>0</v>
      </c>
      <c r="K162" s="42"/>
      <c r="L162" s="13" t="s">
        <v>111</v>
      </c>
      <c r="M162" s="43"/>
      <c r="N162" s="43"/>
      <c r="O162" s="43"/>
    </row>
    <row r="163" spans="1:15" s="44" customFormat="1" hidden="1">
      <c r="A163" s="48"/>
      <c r="B163" s="29" t="s">
        <v>168</v>
      </c>
      <c r="C163" s="60">
        <f t="shared" si="31"/>
        <v>2583550.5299999998</v>
      </c>
      <c r="D163" s="65"/>
      <c r="E163" s="65">
        <v>2583550.5299999998</v>
      </c>
      <c r="F163" s="60">
        <f t="shared" si="33"/>
        <v>0</v>
      </c>
      <c r="G163" s="65"/>
      <c r="H163" s="65"/>
      <c r="I163" s="65">
        <f t="shared" si="32"/>
        <v>2583550.5299999998</v>
      </c>
      <c r="J163" s="65">
        <f t="shared" si="30"/>
        <v>0</v>
      </c>
      <c r="K163" s="42"/>
      <c r="L163" s="13" t="s">
        <v>111</v>
      </c>
      <c r="M163" s="43"/>
      <c r="N163" s="43"/>
      <c r="O163" s="43"/>
    </row>
    <row r="164" spans="1:15" s="44" customFormat="1" hidden="1">
      <c r="A164" s="48"/>
      <c r="B164" s="29" t="s">
        <v>169</v>
      </c>
      <c r="C164" s="60">
        <f t="shared" si="31"/>
        <v>1000000</v>
      </c>
      <c r="D164" s="65">
        <v>1000000</v>
      </c>
      <c r="E164" s="65"/>
      <c r="F164" s="60">
        <f t="shared" si="33"/>
        <v>0</v>
      </c>
      <c r="G164" s="65"/>
      <c r="H164" s="65"/>
      <c r="I164" s="65">
        <f t="shared" si="32"/>
        <v>1000000</v>
      </c>
      <c r="J164" s="65">
        <f t="shared" si="30"/>
        <v>0</v>
      </c>
      <c r="K164" s="42"/>
      <c r="L164" s="13" t="s">
        <v>111</v>
      </c>
      <c r="M164" s="43"/>
      <c r="N164" s="43"/>
      <c r="O164" s="43"/>
    </row>
    <row r="165" spans="1:15" s="44" customFormat="1" hidden="1">
      <c r="A165" s="48"/>
      <c r="B165" s="29" t="s">
        <v>75</v>
      </c>
      <c r="C165" s="60">
        <f t="shared" si="31"/>
        <v>200000</v>
      </c>
      <c r="D165" s="65">
        <v>200000</v>
      </c>
      <c r="E165" s="65"/>
      <c r="F165" s="60">
        <f t="shared" si="33"/>
        <v>0</v>
      </c>
      <c r="G165" s="65">
        <v>0</v>
      </c>
      <c r="H165" s="65"/>
      <c r="I165" s="65">
        <f t="shared" si="32"/>
        <v>200000</v>
      </c>
      <c r="J165" s="65">
        <f t="shared" si="30"/>
        <v>0</v>
      </c>
      <c r="K165" s="42"/>
      <c r="L165" s="13" t="s">
        <v>111</v>
      </c>
      <c r="M165" s="43"/>
      <c r="N165" s="43"/>
      <c r="O165" s="43"/>
    </row>
    <row r="166" spans="1:15" s="44" customFormat="1" ht="33.75" hidden="1">
      <c r="A166" s="48"/>
      <c r="B166" s="29" t="s">
        <v>170</v>
      </c>
      <c r="C166" s="60">
        <f t="shared" si="31"/>
        <v>123181</v>
      </c>
      <c r="D166" s="65"/>
      <c r="E166" s="65">
        <f>36000+87181</f>
        <v>123181</v>
      </c>
      <c r="F166" s="60">
        <f t="shared" si="33"/>
        <v>0</v>
      </c>
      <c r="G166" s="65"/>
      <c r="H166" s="65"/>
      <c r="I166" s="65">
        <f t="shared" si="32"/>
        <v>123181</v>
      </c>
      <c r="J166" s="65">
        <f t="shared" si="30"/>
        <v>0</v>
      </c>
      <c r="K166" s="42"/>
      <c r="L166" s="13" t="s">
        <v>111</v>
      </c>
      <c r="M166" s="43"/>
      <c r="N166" s="43"/>
      <c r="O166" s="43"/>
    </row>
    <row r="167" spans="1:15" s="74" customFormat="1" hidden="1">
      <c r="A167" s="69"/>
      <c r="B167" s="70" t="s">
        <v>171</v>
      </c>
      <c r="C167" s="71">
        <f t="shared" si="31"/>
        <v>1559865</v>
      </c>
      <c r="D167" s="72"/>
      <c r="E167" s="72">
        <f>1883046-123181-200000</f>
        <v>1559865</v>
      </c>
      <c r="F167" s="71">
        <f t="shared" si="33"/>
        <v>0</v>
      </c>
      <c r="G167" s="72">
        <v>0</v>
      </c>
      <c r="H167" s="72"/>
      <c r="I167" s="72">
        <f t="shared" si="32"/>
        <v>1559865</v>
      </c>
      <c r="J167" s="72">
        <f t="shared" si="30"/>
        <v>0</v>
      </c>
      <c r="K167" s="73"/>
      <c r="L167" s="27"/>
    </row>
    <row r="168" spans="1:15" s="44" customFormat="1" hidden="1">
      <c r="A168" s="45"/>
      <c r="B168" s="31" t="s">
        <v>172</v>
      </c>
      <c r="C168" s="62">
        <f>+D168+E168</f>
        <v>1136871.8799999999</v>
      </c>
      <c r="D168" s="62">
        <f>SUM(D169:D171)</f>
        <v>50000</v>
      </c>
      <c r="E168" s="62">
        <f>SUM(E169:E171)</f>
        <v>1086871.8799999999</v>
      </c>
      <c r="F168" s="62">
        <f t="shared" si="33"/>
        <v>0</v>
      </c>
      <c r="G168" s="62">
        <f>SUM(G169:G171)</f>
        <v>0</v>
      </c>
      <c r="H168" s="62">
        <f>SUM(H169:H171)</f>
        <v>0</v>
      </c>
      <c r="I168" s="62">
        <f>SUM(I169:I171)</f>
        <v>1136871.8799999999</v>
      </c>
      <c r="J168" s="62">
        <f t="shared" si="30"/>
        <v>0</v>
      </c>
      <c r="K168" s="63"/>
      <c r="L168" s="27" t="s">
        <v>173</v>
      </c>
    </row>
    <row r="169" spans="1:15" s="44" customFormat="1" ht="22.5" hidden="1">
      <c r="A169" s="48"/>
      <c r="B169" s="24" t="s">
        <v>99</v>
      </c>
      <c r="C169" s="60">
        <f t="shared" si="31"/>
        <v>886871.88</v>
      </c>
      <c r="D169" s="65"/>
      <c r="E169" s="65">
        <f>706871.88+18000*10</f>
        <v>886871.88</v>
      </c>
      <c r="F169" s="60">
        <f t="shared" si="33"/>
        <v>0</v>
      </c>
      <c r="G169" s="65">
        <v>0</v>
      </c>
      <c r="H169" s="65"/>
      <c r="I169" s="65">
        <f t="shared" si="32"/>
        <v>886871.88</v>
      </c>
      <c r="J169" s="65">
        <f t="shared" si="30"/>
        <v>0</v>
      </c>
      <c r="K169" s="42"/>
      <c r="L169" s="13" t="s">
        <v>173</v>
      </c>
      <c r="M169" s="43"/>
      <c r="N169" s="43"/>
      <c r="O169" s="43"/>
    </row>
    <row r="170" spans="1:15" s="44" customFormat="1" hidden="1">
      <c r="A170" s="48"/>
      <c r="B170" s="24" t="s">
        <v>174</v>
      </c>
      <c r="C170" s="60">
        <f t="shared" si="31"/>
        <v>200000</v>
      </c>
      <c r="D170" s="65"/>
      <c r="E170" s="65">
        <v>200000</v>
      </c>
      <c r="F170" s="60">
        <f t="shared" si="33"/>
        <v>0</v>
      </c>
      <c r="G170" s="65"/>
      <c r="H170" s="65"/>
      <c r="I170" s="65">
        <f t="shared" si="32"/>
        <v>200000</v>
      </c>
      <c r="J170" s="65">
        <f t="shared" si="30"/>
        <v>0</v>
      </c>
      <c r="K170" s="42"/>
      <c r="L170" s="13" t="s">
        <v>173</v>
      </c>
      <c r="M170" s="43"/>
      <c r="N170" s="43"/>
      <c r="O170" s="43"/>
    </row>
    <row r="171" spans="1:15" s="44" customFormat="1" hidden="1">
      <c r="A171" s="48"/>
      <c r="B171" s="24" t="s">
        <v>144</v>
      </c>
      <c r="C171" s="60">
        <f t="shared" si="31"/>
        <v>50000</v>
      </c>
      <c r="D171" s="65">
        <v>50000</v>
      </c>
      <c r="E171" s="65"/>
      <c r="F171" s="60">
        <f t="shared" si="33"/>
        <v>0</v>
      </c>
      <c r="G171" s="65"/>
      <c r="H171" s="65"/>
      <c r="I171" s="65">
        <f t="shared" si="32"/>
        <v>50000</v>
      </c>
      <c r="J171" s="65">
        <f t="shared" si="30"/>
        <v>0</v>
      </c>
      <c r="K171" s="42"/>
      <c r="L171" s="13" t="s">
        <v>173</v>
      </c>
      <c r="M171" s="43"/>
      <c r="N171" s="43"/>
      <c r="O171" s="43"/>
    </row>
    <row r="172" spans="1:15" s="44" customFormat="1" hidden="1">
      <c r="A172" s="45"/>
      <c r="B172" s="31" t="s">
        <v>92</v>
      </c>
      <c r="C172" s="62">
        <f t="shared" si="31"/>
        <v>7125872.0600000005</v>
      </c>
      <c r="D172" s="62">
        <f>+SUM(D173:D182)</f>
        <v>5996540.3500000006</v>
      </c>
      <c r="E172" s="62">
        <f>+SUM(E173:E182)</f>
        <v>1129331.71</v>
      </c>
      <c r="F172" s="62">
        <f t="shared" si="33"/>
        <v>5904163.5439999998</v>
      </c>
      <c r="G172" s="62">
        <f>+SUM(G173:G182)</f>
        <v>5904163.5439999998</v>
      </c>
      <c r="H172" s="62">
        <f>+SUM(H173:H182)</f>
        <v>0</v>
      </c>
      <c r="I172" s="62">
        <f t="shared" si="32"/>
        <v>1221708.5160000008</v>
      </c>
      <c r="J172" s="62">
        <f t="shared" si="30"/>
        <v>0.82855312224059208</v>
      </c>
      <c r="K172" s="63"/>
      <c r="L172" s="27" t="s">
        <v>44</v>
      </c>
    </row>
    <row r="173" spans="1:15" s="44" customFormat="1" ht="22.5" hidden="1">
      <c r="A173" s="48"/>
      <c r="B173" s="24" t="s">
        <v>99</v>
      </c>
      <c r="C173" s="60">
        <f t="shared" si="31"/>
        <v>831331.71</v>
      </c>
      <c r="D173" s="65"/>
      <c r="E173" s="65">
        <f>687331.71+8*18000</f>
        <v>831331.71</v>
      </c>
      <c r="F173" s="60">
        <f t="shared" si="33"/>
        <v>0</v>
      </c>
      <c r="G173" s="65">
        <v>0</v>
      </c>
      <c r="H173" s="65"/>
      <c r="I173" s="65">
        <f t="shared" si="32"/>
        <v>831331.71</v>
      </c>
      <c r="J173" s="65">
        <f t="shared" si="30"/>
        <v>0</v>
      </c>
      <c r="K173" s="42"/>
      <c r="L173" s="13" t="s">
        <v>44</v>
      </c>
      <c r="M173" s="61">
        <f>+G175+G176</f>
        <v>64084.065999999999</v>
      </c>
      <c r="N173" s="61">
        <v>5904163.5439999998</v>
      </c>
      <c r="O173" s="43"/>
    </row>
    <row r="174" spans="1:15" s="44" customFormat="1" hidden="1">
      <c r="A174" s="48"/>
      <c r="B174" s="24" t="s">
        <v>140</v>
      </c>
      <c r="C174" s="60">
        <f t="shared" si="31"/>
        <v>5840079.4780000001</v>
      </c>
      <c r="D174" s="65">
        <v>5840079.4780000001</v>
      </c>
      <c r="E174" s="65"/>
      <c r="F174" s="60">
        <f t="shared" si="33"/>
        <v>5840079.4780000001</v>
      </c>
      <c r="G174" s="65">
        <v>5840079.4780000001</v>
      </c>
      <c r="H174" s="65"/>
      <c r="I174" s="65">
        <f t="shared" si="32"/>
        <v>0</v>
      </c>
      <c r="J174" s="65">
        <f t="shared" si="30"/>
        <v>1</v>
      </c>
      <c r="K174" s="42"/>
      <c r="L174" s="13" t="s">
        <v>44</v>
      </c>
      <c r="M174" s="61"/>
      <c r="N174" s="61">
        <f>+N173-G172</f>
        <v>0</v>
      </c>
      <c r="O174" s="43"/>
    </row>
    <row r="175" spans="1:15" s="44" customFormat="1" hidden="1">
      <c r="A175" s="48"/>
      <c r="B175" s="29" t="s">
        <v>175</v>
      </c>
      <c r="C175" s="60">
        <f t="shared" si="31"/>
        <v>34492</v>
      </c>
      <c r="D175" s="65">
        <v>34492</v>
      </c>
      <c r="E175" s="65"/>
      <c r="F175" s="60">
        <f t="shared" si="33"/>
        <v>8115</v>
      </c>
      <c r="G175" s="65">
        <v>8115</v>
      </c>
      <c r="H175" s="65"/>
      <c r="I175" s="65">
        <f t="shared" si="32"/>
        <v>26377</v>
      </c>
      <c r="J175" s="65">
        <f t="shared" si="30"/>
        <v>0.23527194711817234</v>
      </c>
      <c r="K175" s="42"/>
      <c r="L175" s="13" t="s">
        <v>44</v>
      </c>
      <c r="M175" s="43"/>
      <c r="N175" s="43"/>
      <c r="O175" s="43"/>
    </row>
    <row r="176" spans="1:15" s="44" customFormat="1" hidden="1">
      <c r="A176" s="48"/>
      <c r="B176" s="29" t="s">
        <v>45</v>
      </c>
      <c r="C176" s="60">
        <f t="shared" si="31"/>
        <v>85968.872000000003</v>
      </c>
      <c r="D176" s="65">
        <f>73068.872+30000-17100</f>
        <v>85968.872000000003</v>
      </c>
      <c r="E176" s="65"/>
      <c r="F176" s="60">
        <f t="shared" si="33"/>
        <v>55969.065999999999</v>
      </c>
      <c r="G176" s="65">
        <v>55969.065999999999</v>
      </c>
      <c r="H176" s="65"/>
      <c r="I176" s="65">
        <f t="shared" si="32"/>
        <v>29999.806000000004</v>
      </c>
      <c r="J176" s="65">
        <f t="shared" si="30"/>
        <v>0.65103873876581742</v>
      </c>
      <c r="K176" s="42"/>
      <c r="L176" s="13" t="s">
        <v>44</v>
      </c>
      <c r="M176" s="43"/>
      <c r="N176" s="43"/>
      <c r="O176" s="43"/>
    </row>
    <row r="177" spans="1:15" s="44" customFormat="1" hidden="1">
      <c r="A177" s="48"/>
      <c r="B177" s="29" t="s">
        <v>176</v>
      </c>
      <c r="C177" s="60">
        <f t="shared" si="31"/>
        <v>3000</v>
      </c>
      <c r="D177" s="65">
        <v>3000</v>
      </c>
      <c r="E177" s="65"/>
      <c r="F177" s="60">
        <f t="shared" si="33"/>
        <v>0</v>
      </c>
      <c r="G177" s="65">
        <v>0</v>
      </c>
      <c r="H177" s="65"/>
      <c r="I177" s="65">
        <f t="shared" si="32"/>
        <v>3000</v>
      </c>
      <c r="J177" s="65">
        <f t="shared" si="30"/>
        <v>0</v>
      </c>
      <c r="K177" s="42"/>
      <c r="L177" s="13" t="s">
        <v>44</v>
      </c>
      <c r="M177" s="43"/>
      <c r="N177" s="43"/>
      <c r="O177" s="43"/>
    </row>
    <row r="178" spans="1:15" s="44" customFormat="1" hidden="1" outlineLevel="1">
      <c r="A178" s="48"/>
      <c r="B178" s="24" t="s">
        <v>177</v>
      </c>
      <c r="C178" s="16">
        <f t="shared" si="31"/>
        <v>6000</v>
      </c>
      <c r="D178" s="41">
        <v>6000</v>
      </c>
      <c r="E178" s="41"/>
      <c r="F178" s="16">
        <f t="shared" si="33"/>
        <v>0</v>
      </c>
      <c r="G178" s="41">
        <v>0</v>
      </c>
      <c r="H178" s="41"/>
      <c r="I178" s="65">
        <f t="shared" si="32"/>
        <v>6000</v>
      </c>
      <c r="J178" s="65">
        <f t="shared" si="30"/>
        <v>0</v>
      </c>
      <c r="K178" s="42"/>
      <c r="L178" s="13" t="s">
        <v>44</v>
      </c>
      <c r="M178" s="43"/>
      <c r="N178" s="43"/>
      <c r="O178" s="43"/>
    </row>
    <row r="179" spans="1:15" s="44" customFormat="1" hidden="1" outlineLevel="1">
      <c r="A179" s="53"/>
      <c r="B179" s="29" t="s">
        <v>178</v>
      </c>
      <c r="C179" s="16">
        <f t="shared" si="31"/>
        <v>7000</v>
      </c>
      <c r="D179" s="41">
        <v>7000</v>
      </c>
      <c r="E179" s="41"/>
      <c r="F179" s="16">
        <f t="shared" si="33"/>
        <v>0</v>
      </c>
      <c r="G179" s="41">
        <v>0</v>
      </c>
      <c r="H179" s="41"/>
      <c r="I179" s="65">
        <f t="shared" si="32"/>
        <v>7000</v>
      </c>
      <c r="J179" s="65">
        <f t="shared" si="30"/>
        <v>0</v>
      </c>
      <c r="K179" s="42"/>
      <c r="L179" s="13" t="s">
        <v>44</v>
      </c>
      <c r="M179" s="43"/>
      <c r="N179" s="43"/>
      <c r="O179" s="43"/>
    </row>
    <row r="180" spans="1:15" s="44" customFormat="1" ht="22.5" hidden="1" outlineLevel="1">
      <c r="A180" s="53"/>
      <c r="B180" s="29" t="s">
        <v>179</v>
      </c>
      <c r="C180" s="16">
        <f t="shared" si="31"/>
        <v>48000</v>
      </c>
      <c r="D180" s="41"/>
      <c r="E180" s="66">
        <v>48000</v>
      </c>
      <c r="F180" s="16">
        <f t="shared" si="33"/>
        <v>0</v>
      </c>
      <c r="G180" s="41">
        <v>0</v>
      </c>
      <c r="H180" s="41"/>
      <c r="I180" s="65">
        <f t="shared" si="32"/>
        <v>48000</v>
      </c>
      <c r="J180" s="65">
        <f t="shared" si="30"/>
        <v>0</v>
      </c>
      <c r="K180" s="42"/>
      <c r="L180" s="13" t="s">
        <v>44</v>
      </c>
      <c r="M180" s="43"/>
      <c r="N180" s="43"/>
      <c r="O180" s="43"/>
    </row>
    <row r="181" spans="1:15" s="44" customFormat="1" ht="22.5" hidden="1" outlineLevel="1">
      <c r="A181" s="53"/>
      <c r="B181" s="29" t="s">
        <v>180</v>
      </c>
      <c r="C181" s="16">
        <f t="shared" si="31"/>
        <v>20000</v>
      </c>
      <c r="D181" s="41">
        <v>20000</v>
      </c>
      <c r="E181" s="41"/>
      <c r="F181" s="16">
        <f t="shared" si="33"/>
        <v>0</v>
      </c>
      <c r="G181" s="41">
        <v>0</v>
      </c>
      <c r="H181" s="41"/>
      <c r="I181" s="65">
        <f t="shared" si="32"/>
        <v>20000</v>
      </c>
      <c r="J181" s="65">
        <f t="shared" si="30"/>
        <v>0</v>
      </c>
      <c r="K181" s="42"/>
      <c r="L181" s="13" t="s">
        <v>44</v>
      </c>
      <c r="M181" s="43"/>
      <c r="N181" s="43"/>
      <c r="O181" s="43"/>
    </row>
    <row r="182" spans="1:15" s="44" customFormat="1" hidden="1" outlineLevel="1">
      <c r="A182" s="53"/>
      <c r="B182" s="29" t="s">
        <v>181</v>
      </c>
      <c r="C182" s="16">
        <f t="shared" si="31"/>
        <v>250000</v>
      </c>
      <c r="D182" s="41"/>
      <c r="E182" s="41">
        <v>250000</v>
      </c>
      <c r="F182" s="16">
        <f t="shared" si="33"/>
        <v>0</v>
      </c>
      <c r="G182" s="41">
        <v>0</v>
      </c>
      <c r="H182" s="41"/>
      <c r="I182" s="65">
        <f t="shared" si="32"/>
        <v>250000</v>
      </c>
      <c r="J182" s="65">
        <f t="shared" si="30"/>
        <v>0</v>
      </c>
      <c r="K182" s="42"/>
      <c r="L182" s="13" t="s">
        <v>44</v>
      </c>
      <c r="M182" s="43"/>
      <c r="N182" s="43"/>
      <c r="O182" s="43"/>
    </row>
    <row r="183" spans="1:15" s="76" customFormat="1" hidden="1" outlineLevel="1">
      <c r="A183" s="52"/>
      <c r="B183" s="31" t="s">
        <v>182</v>
      </c>
      <c r="C183" s="32">
        <f t="shared" si="31"/>
        <v>4173909.1049999995</v>
      </c>
      <c r="D183" s="32">
        <f>SUM(D184:D190)</f>
        <v>3334553.4049999998</v>
      </c>
      <c r="E183" s="32">
        <f>SUM(E184:E190)</f>
        <v>839355.7</v>
      </c>
      <c r="F183" s="32">
        <f t="shared" si="33"/>
        <v>3101553.7450000001</v>
      </c>
      <c r="G183" s="32">
        <f>SUM(G184:G190)</f>
        <v>3101553.7450000001</v>
      </c>
      <c r="H183" s="32">
        <f>SUM(H184:H190)</f>
        <v>0</v>
      </c>
      <c r="I183" s="62">
        <f t="shared" si="32"/>
        <v>1072355.3599999994</v>
      </c>
      <c r="J183" s="62">
        <f t="shared" si="30"/>
        <v>0.74308128590644063</v>
      </c>
      <c r="K183" s="75"/>
      <c r="L183" s="27" t="s">
        <v>42</v>
      </c>
      <c r="N183" s="76">
        <v>3101553.7450000001</v>
      </c>
    </row>
    <row r="184" spans="1:15" s="44" customFormat="1" ht="22.5" hidden="1" outlineLevel="1">
      <c r="A184" s="53"/>
      <c r="B184" s="24" t="s">
        <v>99</v>
      </c>
      <c r="C184" s="16">
        <f t="shared" si="31"/>
        <v>709355.7</v>
      </c>
      <c r="D184" s="41"/>
      <c r="E184" s="41">
        <f>565355.7+8*18000</f>
        <v>709355.7</v>
      </c>
      <c r="F184" s="16">
        <f t="shared" si="33"/>
        <v>0</v>
      </c>
      <c r="G184" s="41">
        <v>0</v>
      </c>
      <c r="H184" s="41"/>
      <c r="I184" s="65">
        <f t="shared" si="32"/>
        <v>709355.7</v>
      </c>
      <c r="J184" s="65">
        <f t="shared" si="30"/>
        <v>0</v>
      </c>
      <c r="K184" s="42"/>
      <c r="L184" s="13" t="s">
        <v>42</v>
      </c>
      <c r="M184" s="43"/>
      <c r="N184" s="61">
        <f>+N183-G183</f>
        <v>0</v>
      </c>
      <c r="O184" s="43"/>
    </row>
    <row r="185" spans="1:15" s="44" customFormat="1" hidden="1" outlineLevel="1">
      <c r="A185" s="53"/>
      <c r="B185" s="24" t="s">
        <v>140</v>
      </c>
      <c r="C185" s="16">
        <f t="shared" si="31"/>
        <v>3032367.0449999999</v>
      </c>
      <c r="D185" s="41">
        <v>3032367.0449999999</v>
      </c>
      <c r="E185" s="41"/>
      <c r="F185" s="16">
        <f t="shared" si="33"/>
        <v>3032367.0449999999</v>
      </c>
      <c r="G185" s="41">
        <v>3032367.0449999999</v>
      </c>
      <c r="H185" s="41"/>
      <c r="I185" s="65">
        <f t="shared" si="32"/>
        <v>0</v>
      </c>
      <c r="J185" s="65">
        <f t="shared" si="30"/>
        <v>1</v>
      </c>
      <c r="K185" s="42"/>
      <c r="L185" s="13" t="s">
        <v>42</v>
      </c>
      <c r="M185" s="43"/>
      <c r="N185" s="43"/>
      <c r="O185" s="43"/>
    </row>
    <row r="186" spans="1:15" s="44" customFormat="1" hidden="1" outlineLevel="1">
      <c r="A186" s="53"/>
      <c r="B186" s="29" t="s">
        <v>45</v>
      </c>
      <c r="C186" s="16">
        <f t="shared" si="31"/>
        <v>99186.36</v>
      </c>
      <c r="D186" s="41">
        <f>75349.36+10000-6163+20000</f>
        <v>99186.36</v>
      </c>
      <c r="E186" s="41"/>
      <c r="F186" s="16">
        <f t="shared" si="33"/>
        <v>69186.7</v>
      </c>
      <c r="G186" s="41">
        <v>69186.7</v>
      </c>
      <c r="H186" s="41"/>
      <c r="I186" s="65">
        <f t="shared" si="32"/>
        <v>29999.660000000003</v>
      </c>
      <c r="J186" s="65">
        <f t="shared" si="30"/>
        <v>0.69754248467228752</v>
      </c>
      <c r="K186" s="42"/>
      <c r="L186" s="13" t="s">
        <v>42</v>
      </c>
      <c r="M186" s="43"/>
      <c r="N186" s="43"/>
      <c r="O186" s="43"/>
    </row>
    <row r="187" spans="1:15" s="44" customFormat="1" hidden="1" outlineLevel="1">
      <c r="A187" s="53"/>
      <c r="B187" s="29" t="s">
        <v>183</v>
      </c>
      <c r="C187" s="16">
        <f t="shared" si="31"/>
        <v>40000</v>
      </c>
      <c r="D187" s="41"/>
      <c r="E187" s="41">
        <v>40000</v>
      </c>
      <c r="F187" s="16">
        <f t="shared" si="33"/>
        <v>0</v>
      </c>
      <c r="G187" s="41"/>
      <c r="H187" s="41"/>
      <c r="I187" s="65">
        <f t="shared" si="32"/>
        <v>40000</v>
      </c>
      <c r="J187" s="65">
        <f t="shared" si="30"/>
        <v>0</v>
      </c>
      <c r="K187" s="42"/>
      <c r="L187" s="13" t="s">
        <v>42</v>
      </c>
      <c r="M187" s="43"/>
      <c r="N187" s="43"/>
      <c r="O187" s="43"/>
    </row>
    <row r="188" spans="1:15" s="44" customFormat="1" hidden="1" outlineLevel="1">
      <c r="A188" s="53"/>
      <c r="B188" s="29" t="s">
        <v>184</v>
      </c>
      <c r="C188" s="16">
        <f t="shared" si="31"/>
        <v>90000</v>
      </c>
      <c r="D188" s="41"/>
      <c r="E188" s="66">
        <v>90000</v>
      </c>
      <c r="F188" s="16">
        <f t="shared" si="33"/>
        <v>0</v>
      </c>
      <c r="G188" s="41"/>
      <c r="H188" s="41"/>
      <c r="I188" s="65">
        <f t="shared" si="32"/>
        <v>90000</v>
      </c>
      <c r="J188" s="65">
        <f t="shared" si="30"/>
        <v>0</v>
      </c>
      <c r="K188" s="42"/>
      <c r="L188" s="13" t="s">
        <v>42</v>
      </c>
      <c r="M188" s="43"/>
      <c r="N188" s="43"/>
      <c r="O188" s="43"/>
    </row>
    <row r="189" spans="1:15" s="44" customFormat="1" ht="33.75" hidden="1" outlineLevel="1">
      <c r="A189" s="53"/>
      <c r="B189" s="29" t="s">
        <v>185</v>
      </c>
      <c r="C189" s="16">
        <f t="shared" si="31"/>
        <v>200000</v>
      </c>
      <c r="D189" s="41">
        <v>200000</v>
      </c>
      <c r="E189" s="41"/>
      <c r="F189" s="16">
        <f t="shared" si="33"/>
        <v>0</v>
      </c>
      <c r="G189" s="41">
        <v>0</v>
      </c>
      <c r="H189" s="41"/>
      <c r="I189" s="65">
        <f t="shared" si="32"/>
        <v>200000</v>
      </c>
      <c r="J189" s="65">
        <f t="shared" si="30"/>
        <v>0</v>
      </c>
      <c r="K189" s="42"/>
      <c r="L189" s="13" t="s">
        <v>42</v>
      </c>
      <c r="M189" s="61"/>
      <c r="N189" s="43"/>
      <c r="O189" s="43"/>
    </row>
    <row r="190" spans="1:15" s="44" customFormat="1" ht="22.5" hidden="1" outlineLevel="1">
      <c r="A190" s="53"/>
      <c r="B190" s="29" t="s">
        <v>186</v>
      </c>
      <c r="C190" s="16">
        <f t="shared" si="31"/>
        <v>3000</v>
      </c>
      <c r="D190" s="41">
        <v>3000</v>
      </c>
      <c r="E190" s="41"/>
      <c r="F190" s="16">
        <f t="shared" si="33"/>
        <v>0</v>
      </c>
      <c r="G190" s="41">
        <v>0</v>
      </c>
      <c r="H190" s="41"/>
      <c r="I190" s="65">
        <f t="shared" si="32"/>
        <v>3000</v>
      </c>
      <c r="J190" s="65">
        <f t="shared" si="30"/>
        <v>0</v>
      </c>
      <c r="K190" s="42"/>
      <c r="L190" s="13" t="s">
        <v>42</v>
      </c>
      <c r="M190" s="43"/>
      <c r="N190" s="43"/>
      <c r="O190" s="43"/>
    </row>
    <row r="191" spans="1:15" s="76" customFormat="1" hidden="1" outlineLevel="1">
      <c r="A191" s="52"/>
      <c r="B191" s="31" t="s">
        <v>187</v>
      </c>
      <c r="C191" s="32">
        <f t="shared" si="31"/>
        <v>1507000</v>
      </c>
      <c r="D191" s="32">
        <v>852000</v>
      </c>
      <c r="E191" s="32">
        <v>655000</v>
      </c>
      <c r="F191" s="32">
        <f t="shared" si="33"/>
        <v>0</v>
      </c>
      <c r="G191" s="32"/>
      <c r="H191" s="32"/>
      <c r="I191" s="62">
        <f t="shared" si="32"/>
        <v>1507000</v>
      </c>
      <c r="J191" s="62">
        <f t="shared" si="30"/>
        <v>0</v>
      </c>
      <c r="K191" s="75"/>
      <c r="L191" s="27"/>
      <c r="M191" s="76">
        <v>5453000</v>
      </c>
    </row>
    <row r="192" spans="1:15" s="76" customFormat="1" hidden="1" outlineLevel="1">
      <c r="A192" s="52"/>
      <c r="B192" s="31" t="s">
        <v>188</v>
      </c>
      <c r="C192" s="32">
        <f t="shared" si="31"/>
        <v>164000</v>
      </c>
      <c r="D192" s="32">
        <v>164000</v>
      </c>
      <c r="E192" s="32"/>
      <c r="F192" s="32">
        <f t="shared" si="33"/>
        <v>0</v>
      </c>
      <c r="G192" s="32"/>
      <c r="H192" s="32"/>
      <c r="I192" s="62">
        <f t="shared" si="32"/>
        <v>164000</v>
      </c>
      <c r="J192" s="62">
        <f t="shared" si="30"/>
        <v>0</v>
      </c>
      <c r="K192" s="75"/>
      <c r="L192" s="27"/>
    </row>
    <row r="193" spans="1:15" s="27" customFormat="1" hidden="1">
      <c r="A193" s="77" t="s">
        <v>54</v>
      </c>
      <c r="B193" s="57" t="s">
        <v>189</v>
      </c>
      <c r="C193" s="60">
        <f t="shared" si="31"/>
        <v>14123870.9812</v>
      </c>
      <c r="D193" s="60">
        <f>+D194+D212+D225</f>
        <v>8911106.1740000006</v>
      </c>
      <c r="E193" s="60">
        <f>+E194+E212+E225</f>
        <v>5212764.8071999997</v>
      </c>
      <c r="F193" s="60">
        <f t="shared" si="33"/>
        <v>9244506.9159999993</v>
      </c>
      <c r="G193" s="60">
        <f>+G194+G212+G225</f>
        <v>7231439.5139999986</v>
      </c>
      <c r="H193" s="60">
        <f>+H194+H212+H225</f>
        <v>2013067.402</v>
      </c>
      <c r="I193" s="60">
        <f t="shared" si="32"/>
        <v>4879364.065200001</v>
      </c>
      <c r="J193" s="60">
        <f t="shared" si="30"/>
        <v>0.65453068272183845</v>
      </c>
      <c r="K193" s="26"/>
      <c r="L193" s="13"/>
      <c r="M193" s="13"/>
      <c r="N193" s="13"/>
      <c r="O193" s="13"/>
    </row>
    <row r="194" spans="1:15" s="27" customFormat="1" hidden="1">
      <c r="A194" s="52"/>
      <c r="B194" s="31" t="s">
        <v>190</v>
      </c>
      <c r="C194" s="62">
        <f t="shared" si="31"/>
        <v>8808103.7520000003</v>
      </c>
      <c r="D194" s="62">
        <f>SUM(D195:D211)</f>
        <v>4686853.3900000006</v>
      </c>
      <c r="E194" s="62">
        <f>SUM(E195:E211)</f>
        <v>4121250.3619999997</v>
      </c>
      <c r="F194" s="62">
        <f t="shared" si="33"/>
        <v>5197052.7319999998</v>
      </c>
      <c r="G194" s="62">
        <f>SUM(G195:G211)</f>
        <v>3183985.3299999996</v>
      </c>
      <c r="H194" s="62">
        <f>SUM(H195:H211)</f>
        <v>2013067.402</v>
      </c>
      <c r="I194" s="62">
        <f t="shared" si="32"/>
        <v>3611051.0200000005</v>
      </c>
      <c r="J194" s="62">
        <f t="shared" si="30"/>
        <v>0.59003082596750045</v>
      </c>
      <c r="K194" s="38"/>
      <c r="L194" s="27" t="s">
        <v>191</v>
      </c>
    </row>
    <row r="195" spans="1:15" s="27" customFormat="1" ht="22.5" hidden="1" outlineLevel="1">
      <c r="A195" s="48"/>
      <c r="B195" s="24" t="s">
        <v>99</v>
      </c>
      <c r="C195" s="16">
        <f t="shared" si="31"/>
        <v>1162182.96</v>
      </c>
      <c r="D195" s="41"/>
      <c r="E195" s="41">
        <f>964182.96+18000*11</f>
        <v>1162182.96</v>
      </c>
      <c r="F195" s="16">
        <f t="shared" si="33"/>
        <v>0</v>
      </c>
      <c r="G195" s="41"/>
      <c r="H195" s="41"/>
      <c r="I195" s="41">
        <f t="shared" si="32"/>
        <v>1162182.96</v>
      </c>
      <c r="J195" s="41">
        <f t="shared" si="30"/>
        <v>0</v>
      </c>
      <c r="K195" s="26"/>
      <c r="L195" s="13" t="s">
        <v>191</v>
      </c>
      <c r="M195" s="13"/>
      <c r="N195" s="13"/>
      <c r="O195" s="13"/>
    </row>
    <row r="196" spans="1:15" s="27" customFormat="1" hidden="1" outlineLevel="1">
      <c r="A196" s="48"/>
      <c r="B196" s="24" t="s">
        <v>140</v>
      </c>
      <c r="C196" s="16">
        <f t="shared" si="31"/>
        <v>1664870.43</v>
      </c>
      <c r="D196" s="41">
        <f>2051982.23-G197</f>
        <v>1664870.43</v>
      </c>
      <c r="E196" s="41"/>
      <c r="F196" s="16">
        <f t="shared" si="33"/>
        <v>1664870.43</v>
      </c>
      <c r="G196" s="41">
        <f>+D196</f>
        <v>1664870.43</v>
      </c>
      <c r="H196" s="41"/>
      <c r="I196" s="41">
        <f t="shared" si="32"/>
        <v>0</v>
      </c>
      <c r="J196" s="41">
        <f t="shared" si="30"/>
        <v>1</v>
      </c>
      <c r="K196" s="26"/>
      <c r="L196" s="13" t="s">
        <v>191</v>
      </c>
      <c r="M196" s="13"/>
      <c r="N196" s="13"/>
      <c r="O196" s="13"/>
    </row>
    <row r="197" spans="1:15" s="27" customFormat="1" hidden="1" outlineLevel="1">
      <c r="A197" s="48"/>
      <c r="B197" s="24" t="s">
        <v>192</v>
      </c>
      <c r="C197" s="16">
        <f t="shared" si="31"/>
        <v>567111.80000000005</v>
      </c>
      <c r="D197" s="41">
        <f>437111.8+130000</f>
        <v>567111.80000000005</v>
      </c>
      <c r="E197" s="41"/>
      <c r="F197" s="16">
        <f t="shared" si="33"/>
        <v>387111.8</v>
      </c>
      <c r="G197" s="41">
        <v>387111.8</v>
      </c>
      <c r="H197" s="41"/>
      <c r="I197" s="41">
        <f t="shared" si="32"/>
        <v>180000.00000000006</v>
      </c>
      <c r="J197" s="41">
        <f t="shared" si="30"/>
        <v>0.68260226643141608</v>
      </c>
      <c r="K197" s="78"/>
      <c r="L197" s="13" t="s">
        <v>191</v>
      </c>
      <c r="M197" s="13"/>
      <c r="N197" s="13"/>
      <c r="O197" s="13"/>
    </row>
    <row r="198" spans="1:15" s="27" customFormat="1" hidden="1" outlineLevel="1">
      <c r="A198" s="48"/>
      <c r="B198" s="24" t="s">
        <v>100</v>
      </c>
      <c r="C198" s="16">
        <f t="shared" si="31"/>
        <v>811570</v>
      </c>
      <c r="D198" s="41">
        <f>743896+100000-32326</f>
        <v>811570</v>
      </c>
      <c r="E198" s="41"/>
      <c r="F198" s="16">
        <f t="shared" si="33"/>
        <v>711570</v>
      </c>
      <c r="G198" s="41">
        <v>711570</v>
      </c>
      <c r="H198" s="41"/>
      <c r="I198" s="41">
        <f t="shared" si="32"/>
        <v>100000</v>
      </c>
      <c r="J198" s="41">
        <f t="shared" si="30"/>
        <v>0.87678203975011393</v>
      </c>
      <c r="K198" s="26"/>
      <c r="L198" s="13" t="s">
        <v>191</v>
      </c>
      <c r="M198" s="13"/>
      <c r="N198" s="13"/>
      <c r="O198" s="13"/>
    </row>
    <row r="199" spans="1:15" s="27" customFormat="1" hidden="1" outlineLevel="1">
      <c r="A199" s="48"/>
      <c r="B199" s="24" t="s">
        <v>193</v>
      </c>
      <c r="C199" s="16">
        <f t="shared" si="31"/>
        <v>289692</v>
      </c>
      <c r="D199" s="41">
        <f>239616+96876-46800</f>
        <v>289692</v>
      </c>
      <c r="E199" s="41"/>
      <c r="F199" s="16">
        <f t="shared" si="33"/>
        <v>192816</v>
      </c>
      <c r="G199" s="41">
        <v>192816</v>
      </c>
      <c r="H199" s="41"/>
      <c r="I199" s="41">
        <f t="shared" si="32"/>
        <v>96876</v>
      </c>
      <c r="J199" s="41">
        <f t="shared" si="30"/>
        <v>0.66558966074313408</v>
      </c>
      <c r="K199" s="26"/>
      <c r="L199" s="13" t="s">
        <v>191</v>
      </c>
      <c r="M199" s="13"/>
      <c r="N199" s="13"/>
      <c r="O199" s="13"/>
    </row>
    <row r="200" spans="1:15" s="27" customFormat="1" ht="22.5" hidden="1" outlineLevel="1">
      <c r="A200" s="48"/>
      <c r="B200" s="24" t="s">
        <v>194</v>
      </c>
      <c r="C200" s="16">
        <f t="shared" si="31"/>
        <v>186072.4</v>
      </c>
      <c r="D200" s="41">
        <f>36072.4+50000+100000</f>
        <v>186072.4</v>
      </c>
      <c r="E200" s="41"/>
      <c r="F200" s="16">
        <f t="shared" si="33"/>
        <v>36072.400000000001</v>
      </c>
      <c r="G200" s="41">
        <v>36072.400000000001</v>
      </c>
      <c r="H200" s="41"/>
      <c r="I200" s="41">
        <f t="shared" si="32"/>
        <v>150000</v>
      </c>
      <c r="J200" s="41">
        <f t="shared" si="30"/>
        <v>0.193862174078477</v>
      </c>
      <c r="K200" s="26"/>
      <c r="L200" s="13" t="s">
        <v>191</v>
      </c>
      <c r="M200" s="13"/>
      <c r="N200" s="13"/>
      <c r="O200" s="13"/>
    </row>
    <row r="201" spans="1:15" s="27" customFormat="1" ht="22.5" hidden="1" outlineLevel="1">
      <c r="A201" s="48"/>
      <c r="B201" s="24" t="s">
        <v>195</v>
      </c>
      <c r="C201" s="16">
        <f t="shared" si="31"/>
        <v>298611</v>
      </c>
      <c r="D201" s="41">
        <v>298611</v>
      </c>
      <c r="E201" s="41"/>
      <c r="F201" s="16">
        <f t="shared" si="33"/>
        <v>0</v>
      </c>
      <c r="G201" s="41">
        <v>0</v>
      </c>
      <c r="H201" s="41"/>
      <c r="I201" s="41">
        <f t="shared" si="32"/>
        <v>298611</v>
      </c>
      <c r="J201" s="41">
        <f t="shared" si="30"/>
        <v>0</v>
      </c>
      <c r="K201" s="26"/>
      <c r="L201" s="13" t="s">
        <v>191</v>
      </c>
      <c r="M201" s="36">
        <f>+E206-E195</f>
        <v>523884.44200000004</v>
      </c>
      <c r="N201" s="13"/>
      <c r="O201" s="13"/>
    </row>
    <row r="202" spans="1:15" s="27" customFormat="1" ht="22.5" hidden="1" outlineLevel="1">
      <c r="A202" s="48"/>
      <c r="B202" s="24" t="s">
        <v>196</v>
      </c>
      <c r="C202" s="16">
        <f t="shared" si="31"/>
        <v>43889.04</v>
      </c>
      <c r="D202" s="41">
        <f>30111.04+15000-1222</f>
        <v>43889.04</v>
      </c>
      <c r="E202" s="41"/>
      <c r="F202" s="16">
        <f t="shared" si="33"/>
        <v>28888.799999999999</v>
      </c>
      <c r="G202" s="41">
        <v>28888.799999999999</v>
      </c>
      <c r="H202" s="41"/>
      <c r="I202" s="41">
        <f t="shared" si="32"/>
        <v>15000.240000000002</v>
      </c>
      <c r="J202" s="41">
        <f t="shared" ref="J202:J265" si="34">+F202/C202</f>
        <v>0.6582235564961092</v>
      </c>
      <c r="K202" s="26"/>
      <c r="L202" s="13" t="s">
        <v>191</v>
      </c>
      <c r="M202" s="13"/>
      <c r="N202" s="13"/>
      <c r="O202" s="13"/>
    </row>
    <row r="203" spans="1:15" s="27" customFormat="1" hidden="1" outlineLevel="1">
      <c r="A203" s="48"/>
      <c r="B203" s="24" t="s">
        <v>197</v>
      </c>
      <c r="C203" s="16">
        <f t="shared" si="31"/>
        <v>58820.719999999994</v>
      </c>
      <c r="D203" s="41">
        <v>58820.719999999994</v>
      </c>
      <c r="E203" s="41"/>
      <c r="F203" s="16">
        <f t="shared" si="33"/>
        <v>36025.899999999994</v>
      </c>
      <c r="G203" s="41">
        <v>36025.899999999994</v>
      </c>
      <c r="H203" s="41"/>
      <c r="I203" s="41">
        <f t="shared" si="32"/>
        <v>22794.82</v>
      </c>
      <c r="J203" s="41">
        <f t="shared" si="34"/>
        <v>0.61246955154578175</v>
      </c>
      <c r="K203" s="26"/>
      <c r="L203" s="13" t="s">
        <v>191</v>
      </c>
      <c r="M203" s="13"/>
      <c r="N203" s="13"/>
      <c r="O203" s="13"/>
    </row>
    <row r="204" spans="1:15" s="27" customFormat="1" hidden="1" outlineLevel="1">
      <c r="A204" s="48"/>
      <c r="B204" s="24" t="s">
        <v>198</v>
      </c>
      <c r="C204" s="16">
        <f t="shared" si="31"/>
        <v>5000</v>
      </c>
      <c r="D204" s="41">
        <v>5000</v>
      </c>
      <c r="E204" s="41"/>
      <c r="F204" s="16">
        <f t="shared" si="33"/>
        <v>5000</v>
      </c>
      <c r="G204" s="41">
        <v>5000</v>
      </c>
      <c r="H204" s="41"/>
      <c r="I204" s="41">
        <f t="shared" si="32"/>
        <v>0</v>
      </c>
      <c r="J204" s="41">
        <f t="shared" si="34"/>
        <v>1</v>
      </c>
      <c r="K204" s="26"/>
      <c r="L204" s="13" t="s">
        <v>191</v>
      </c>
      <c r="M204" s="13"/>
      <c r="N204" s="13"/>
      <c r="O204" s="13"/>
    </row>
    <row r="205" spans="1:15" s="27" customFormat="1" hidden="1" outlineLevel="1">
      <c r="A205" s="48"/>
      <c r="B205" s="29" t="s">
        <v>199</v>
      </c>
      <c r="C205" s="16">
        <f t="shared" si="31"/>
        <v>15000</v>
      </c>
      <c r="D205" s="41">
        <v>15000</v>
      </c>
      <c r="E205" s="41"/>
      <c r="F205" s="16">
        <f t="shared" si="33"/>
        <v>15000</v>
      </c>
      <c r="G205" s="41">
        <v>15000</v>
      </c>
      <c r="H205" s="41"/>
      <c r="I205" s="41">
        <f t="shared" si="32"/>
        <v>0</v>
      </c>
      <c r="J205" s="41">
        <f t="shared" si="34"/>
        <v>1</v>
      </c>
      <c r="K205" s="26"/>
      <c r="L205" s="13" t="s">
        <v>191</v>
      </c>
      <c r="M205" s="13"/>
      <c r="N205" s="13"/>
      <c r="O205" s="13"/>
    </row>
    <row r="206" spans="1:15" s="27" customFormat="1" hidden="1" outlineLevel="1">
      <c r="A206" s="48"/>
      <c r="B206" s="29" t="s">
        <v>200</v>
      </c>
      <c r="C206" s="16">
        <f t="shared" si="31"/>
        <v>1686067.402</v>
      </c>
      <c r="D206" s="41"/>
      <c r="E206" s="41">
        <v>1686067.402</v>
      </c>
      <c r="F206" s="16">
        <f t="shared" si="33"/>
        <v>1686067.402</v>
      </c>
      <c r="G206" s="41"/>
      <c r="H206" s="41">
        <v>1686067.402</v>
      </c>
      <c r="I206" s="41">
        <f t="shared" si="32"/>
        <v>0</v>
      </c>
      <c r="J206" s="41">
        <f t="shared" si="34"/>
        <v>1</v>
      </c>
      <c r="K206" s="26"/>
      <c r="L206" s="13" t="s">
        <v>191</v>
      </c>
      <c r="M206" s="36"/>
      <c r="N206" s="13"/>
      <c r="O206" s="13"/>
    </row>
    <row r="207" spans="1:15" s="27" customFormat="1" ht="22.5" hidden="1" outlineLevel="1">
      <c r="A207" s="48"/>
      <c r="B207" s="29" t="s">
        <v>201</v>
      </c>
      <c r="C207" s="16">
        <f t="shared" si="31"/>
        <v>46000</v>
      </c>
      <c r="D207" s="41"/>
      <c r="E207" s="41">
        <v>46000</v>
      </c>
      <c r="F207" s="16">
        <f t="shared" si="33"/>
        <v>0</v>
      </c>
      <c r="G207" s="41"/>
      <c r="H207" s="41">
        <v>0</v>
      </c>
      <c r="I207" s="41">
        <f t="shared" si="32"/>
        <v>46000</v>
      </c>
      <c r="J207" s="41">
        <f t="shared" si="34"/>
        <v>0</v>
      </c>
      <c r="K207" s="26"/>
      <c r="L207" s="13" t="s">
        <v>191</v>
      </c>
      <c r="M207" s="13"/>
      <c r="N207" s="13"/>
      <c r="O207" s="13"/>
    </row>
    <row r="208" spans="1:15" s="27" customFormat="1" hidden="1" outlineLevel="1">
      <c r="A208" s="48"/>
      <c r="B208" s="29" t="s">
        <v>202</v>
      </c>
      <c r="C208" s="16">
        <f t="shared" si="31"/>
        <v>327000</v>
      </c>
      <c r="D208" s="41"/>
      <c r="E208" s="41">
        <v>327000</v>
      </c>
      <c r="F208" s="16">
        <f t="shared" si="33"/>
        <v>327000</v>
      </c>
      <c r="G208" s="41"/>
      <c r="H208" s="41">
        <v>327000</v>
      </c>
      <c r="I208" s="41">
        <f t="shared" si="32"/>
        <v>0</v>
      </c>
      <c r="J208" s="41">
        <f t="shared" si="34"/>
        <v>1</v>
      </c>
      <c r="K208" s="26"/>
      <c r="L208" s="13" t="s">
        <v>191</v>
      </c>
      <c r="M208" s="13"/>
      <c r="N208" s="13"/>
      <c r="O208" s="13"/>
    </row>
    <row r="209" spans="1:15" s="27" customFormat="1" hidden="1" outlineLevel="1">
      <c r="A209" s="48"/>
      <c r="B209" s="29" t="s">
        <v>203</v>
      </c>
      <c r="C209" s="16">
        <f t="shared" si="31"/>
        <v>900000</v>
      </c>
      <c r="D209" s="41"/>
      <c r="E209" s="41">
        <v>900000</v>
      </c>
      <c r="F209" s="16">
        <f t="shared" si="33"/>
        <v>0</v>
      </c>
      <c r="G209" s="41"/>
      <c r="H209" s="41">
        <v>0</v>
      </c>
      <c r="I209" s="41">
        <f t="shared" si="32"/>
        <v>900000</v>
      </c>
      <c r="J209" s="41">
        <f t="shared" si="34"/>
        <v>0</v>
      </c>
      <c r="K209" s="26"/>
      <c r="L209" s="13" t="s">
        <v>191</v>
      </c>
      <c r="M209" s="13"/>
      <c r="N209" s="13"/>
      <c r="O209" s="13"/>
    </row>
    <row r="210" spans="1:15" s="27" customFormat="1" ht="22.5" hidden="1" outlineLevel="1">
      <c r="A210" s="48"/>
      <c r="B210" s="29" t="s">
        <v>204</v>
      </c>
      <c r="C210" s="16">
        <f t="shared" si="31"/>
        <v>600912</v>
      </c>
      <c r="D210" s="41">
        <v>600912</v>
      </c>
      <c r="E210" s="41"/>
      <c r="F210" s="16">
        <f t="shared" si="33"/>
        <v>0</v>
      </c>
      <c r="G210" s="41"/>
      <c r="H210" s="41"/>
      <c r="I210" s="41">
        <f t="shared" si="32"/>
        <v>600912</v>
      </c>
      <c r="J210" s="41">
        <f t="shared" si="34"/>
        <v>0</v>
      </c>
      <c r="K210" s="26"/>
      <c r="L210" s="13" t="s">
        <v>191</v>
      </c>
      <c r="M210" s="13"/>
      <c r="N210" s="13"/>
      <c r="O210" s="13"/>
    </row>
    <row r="211" spans="1:15" s="27" customFormat="1" ht="22.5" hidden="1" outlineLevel="1">
      <c r="A211" s="53"/>
      <c r="B211" s="29" t="s">
        <v>205</v>
      </c>
      <c r="C211" s="16">
        <f t="shared" si="31"/>
        <v>145304</v>
      </c>
      <c r="D211" s="41">
        <v>145304</v>
      </c>
      <c r="E211" s="41"/>
      <c r="F211" s="16">
        <f t="shared" si="33"/>
        <v>106630</v>
      </c>
      <c r="G211" s="41">
        <v>106630</v>
      </c>
      <c r="H211" s="41"/>
      <c r="I211" s="41">
        <f t="shared" si="32"/>
        <v>38674</v>
      </c>
      <c r="J211" s="41">
        <f t="shared" si="34"/>
        <v>0.73384077520233437</v>
      </c>
      <c r="K211" s="26"/>
      <c r="L211" s="13" t="s">
        <v>191</v>
      </c>
      <c r="M211" s="13"/>
      <c r="N211" s="13"/>
      <c r="O211" s="13"/>
    </row>
    <row r="212" spans="1:15" s="34" customFormat="1" hidden="1" outlineLevel="1">
      <c r="A212" s="52"/>
      <c r="B212" s="31" t="s">
        <v>206</v>
      </c>
      <c r="C212" s="32">
        <f t="shared" si="31"/>
        <v>3764437.2340000002</v>
      </c>
      <c r="D212" s="32">
        <f>SUM(D213:D224)</f>
        <v>3189238.6839999999</v>
      </c>
      <c r="E212" s="32">
        <f>SUM(E213:E224)</f>
        <v>575198.55000000005</v>
      </c>
      <c r="F212" s="32">
        <f t="shared" si="33"/>
        <v>3042440.0839999998</v>
      </c>
      <c r="G212" s="32">
        <f>SUM(G213:G224)</f>
        <v>3042440.0839999998</v>
      </c>
      <c r="H212" s="32">
        <f>SUM(H213:H224)</f>
        <v>0</v>
      </c>
      <c r="I212" s="32">
        <f t="shared" si="32"/>
        <v>721997.15000000037</v>
      </c>
      <c r="J212" s="32">
        <f t="shared" si="34"/>
        <v>0.80820582065255375</v>
      </c>
      <c r="K212" s="33"/>
      <c r="L212" s="27" t="s">
        <v>207</v>
      </c>
    </row>
    <row r="213" spans="1:15" s="27" customFormat="1" ht="22.5" hidden="1" outlineLevel="1">
      <c r="A213" s="53"/>
      <c r="B213" s="24" t="s">
        <v>99</v>
      </c>
      <c r="C213" s="16">
        <f t="shared" si="31"/>
        <v>575198.55000000005</v>
      </c>
      <c r="D213" s="41"/>
      <c r="E213" s="41">
        <f>467198.55+18000*6</f>
        <v>575198.55000000005</v>
      </c>
      <c r="F213" s="16">
        <f t="shared" si="33"/>
        <v>0</v>
      </c>
      <c r="G213" s="41">
        <v>0</v>
      </c>
      <c r="H213" s="41"/>
      <c r="I213" s="41">
        <f t="shared" si="32"/>
        <v>575198.55000000005</v>
      </c>
      <c r="J213" s="41">
        <f t="shared" si="34"/>
        <v>0</v>
      </c>
      <c r="K213" s="26"/>
      <c r="L213" s="13" t="s">
        <v>207</v>
      </c>
      <c r="M213" s="13"/>
      <c r="N213" s="13"/>
      <c r="O213" s="13"/>
    </row>
    <row r="214" spans="1:15" s="27" customFormat="1" ht="22.5" hidden="1" outlineLevel="1">
      <c r="A214" s="53"/>
      <c r="B214" s="24" t="s">
        <v>208</v>
      </c>
      <c r="C214" s="16">
        <f t="shared" si="31"/>
        <v>2263278.0839999998</v>
      </c>
      <c r="D214" s="41">
        <f>1501417.084+761861</f>
        <v>2263278.0839999998</v>
      </c>
      <c r="E214" s="41"/>
      <c r="F214" s="16">
        <f t="shared" si="33"/>
        <v>2263278.0839999998</v>
      </c>
      <c r="G214" s="41">
        <v>2263278.0839999998</v>
      </c>
      <c r="H214" s="41"/>
      <c r="I214" s="41">
        <f t="shared" si="32"/>
        <v>0</v>
      </c>
      <c r="J214" s="41">
        <f t="shared" si="34"/>
        <v>1</v>
      </c>
      <c r="K214" s="26"/>
      <c r="L214" s="13" t="s">
        <v>207</v>
      </c>
      <c r="M214" s="13"/>
      <c r="N214" s="13"/>
      <c r="O214" s="13"/>
    </row>
    <row r="215" spans="1:15" s="27" customFormat="1" hidden="1" outlineLevel="1">
      <c r="A215" s="53"/>
      <c r="B215" s="29" t="s">
        <v>209</v>
      </c>
      <c r="C215" s="16">
        <f t="shared" si="31"/>
        <v>30502.799999999999</v>
      </c>
      <c r="D215" s="41">
        <f>30418.8+14*6</f>
        <v>30502.799999999999</v>
      </c>
      <c r="E215" s="41"/>
      <c r="F215" s="16">
        <f t="shared" si="33"/>
        <v>0</v>
      </c>
      <c r="G215" s="41">
        <v>0</v>
      </c>
      <c r="H215" s="41"/>
      <c r="I215" s="41">
        <f t="shared" si="32"/>
        <v>30502.799999999999</v>
      </c>
      <c r="J215" s="41">
        <f t="shared" si="34"/>
        <v>0</v>
      </c>
      <c r="K215" s="26"/>
      <c r="L215" s="13" t="s">
        <v>207</v>
      </c>
      <c r="M215" s="13"/>
      <c r="N215" s="13"/>
      <c r="O215" s="13"/>
    </row>
    <row r="216" spans="1:15" s="27" customFormat="1" hidden="1" outlineLevel="1">
      <c r="A216" s="53"/>
      <c r="B216" s="29" t="s">
        <v>45</v>
      </c>
      <c r="C216" s="16">
        <f t="shared" si="31"/>
        <v>30000</v>
      </c>
      <c r="D216" s="41">
        <v>30000</v>
      </c>
      <c r="E216" s="41"/>
      <c r="F216" s="16">
        <f t="shared" si="33"/>
        <v>0</v>
      </c>
      <c r="G216" s="41">
        <v>0</v>
      </c>
      <c r="H216" s="41"/>
      <c r="I216" s="41">
        <f t="shared" si="32"/>
        <v>30000</v>
      </c>
      <c r="J216" s="41">
        <f t="shared" si="34"/>
        <v>0</v>
      </c>
      <c r="K216" s="26"/>
      <c r="L216" s="13" t="s">
        <v>207</v>
      </c>
      <c r="M216" s="13"/>
      <c r="N216" s="13"/>
      <c r="O216" s="13"/>
    </row>
    <row r="217" spans="1:15" s="27" customFormat="1" ht="33.75" hidden="1" outlineLevel="1">
      <c r="A217" s="53"/>
      <c r="B217" s="29" t="s">
        <v>210</v>
      </c>
      <c r="C217" s="16">
        <f t="shared" si="31"/>
        <v>6000</v>
      </c>
      <c r="D217" s="41">
        <v>6000</v>
      </c>
      <c r="E217" s="41"/>
      <c r="F217" s="16">
        <f t="shared" si="33"/>
        <v>0</v>
      </c>
      <c r="G217" s="41">
        <v>0</v>
      </c>
      <c r="H217" s="41"/>
      <c r="I217" s="41">
        <f t="shared" si="32"/>
        <v>6000</v>
      </c>
      <c r="J217" s="41">
        <f t="shared" si="34"/>
        <v>0</v>
      </c>
      <c r="K217" s="26"/>
      <c r="L217" s="13" t="s">
        <v>207</v>
      </c>
      <c r="M217" s="13"/>
      <c r="N217" s="13"/>
      <c r="O217" s="13"/>
    </row>
    <row r="218" spans="1:15" s="27" customFormat="1" hidden="1" outlineLevel="1">
      <c r="A218" s="53"/>
      <c r="B218" s="29" t="s">
        <v>211</v>
      </c>
      <c r="C218" s="16">
        <f t="shared" si="31"/>
        <v>2769.6</v>
      </c>
      <c r="D218" s="41">
        <v>2769.6</v>
      </c>
      <c r="E218" s="41"/>
      <c r="F218" s="16">
        <f t="shared" si="33"/>
        <v>962</v>
      </c>
      <c r="G218" s="41">
        <v>962</v>
      </c>
      <c r="H218" s="41"/>
      <c r="I218" s="41">
        <f t="shared" si="32"/>
        <v>1807.6</v>
      </c>
      <c r="J218" s="41">
        <f t="shared" si="34"/>
        <v>0.3473425765453495</v>
      </c>
      <c r="K218" s="26"/>
      <c r="L218" s="13" t="s">
        <v>207</v>
      </c>
      <c r="M218" s="13"/>
      <c r="N218" s="13"/>
      <c r="O218" s="13"/>
    </row>
    <row r="219" spans="1:15" s="27" customFormat="1" hidden="1" outlineLevel="1">
      <c r="A219" s="53"/>
      <c r="B219" s="29" t="s">
        <v>212</v>
      </c>
      <c r="C219" s="16">
        <f t="shared" si="31"/>
        <v>3000</v>
      </c>
      <c r="D219" s="41">
        <v>3000</v>
      </c>
      <c r="E219" s="41"/>
      <c r="F219" s="16">
        <f t="shared" si="33"/>
        <v>0</v>
      </c>
      <c r="G219" s="41">
        <v>0</v>
      </c>
      <c r="H219" s="41"/>
      <c r="I219" s="41">
        <f t="shared" si="32"/>
        <v>3000</v>
      </c>
      <c r="J219" s="41">
        <f t="shared" si="34"/>
        <v>0</v>
      </c>
      <c r="K219" s="26"/>
      <c r="L219" s="13" t="s">
        <v>207</v>
      </c>
      <c r="M219" s="13"/>
      <c r="N219" s="13"/>
      <c r="O219" s="13"/>
    </row>
    <row r="220" spans="1:15" s="27" customFormat="1" ht="33.75" hidden="1" outlineLevel="1">
      <c r="A220" s="53"/>
      <c r="B220" s="29" t="s">
        <v>213</v>
      </c>
      <c r="C220" s="16">
        <f t="shared" si="31"/>
        <v>202236.79999999999</v>
      </c>
      <c r="D220" s="41">
        <v>202236.79999999999</v>
      </c>
      <c r="E220" s="41"/>
      <c r="F220" s="16">
        <f t="shared" si="33"/>
        <v>160952</v>
      </c>
      <c r="G220" s="41">
        <v>160952</v>
      </c>
      <c r="H220" s="41"/>
      <c r="I220" s="41">
        <f t="shared" si="32"/>
        <v>41284.799999999988</v>
      </c>
      <c r="J220" s="41">
        <f t="shared" si="34"/>
        <v>0.79585911169480539</v>
      </c>
      <c r="K220" s="26"/>
      <c r="L220" s="13" t="s">
        <v>207</v>
      </c>
      <c r="M220" s="13"/>
      <c r="N220" s="13"/>
      <c r="O220" s="13"/>
    </row>
    <row r="221" spans="1:15" s="27" customFormat="1" hidden="1" outlineLevel="1">
      <c r="A221" s="53"/>
      <c r="B221" s="29" t="s">
        <v>214</v>
      </c>
      <c r="C221" s="16">
        <f t="shared" si="31"/>
        <v>12014.2</v>
      </c>
      <c r="D221" s="41">
        <f>9611.2+5000-2597</f>
        <v>12014.2</v>
      </c>
      <c r="E221" s="41"/>
      <c r="F221" s="16">
        <f t="shared" si="33"/>
        <v>7014</v>
      </c>
      <c r="G221" s="41">
        <v>7014</v>
      </c>
      <c r="H221" s="41"/>
      <c r="I221" s="41">
        <f t="shared" si="32"/>
        <v>5000.2000000000007</v>
      </c>
      <c r="J221" s="41">
        <f t="shared" si="34"/>
        <v>0.58380915916165865</v>
      </c>
      <c r="K221" s="26"/>
      <c r="L221" s="13" t="s">
        <v>207</v>
      </c>
      <c r="M221" s="13"/>
      <c r="N221" s="13"/>
      <c r="O221" s="13"/>
    </row>
    <row r="222" spans="1:15" s="27" customFormat="1" ht="22.5" hidden="1" outlineLevel="1">
      <c r="A222" s="53"/>
      <c r="B222" s="29" t="s">
        <v>215</v>
      </c>
      <c r="C222" s="16">
        <f t="shared" si="31"/>
        <v>216650</v>
      </c>
      <c r="D222" s="41">
        <v>216650</v>
      </c>
      <c r="E222" s="41"/>
      <c r="F222" s="16">
        <f t="shared" si="33"/>
        <v>216650</v>
      </c>
      <c r="G222" s="41">
        <v>216650</v>
      </c>
      <c r="H222" s="41"/>
      <c r="I222" s="41">
        <f t="shared" si="32"/>
        <v>0</v>
      </c>
      <c r="J222" s="41">
        <f t="shared" si="34"/>
        <v>1</v>
      </c>
      <c r="K222" s="26"/>
      <c r="L222" s="13" t="s">
        <v>207</v>
      </c>
      <c r="M222" s="13"/>
      <c r="N222" s="13"/>
      <c r="O222" s="13"/>
    </row>
    <row r="223" spans="1:15" s="27" customFormat="1" ht="22.5" hidden="1" outlineLevel="1">
      <c r="A223" s="53"/>
      <c r="B223" s="29" t="s">
        <v>216</v>
      </c>
      <c r="C223" s="16">
        <f t="shared" si="31"/>
        <v>163987.20000000001</v>
      </c>
      <c r="D223" s="41">
        <v>163987.20000000001</v>
      </c>
      <c r="E223" s="41"/>
      <c r="F223" s="16">
        <f t="shared" si="33"/>
        <v>134784</v>
      </c>
      <c r="G223" s="41">
        <v>134784</v>
      </c>
      <c r="H223" s="41"/>
      <c r="I223" s="41">
        <f t="shared" si="32"/>
        <v>29203.200000000012</v>
      </c>
      <c r="J223" s="41">
        <f t="shared" si="34"/>
        <v>0.82191780821917804</v>
      </c>
      <c r="K223" s="26"/>
      <c r="L223" s="13" t="s">
        <v>207</v>
      </c>
      <c r="M223" s="13"/>
      <c r="N223" s="13"/>
      <c r="O223" s="13"/>
    </row>
    <row r="224" spans="1:15" s="27" customFormat="1" hidden="1" outlineLevel="1">
      <c r="A224" s="53"/>
      <c r="B224" s="29" t="s">
        <v>217</v>
      </c>
      <c r="C224" s="16">
        <f t="shared" si="31"/>
        <v>258800</v>
      </c>
      <c r="D224" s="41">
        <v>258800</v>
      </c>
      <c r="E224" s="41"/>
      <c r="F224" s="16">
        <f t="shared" si="33"/>
        <v>258800</v>
      </c>
      <c r="G224" s="41">
        <v>258800</v>
      </c>
      <c r="H224" s="41"/>
      <c r="I224" s="41">
        <f t="shared" si="32"/>
        <v>0</v>
      </c>
      <c r="J224" s="41">
        <f t="shared" si="34"/>
        <v>1</v>
      </c>
      <c r="K224" s="26"/>
      <c r="L224" s="13" t="s">
        <v>207</v>
      </c>
      <c r="M224" s="13"/>
      <c r="N224" s="13"/>
      <c r="O224" s="13"/>
    </row>
    <row r="225" spans="1:15" s="27" customFormat="1" hidden="1" outlineLevel="1">
      <c r="A225" s="52"/>
      <c r="B225" s="31" t="s">
        <v>218</v>
      </c>
      <c r="C225" s="32">
        <f t="shared" si="31"/>
        <v>1551329.9952000002</v>
      </c>
      <c r="D225" s="32">
        <f>SUM(D226:D229)</f>
        <v>1035014.1000000001</v>
      </c>
      <c r="E225" s="32">
        <f>SUM(E226:E229)</f>
        <v>516315.89520000003</v>
      </c>
      <c r="F225" s="32">
        <f t="shared" si="33"/>
        <v>1005014.1000000001</v>
      </c>
      <c r="G225" s="32">
        <f t="shared" ref="G225" si="35">SUM(G226:G229)</f>
        <v>1005014.1000000001</v>
      </c>
      <c r="H225" s="32">
        <f>SUM(H226:H229)</f>
        <v>0</v>
      </c>
      <c r="I225" s="32">
        <f t="shared" si="32"/>
        <v>546315.89520000014</v>
      </c>
      <c r="J225" s="32">
        <f t="shared" si="34"/>
        <v>0.64784030677524018</v>
      </c>
      <c r="K225" s="38"/>
      <c r="L225" s="27" t="s">
        <v>219</v>
      </c>
      <c r="M225" s="46"/>
    </row>
    <row r="226" spans="1:15" s="27" customFormat="1" ht="22.5" hidden="1" outlineLevel="1">
      <c r="A226" s="53"/>
      <c r="B226" s="24" t="s">
        <v>99</v>
      </c>
      <c r="C226" s="16">
        <f t="shared" si="31"/>
        <v>516315.89520000003</v>
      </c>
      <c r="D226" s="41"/>
      <c r="E226" s="79">
        <f>426315.8952+18000*5</f>
        <v>516315.89520000003</v>
      </c>
      <c r="F226" s="16">
        <f t="shared" si="33"/>
        <v>0</v>
      </c>
      <c r="G226" s="41">
        <v>0</v>
      </c>
      <c r="H226" s="41"/>
      <c r="I226" s="41">
        <f t="shared" si="32"/>
        <v>516315.89520000003</v>
      </c>
      <c r="J226" s="41">
        <f t="shared" si="34"/>
        <v>0</v>
      </c>
      <c r="K226" s="26"/>
      <c r="L226" s="13" t="s">
        <v>219</v>
      </c>
      <c r="M226" s="36"/>
      <c r="N226" s="13"/>
      <c r="O226" s="13"/>
    </row>
    <row r="227" spans="1:15" s="27" customFormat="1" hidden="1" outlineLevel="1">
      <c r="A227" s="53"/>
      <c r="B227" s="24" t="s">
        <v>140</v>
      </c>
      <c r="C227" s="16">
        <f t="shared" si="31"/>
        <v>1005014.1000000001</v>
      </c>
      <c r="D227" s="41">
        <v>1005014.1000000001</v>
      </c>
      <c r="E227" s="41"/>
      <c r="F227" s="16">
        <f t="shared" si="33"/>
        <v>1005014.1000000001</v>
      </c>
      <c r="G227" s="41">
        <v>1005014.1000000001</v>
      </c>
      <c r="H227" s="41"/>
      <c r="I227" s="41">
        <f t="shared" si="32"/>
        <v>0</v>
      </c>
      <c r="J227" s="41">
        <f t="shared" si="34"/>
        <v>1</v>
      </c>
      <c r="K227" s="26"/>
      <c r="L227" s="13" t="s">
        <v>219</v>
      </c>
      <c r="M227" s="13"/>
      <c r="N227" s="13"/>
      <c r="O227" s="13"/>
    </row>
    <row r="228" spans="1:15" s="27" customFormat="1" hidden="1" outlineLevel="1">
      <c r="A228" s="53"/>
      <c r="B228" s="24" t="s">
        <v>45</v>
      </c>
      <c r="C228" s="16">
        <f t="shared" si="31"/>
        <v>20000</v>
      </c>
      <c r="D228" s="41">
        <v>20000</v>
      </c>
      <c r="E228" s="41"/>
      <c r="F228" s="16">
        <f t="shared" si="33"/>
        <v>0</v>
      </c>
      <c r="G228" s="41">
        <v>0</v>
      </c>
      <c r="H228" s="41"/>
      <c r="I228" s="41">
        <f t="shared" si="32"/>
        <v>20000</v>
      </c>
      <c r="J228" s="41">
        <f t="shared" si="34"/>
        <v>0</v>
      </c>
      <c r="K228" s="26"/>
      <c r="L228" s="13" t="s">
        <v>219</v>
      </c>
      <c r="M228" s="36"/>
      <c r="N228" s="13"/>
      <c r="O228" s="13"/>
    </row>
    <row r="229" spans="1:15" s="27" customFormat="1" hidden="1" outlineLevel="1">
      <c r="A229" s="53"/>
      <c r="B229" s="29" t="s">
        <v>220</v>
      </c>
      <c r="C229" s="16">
        <f t="shared" si="31"/>
        <v>10000</v>
      </c>
      <c r="D229" s="41">
        <v>10000</v>
      </c>
      <c r="E229" s="41"/>
      <c r="F229" s="16">
        <f t="shared" si="33"/>
        <v>0</v>
      </c>
      <c r="G229" s="41">
        <v>0</v>
      </c>
      <c r="H229" s="41"/>
      <c r="I229" s="41">
        <f t="shared" si="32"/>
        <v>10000</v>
      </c>
      <c r="J229" s="41">
        <f t="shared" si="34"/>
        <v>0</v>
      </c>
      <c r="K229" s="26"/>
      <c r="L229" s="13" t="s">
        <v>219</v>
      </c>
      <c r="M229" s="13"/>
      <c r="N229" s="13"/>
      <c r="O229" s="13"/>
    </row>
    <row r="230" spans="1:15" s="27" customFormat="1" hidden="1">
      <c r="A230" s="52" t="s">
        <v>127</v>
      </c>
      <c r="B230" s="31" t="s">
        <v>221</v>
      </c>
      <c r="C230" s="62">
        <f t="shared" si="31"/>
        <v>1915649.4350000001</v>
      </c>
      <c r="D230" s="62">
        <f>SUM(D231:D232)</f>
        <v>1915649.4350000001</v>
      </c>
      <c r="E230" s="62">
        <f>SUM(E231:E232)</f>
        <v>0</v>
      </c>
      <c r="F230" s="62">
        <f t="shared" si="33"/>
        <v>338105.565</v>
      </c>
      <c r="G230" s="62">
        <f>SUM(G231:G232)</f>
        <v>338105.565</v>
      </c>
      <c r="H230" s="62">
        <f>SUM(H231:H232)</f>
        <v>0</v>
      </c>
      <c r="I230" s="62">
        <f t="shared" si="32"/>
        <v>1577543.87</v>
      </c>
      <c r="J230" s="62">
        <f t="shared" si="34"/>
        <v>0.17649657542900066</v>
      </c>
      <c r="K230" s="38"/>
      <c r="L230" s="27" t="s">
        <v>222</v>
      </c>
    </row>
    <row r="231" spans="1:15" s="27" customFormat="1" ht="22.5" hidden="1">
      <c r="A231" s="53"/>
      <c r="B231" s="24" t="s">
        <v>99</v>
      </c>
      <c r="C231" s="60">
        <f t="shared" si="31"/>
        <v>492375.87</v>
      </c>
      <c r="D231" s="65">
        <f>402375.87+18000*5</f>
        <v>492375.87</v>
      </c>
      <c r="E231" s="65"/>
      <c r="F231" s="60">
        <f t="shared" si="33"/>
        <v>0</v>
      </c>
      <c r="G231" s="65">
        <v>0</v>
      </c>
      <c r="H231" s="65"/>
      <c r="I231" s="65">
        <f t="shared" si="32"/>
        <v>492375.87</v>
      </c>
      <c r="J231" s="65">
        <f t="shared" si="34"/>
        <v>0</v>
      </c>
      <c r="K231" s="26"/>
      <c r="L231" s="13" t="s">
        <v>222</v>
      </c>
      <c r="M231" s="13"/>
      <c r="N231" s="13"/>
      <c r="O231" s="13"/>
    </row>
    <row r="232" spans="1:15" s="27" customFormat="1" ht="22.5" hidden="1" outlineLevel="1">
      <c r="A232" s="48"/>
      <c r="B232" s="29" t="s">
        <v>223</v>
      </c>
      <c r="C232" s="60">
        <f t="shared" si="31"/>
        <v>1423273.5649999999</v>
      </c>
      <c r="D232" s="65">
        <f>80028*6+121*5000+G232</f>
        <v>1423273.5649999999</v>
      </c>
      <c r="E232" s="65"/>
      <c r="F232" s="60">
        <f t="shared" si="33"/>
        <v>338105.565</v>
      </c>
      <c r="G232" s="65">
        <v>338105.565</v>
      </c>
      <c r="H232" s="65"/>
      <c r="I232" s="65">
        <f t="shared" si="32"/>
        <v>1085168</v>
      </c>
      <c r="J232" s="65">
        <f t="shared" si="34"/>
        <v>0.2375548687999415</v>
      </c>
      <c r="K232" s="26"/>
      <c r="L232" s="13" t="s">
        <v>222</v>
      </c>
      <c r="M232" s="13"/>
      <c r="N232" s="13"/>
      <c r="O232" s="13"/>
    </row>
    <row r="233" spans="1:15" s="34" customFormat="1" hidden="1">
      <c r="A233" s="47" t="s">
        <v>130</v>
      </c>
      <c r="B233" s="57" t="s">
        <v>224</v>
      </c>
      <c r="C233" s="60">
        <f>+D233+E233</f>
        <v>7844339.9742000001</v>
      </c>
      <c r="D233" s="60">
        <f>+D234+D252+D260+D265+D278+D283+D291</f>
        <v>3480959.6612</v>
      </c>
      <c r="E233" s="60">
        <f>+E234+E252+E260+E265+E278+E283+E291</f>
        <v>4363380.3130000001</v>
      </c>
      <c r="F233" s="60">
        <f t="shared" si="33"/>
        <v>5937709.1390000004</v>
      </c>
      <c r="G233" s="60">
        <f>+G234+G252+G260+G265+G278+G283+G291</f>
        <v>3262696.0360000003</v>
      </c>
      <c r="H233" s="60">
        <f>+H234+H252+H260+H265+H278+H283+H291</f>
        <v>2675013.1030000001</v>
      </c>
      <c r="I233" s="60">
        <f t="shared" si="32"/>
        <v>1906630.8351999996</v>
      </c>
      <c r="J233" s="60">
        <f t="shared" si="34"/>
        <v>0.75694184068119175</v>
      </c>
      <c r="K233" s="9"/>
      <c r="L233" s="13"/>
      <c r="M233" s="12"/>
      <c r="N233" s="12"/>
      <c r="O233" s="12"/>
    </row>
    <row r="234" spans="1:15" s="34" customFormat="1" hidden="1">
      <c r="A234" s="45"/>
      <c r="B234" s="31" t="s">
        <v>225</v>
      </c>
      <c r="C234" s="62">
        <f t="shared" si="31"/>
        <v>4837530.7945999997</v>
      </c>
      <c r="D234" s="62">
        <f>SUM(D235:D251)</f>
        <v>521150.4816</v>
      </c>
      <c r="E234" s="62">
        <f>SUM(E235:E251)</f>
        <v>4316380.3130000001</v>
      </c>
      <c r="F234" s="62">
        <f t="shared" si="33"/>
        <v>3111771.5750000002</v>
      </c>
      <c r="G234" s="62">
        <f>SUM(G235:G251)</f>
        <v>443758.47200000001</v>
      </c>
      <c r="H234" s="62">
        <f>SUM(H235:H251)</f>
        <v>2668013.1030000001</v>
      </c>
      <c r="I234" s="62">
        <f t="shared" si="32"/>
        <v>1725759.2195999995</v>
      </c>
      <c r="J234" s="62">
        <f t="shared" si="34"/>
        <v>0.64325617905597288</v>
      </c>
      <c r="K234" s="33"/>
      <c r="L234" s="27" t="s">
        <v>226</v>
      </c>
    </row>
    <row r="235" spans="1:15" s="27" customFormat="1" ht="22.5" hidden="1" outlineLevel="1">
      <c r="A235" s="48"/>
      <c r="B235" s="24" t="s">
        <v>99</v>
      </c>
      <c r="C235" s="16">
        <f t="shared" ref="C235:C302" si="36">+D235+E235</f>
        <v>1118067.21</v>
      </c>
      <c r="D235" s="41"/>
      <c r="E235" s="41">
        <f>884067.21+13*18000</f>
        <v>1118067.21</v>
      </c>
      <c r="F235" s="16">
        <f t="shared" si="33"/>
        <v>0</v>
      </c>
      <c r="G235" s="41">
        <v>0</v>
      </c>
      <c r="H235" s="41"/>
      <c r="I235" s="41">
        <f t="shared" ref="I235:I302" si="37">+C235-F235</f>
        <v>1118067.21</v>
      </c>
      <c r="J235" s="41">
        <f t="shared" si="34"/>
        <v>0</v>
      </c>
      <c r="K235" s="26"/>
      <c r="L235" s="13" t="s">
        <v>226</v>
      </c>
      <c r="M235" s="13"/>
      <c r="N235" s="13"/>
      <c r="O235" s="13"/>
    </row>
    <row r="236" spans="1:15" s="27" customFormat="1" hidden="1" outlineLevel="1">
      <c r="A236" s="48"/>
      <c r="B236" s="24" t="s">
        <v>227</v>
      </c>
      <c r="C236" s="16">
        <f t="shared" si="36"/>
        <v>329478.52</v>
      </c>
      <c r="D236" s="41">
        <f>319478.52+10000</f>
        <v>329478.52</v>
      </c>
      <c r="E236" s="41"/>
      <c r="F236" s="16">
        <f t="shared" si="33"/>
        <v>319478.52</v>
      </c>
      <c r="G236" s="41">
        <v>319478.52</v>
      </c>
      <c r="H236" s="41"/>
      <c r="I236" s="41">
        <f t="shared" si="37"/>
        <v>10000</v>
      </c>
      <c r="J236" s="41">
        <f t="shared" si="34"/>
        <v>0.96964900777143226</v>
      </c>
      <c r="K236" s="26"/>
      <c r="L236" s="13" t="s">
        <v>226</v>
      </c>
      <c r="M236" s="13"/>
      <c r="N236" s="13"/>
      <c r="O236" s="13"/>
    </row>
    <row r="237" spans="1:15" s="27" customFormat="1" ht="31.15" hidden="1" customHeight="1" outlineLevel="1">
      <c r="A237" s="53"/>
      <c r="B237" s="29" t="s">
        <v>228</v>
      </c>
      <c r="C237" s="16">
        <f t="shared" si="36"/>
        <v>17568</v>
      </c>
      <c r="D237" s="41">
        <v>17568</v>
      </c>
      <c r="E237" s="41"/>
      <c r="F237" s="16">
        <f t="shared" ref="F237:F304" si="38">+G237+H237</f>
        <v>14400</v>
      </c>
      <c r="G237" s="41">
        <v>14400</v>
      </c>
      <c r="H237" s="41"/>
      <c r="I237" s="41">
        <f t="shared" si="37"/>
        <v>3168</v>
      </c>
      <c r="J237" s="41">
        <f t="shared" si="34"/>
        <v>0.81967213114754101</v>
      </c>
      <c r="K237" s="26"/>
      <c r="L237" s="13" t="s">
        <v>226</v>
      </c>
      <c r="M237" s="13"/>
      <c r="N237" s="13"/>
      <c r="O237" s="13"/>
    </row>
    <row r="238" spans="1:15" s="27" customFormat="1" ht="15" hidden="1" customHeight="1" outlineLevel="1">
      <c r="A238" s="53"/>
      <c r="B238" s="29" t="s">
        <v>229</v>
      </c>
      <c r="C238" s="16">
        <f t="shared" si="36"/>
        <v>27000</v>
      </c>
      <c r="D238" s="41">
        <v>6000</v>
      </c>
      <c r="E238" s="41">
        <v>21000</v>
      </c>
      <c r="F238" s="16">
        <f t="shared" si="38"/>
        <v>4000</v>
      </c>
      <c r="G238" s="41">
        <v>0</v>
      </c>
      <c r="H238" s="41">
        <v>4000</v>
      </c>
      <c r="I238" s="41">
        <f t="shared" si="37"/>
        <v>23000</v>
      </c>
      <c r="J238" s="41">
        <f t="shared" si="34"/>
        <v>0.14814814814814814</v>
      </c>
      <c r="K238" s="26"/>
      <c r="L238" s="13" t="s">
        <v>226</v>
      </c>
      <c r="M238" s="13"/>
      <c r="N238" s="13"/>
      <c r="O238" s="13"/>
    </row>
    <row r="239" spans="1:15" s="27" customFormat="1" ht="33.75" hidden="1" outlineLevel="1">
      <c r="A239" s="53"/>
      <c r="B239" s="29" t="s">
        <v>230</v>
      </c>
      <c r="C239" s="16">
        <f t="shared" si="36"/>
        <v>4000</v>
      </c>
      <c r="D239" s="41">
        <v>4000</v>
      </c>
      <c r="E239" s="41"/>
      <c r="F239" s="16">
        <f t="shared" si="38"/>
        <v>0</v>
      </c>
      <c r="G239" s="41">
        <v>0</v>
      </c>
      <c r="H239" s="41"/>
      <c r="I239" s="41">
        <f t="shared" si="37"/>
        <v>4000</v>
      </c>
      <c r="J239" s="41">
        <f t="shared" si="34"/>
        <v>0</v>
      </c>
      <c r="K239" s="26"/>
      <c r="L239" s="13" t="s">
        <v>226</v>
      </c>
      <c r="M239" s="13"/>
      <c r="N239" s="13"/>
      <c r="O239" s="13"/>
    </row>
    <row r="240" spans="1:15" s="27" customFormat="1" ht="22.5" hidden="1" outlineLevel="1">
      <c r="A240" s="53"/>
      <c r="B240" s="29" t="s">
        <v>231</v>
      </c>
      <c r="C240" s="16">
        <f t="shared" si="36"/>
        <v>2000</v>
      </c>
      <c r="D240" s="41">
        <v>2000</v>
      </c>
      <c r="E240" s="41"/>
      <c r="F240" s="16">
        <f t="shared" si="38"/>
        <v>0</v>
      </c>
      <c r="G240" s="41">
        <v>0</v>
      </c>
      <c r="H240" s="41"/>
      <c r="I240" s="41">
        <f t="shared" si="37"/>
        <v>2000</v>
      </c>
      <c r="J240" s="41">
        <f t="shared" si="34"/>
        <v>0</v>
      </c>
      <c r="K240" s="26"/>
      <c r="L240" s="13" t="s">
        <v>226</v>
      </c>
      <c r="M240" s="13"/>
      <c r="N240" s="13"/>
      <c r="O240" s="13"/>
    </row>
    <row r="241" spans="1:15" s="27" customFormat="1" ht="22.5" hidden="1" outlineLevel="1">
      <c r="A241" s="53"/>
      <c r="B241" s="29" t="s">
        <v>232</v>
      </c>
      <c r="C241" s="16">
        <f t="shared" si="36"/>
        <v>3000</v>
      </c>
      <c r="D241" s="41">
        <v>3000</v>
      </c>
      <c r="E241" s="41"/>
      <c r="F241" s="16">
        <f t="shared" si="38"/>
        <v>0</v>
      </c>
      <c r="G241" s="41">
        <v>0</v>
      </c>
      <c r="H241" s="41"/>
      <c r="I241" s="41">
        <f t="shared" si="37"/>
        <v>3000</v>
      </c>
      <c r="J241" s="41">
        <f t="shared" si="34"/>
        <v>0</v>
      </c>
      <c r="K241" s="26"/>
      <c r="L241" s="13" t="s">
        <v>226</v>
      </c>
      <c r="M241" s="36"/>
      <c r="N241" s="13"/>
      <c r="O241" s="13"/>
    </row>
    <row r="242" spans="1:15" s="27" customFormat="1" ht="33.75" hidden="1" outlineLevel="1">
      <c r="A242" s="53"/>
      <c r="B242" s="29" t="s">
        <v>233</v>
      </c>
      <c r="C242" s="16">
        <f t="shared" si="36"/>
        <v>30000</v>
      </c>
      <c r="D242" s="41">
        <v>30000</v>
      </c>
      <c r="E242" s="41"/>
      <c r="F242" s="16">
        <f t="shared" si="38"/>
        <v>25000</v>
      </c>
      <c r="G242" s="41">
        <v>25000</v>
      </c>
      <c r="H242" s="41"/>
      <c r="I242" s="41">
        <f t="shared" si="37"/>
        <v>5000</v>
      </c>
      <c r="J242" s="41">
        <f t="shared" si="34"/>
        <v>0.83333333333333337</v>
      </c>
      <c r="K242" s="26"/>
      <c r="L242" s="13" t="s">
        <v>226</v>
      </c>
      <c r="M242" s="13"/>
      <c r="N242" s="13"/>
      <c r="O242" s="13"/>
    </row>
    <row r="243" spans="1:15" s="27" customFormat="1" hidden="1" outlineLevel="1">
      <c r="A243" s="53"/>
      <c r="B243" s="29" t="s">
        <v>234</v>
      </c>
      <c r="C243" s="16">
        <f t="shared" si="36"/>
        <v>41000</v>
      </c>
      <c r="D243" s="41">
        <v>41000</v>
      </c>
      <c r="E243" s="41"/>
      <c r="F243" s="16">
        <f t="shared" si="38"/>
        <v>41000</v>
      </c>
      <c r="G243" s="41">
        <v>41000</v>
      </c>
      <c r="H243" s="41"/>
      <c r="I243" s="41">
        <f t="shared" si="37"/>
        <v>0</v>
      </c>
      <c r="J243" s="41">
        <f t="shared" si="34"/>
        <v>1</v>
      </c>
      <c r="K243" s="26"/>
      <c r="L243" s="13" t="s">
        <v>226</v>
      </c>
      <c r="M243" s="13"/>
      <c r="N243" s="13"/>
      <c r="O243" s="13"/>
    </row>
    <row r="244" spans="1:15" s="27" customFormat="1" ht="33.75" hidden="1" outlineLevel="1">
      <c r="A244" s="53"/>
      <c r="B244" s="29" t="s">
        <v>235</v>
      </c>
      <c r="C244" s="16">
        <f t="shared" si="36"/>
        <v>15000</v>
      </c>
      <c r="D244" s="41">
        <v>15000</v>
      </c>
      <c r="E244" s="41"/>
      <c r="F244" s="16">
        <f t="shared" si="38"/>
        <v>10000</v>
      </c>
      <c r="G244" s="41">
        <v>10000</v>
      </c>
      <c r="H244" s="41"/>
      <c r="I244" s="41">
        <f t="shared" si="37"/>
        <v>5000</v>
      </c>
      <c r="J244" s="41">
        <f t="shared" si="34"/>
        <v>0.66666666666666663</v>
      </c>
      <c r="K244" s="26"/>
      <c r="L244" s="13" t="s">
        <v>226</v>
      </c>
      <c r="M244" s="13"/>
      <c r="N244" s="13"/>
      <c r="O244" s="13"/>
    </row>
    <row r="245" spans="1:15" s="27" customFormat="1" ht="22.5" hidden="1" outlineLevel="1">
      <c r="A245" s="53"/>
      <c r="B245" s="29" t="s">
        <v>236</v>
      </c>
      <c r="C245" s="16">
        <f t="shared" si="36"/>
        <v>53103.961599999995</v>
      </c>
      <c r="D245" s="41">
        <v>53103.961599999995</v>
      </c>
      <c r="E245" s="41"/>
      <c r="F245" s="16">
        <f t="shared" si="38"/>
        <v>33879.951999999997</v>
      </c>
      <c r="G245" s="41">
        <v>33879.951999999997</v>
      </c>
      <c r="H245" s="41"/>
      <c r="I245" s="41">
        <f t="shared" si="37"/>
        <v>19224.009599999998</v>
      </c>
      <c r="J245" s="41">
        <f t="shared" si="34"/>
        <v>0.63799292894939119</v>
      </c>
      <c r="K245" s="26"/>
      <c r="L245" s="13" t="s">
        <v>226</v>
      </c>
      <c r="M245" s="13"/>
      <c r="N245" s="13"/>
      <c r="O245" s="13"/>
    </row>
    <row r="246" spans="1:15" s="27" customFormat="1" hidden="1" outlineLevel="1">
      <c r="A246" s="80"/>
      <c r="B246" s="68" t="s">
        <v>237</v>
      </c>
      <c r="C246" s="8">
        <f t="shared" si="36"/>
        <v>2319313.1030000001</v>
      </c>
      <c r="D246" s="81"/>
      <c r="E246" s="81">
        <v>2319313.1030000001</v>
      </c>
      <c r="F246" s="8">
        <f t="shared" si="38"/>
        <v>2319313.1030000001</v>
      </c>
      <c r="G246" s="81"/>
      <c r="H246" s="81">
        <v>2319313.1030000001</v>
      </c>
      <c r="I246" s="81">
        <f t="shared" si="37"/>
        <v>0</v>
      </c>
      <c r="J246" s="81">
        <f t="shared" si="34"/>
        <v>1</v>
      </c>
      <c r="K246" s="26"/>
      <c r="L246" s="13" t="s">
        <v>226</v>
      </c>
      <c r="M246" s="13"/>
      <c r="N246" s="13"/>
      <c r="O246" s="13"/>
    </row>
    <row r="247" spans="1:15" s="27" customFormat="1" ht="33.75" hidden="1" outlineLevel="1">
      <c r="A247" s="53"/>
      <c r="B247" s="29" t="s">
        <v>238</v>
      </c>
      <c r="C247" s="16">
        <f t="shared" si="36"/>
        <v>123000</v>
      </c>
      <c r="D247" s="41"/>
      <c r="E247" s="41">
        <v>123000</v>
      </c>
      <c r="F247" s="16">
        <f t="shared" si="38"/>
        <v>0</v>
      </c>
      <c r="G247" s="41"/>
      <c r="H247" s="41">
        <v>0</v>
      </c>
      <c r="I247" s="41">
        <f t="shared" si="37"/>
        <v>123000</v>
      </c>
      <c r="J247" s="41">
        <f t="shared" si="34"/>
        <v>0</v>
      </c>
      <c r="K247" s="26"/>
      <c r="L247" s="13" t="s">
        <v>226</v>
      </c>
      <c r="M247" s="13"/>
      <c r="N247" s="13"/>
      <c r="O247" s="13"/>
    </row>
    <row r="248" spans="1:15" s="27" customFormat="1" ht="33.75" hidden="1" outlineLevel="1">
      <c r="A248" s="53"/>
      <c r="B248" s="29" t="s">
        <v>239</v>
      </c>
      <c r="C248" s="16">
        <f t="shared" si="36"/>
        <v>615000</v>
      </c>
      <c r="D248" s="41"/>
      <c r="E248" s="41">
        <v>615000</v>
      </c>
      <c r="F248" s="16">
        <f t="shared" si="38"/>
        <v>307500</v>
      </c>
      <c r="G248" s="41"/>
      <c r="H248" s="41">
        <v>307500</v>
      </c>
      <c r="I248" s="41">
        <f t="shared" si="37"/>
        <v>307500</v>
      </c>
      <c r="J248" s="41">
        <f t="shared" si="34"/>
        <v>0.5</v>
      </c>
      <c r="K248" s="26"/>
      <c r="L248" s="13" t="s">
        <v>226</v>
      </c>
      <c r="M248" s="13"/>
      <c r="N248" s="13"/>
      <c r="O248" s="13"/>
    </row>
    <row r="249" spans="1:15" s="27" customFormat="1" ht="22.5" hidden="1" outlineLevel="1">
      <c r="A249" s="53"/>
      <c r="B249" s="29" t="s">
        <v>240</v>
      </c>
      <c r="C249" s="16">
        <f t="shared" si="36"/>
        <v>15000</v>
      </c>
      <c r="D249" s="41"/>
      <c r="E249" s="41">
        <v>15000</v>
      </c>
      <c r="F249" s="16">
        <f t="shared" si="38"/>
        <v>0</v>
      </c>
      <c r="G249" s="41"/>
      <c r="H249" s="41">
        <v>0</v>
      </c>
      <c r="I249" s="41">
        <f t="shared" si="37"/>
        <v>15000</v>
      </c>
      <c r="J249" s="41">
        <f t="shared" si="34"/>
        <v>0</v>
      </c>
      <c r="K249" s="26"/>
      <c r="L249" s="13" t="s">
        <v>226</v>
      </c>
      <c r="M249" s="13"/>
      <c r="N249" s="13"/>
      <c r="O249" s="13"/>
    </row>
    <row r="250" spans="1:15" s="27" customFormat="1" ht="22.5" hidden="1" outlineLevel="1">
      <c r="A250" s="53"/>
      <c r="B250" s="29" t="s">
        <v>241</v>
      </c>
      <c r="C250" s="16">
        <f t="shared" si="36"/>
        <v>45000</v>
      </c>
      <c r="D250" s="41"/>
      <c r="E250" s="41">
        <v>45000</v>
      </c>
      <c r="F250" s="16">
        <f t="shared" si="38"/>
        <v>21000</v>
      </c>
      <c r="G250" s="41"/>
      <c r="H250" s="41">
        <v>21000</v>
      </c>
      <c r="I250" s="41">
        <f t="shared" si="37"/>
        <v>24000</v>
      </c>
      <c r="J250" s="41">
        <f t="shared" si="34"/>
        <v>0.46666666666666667</v>
      </c>
      <c r="K250" s="26"/>
      <c r="L250" s="13" t="s">
        <v>226</v>
      </c>
      <c r="M250" s="13"/>
      <c r="N250" s="13"/>
      <c r="O250" s="13"/>
    </row>
    <row r="251" spans="1:15" s="27" customFormat="1" ht="22.5" hidden="1" outlineLevel="1">
      <c r="A251" s="53"/>
      <c r="B251" s="29" t="s">
        <v>242</v>
      </c>
      <c r="C251" s="16">
        <f t="shared" si="36"/>
        <v>80000</v>
      </c>
      <c r="D251" s="41">
        <v>20000</v>
      </c>
      <c r="E251" s="41">
        <v>60000</v>
      </c>
      <c r="F251" s="16">
        <f t="shared" si="38"/>
        <v>16200</v>
      </c>
      <c r="G251" s="41">
        <v>0</v>
      </c>
      <c r="H251" s="41">
        <v>16200</v>
      </c>
      <c r="I251" s="41">
        <f t="shared" si="37"/>
        <v>63800</v>
      </c>
      <c r="J251" s="41">
        <f t="shared" si="34"/>
        <v>0.20250000000000001</v>
      </c>
      <c r="K251" s="26"/>
      <c r="L251" s="13" t="s">
        <v>226</v>
      </c>
      <c r="M251" s="13"/>
      <c r="N251" s="13"/>
      <c r="O251" s="13"/>
    </row>
    <row r="252" spans="1:15" s="27" customFormat="1" hidden="1" outlineLevel="1">
      <c r="A252" s="52"/>
      <c r="B252" s="31" t="s">
        <v>243</v>
      </c>
      <c r="C252" s="32">
        <f t="shared" si="36"/>
        <v>835428.8</v>
      </c>
      <c r="D252" s="32">
        <f t="shared" ref="D252:H252" si="39">SUM(D253:D259)</f>
        <v>788428.80000000005</v>
      </c>
      <c r="E252" s="32">
        <f t="shared" si="39"/>
        <v>47000</v>
      </c>
      <c r="F252" s="32">
        <f t="shared" si="38"/>
        <v>765429</v>
      </c>
      <c r="G252" s="32">
        <f t="shared" si="39"/>
        <v>758429</v>
      </c>
      <c r="H252" s="32">
        <f t="shared" si="39"/>
        <v>7000</v>
      </c>
      <c r="I252" s="32">
        <f t="shared" si="37"/>
        <v>69999.800000000047</v>
      </c>
      <c r="J252" s="32">
        <f t="shared" si="34"/>
        <v>0.91621093263722764</v>
      </c>
      <c r="K252" s="38"/>
      <c r="L252" s="27" t="s">
        <v>244</v>
      </c>
    </row>
    <row r="253" spans="1:15" s="27" customFormat="1" hidden="1" outlineLevel="1">
      <c r="A253" s="53"/>
      <c r="B253" s="29" t="s">
        <v>140</v>
      </c>
      <c r="C253" s="16">
        <f t="shared" si="36"/>
        <v>481455</v>
      </c>
      <c r="D253" s="41">
        <v>481455</v>
      </c>
      <c r="E253" s="41"/>
      <c r="F253" s="16">
        <f t="shared" si="38"/>
        <v>481455</v>
      </c>
      <c r="G253" s="41">
        <v>481455</v>
      </c>
      <c r="H253" s="41"/>
      <c r="I253" s="41">
        <f t="shared" si="37"/>
        <v>0</v>
      </c>
      <c r="J253" s="41">
        <f t="shared" si="34"/>
        <v>1</v>
      </c>
      <c r="K253" s="26"/>
      <c r="L253" s="13" t="s">
        <v>244</v>
      </c>
      <c r="M253" s="13"/>
      <c r="N253" s="13"/>
      <c r="O253" s="13"/>
    </row>
    <row r="254" spans="1:15" s="27" customFormat="1" hidden="1" outlineLevel="1">
      <c r="A254" s="53"/>
      <c r="B254" s="29" t="s">
        <v>245</v>
      </c>
      <c r="C254" s="16">
        <f t="shared" si="36"/>
        <v>57436</v>
      </c>
      <c r="D254" s="41">
        <f>47436+10000</f>
        <v>57436</v>
      </c>
      <c r="E254" s="41"/>
      <c r="F254" s="16">
        <f t="shared" si="38"/>
        <v>47436</v>
      </c>
      <c r="G254" s="41">
        <v>47436</v>
      </c>
      <c r="H254" s="41"/>
      <c r="I254" s="41">
        <f t="shared" si="37"/>
        <v>10000</v>
      </c>
      <c r="J254" s="41">
        <f t="shared" si="34"/>
        <v>0.82589316804791424</v>
      </c>
      <c r="K254" s="26"/>
      <c r="L254" s="13" t="s">
        <v>244</v>
      </c>
      <c r="M254" s="13"/>
      <c r="N254" s="13"/>
      <c r="O254" s="13"/>
    </row>
    <row r="255" spans="1:15" s="27" customFormat="1" ht="22.5" hidden="1" outlineLevel="1">
      <c r="A255" s="53"/>
      <c r="B255" s="29" t="s">
        <v>246</v>
      </c>
      <c r="C255" s="16">
        <f t="shared" si="36"/>
        <v>183420.79999999999</v>
      </c>
      <c r="D255" s="41">
        <f>129136.8+6000+50000-48716</f>
        <v>136420.79999999999</v>
      </c>
      <c r="E255" s="41">
        <v>47000</v>
      </c>
      <c r="F255" s="16">
        <f t="shared" si="38"/>
        <v>133421</v>
      </c>
      <c r="G255" s="41">
        <v>126421</v>
      </c>
      <c r="H255" s="41">
        <v>7000</v>
      </c>
      <c r="I255" s="41">
        <f t="shared" si="37"/>
        <v>49999.799999999988</v>
      </c>
      <c r="J255" s="41">
        <f t="shared" si="34"/>
        <v>0.72740387131666639</v>
      </c>
      <c r="K255" s="26"/>
      <c r="L255" s="13" t="s">
        <v>244</v>
      </c>
      <c r="M255" s="13"/>
      <c r="N255" s="13"/>
      <c r="O255" s="13"/>
    </row>
    <row r="256" spans="1:15" s="27" customFormat="1" hidden="1" outlineLevel="1">
      <c r="A256" s="53"/>
      <c r="B256" s="29" t="s">
        <v>247</v>
      </c>
      <c r="C256" s="16">
        <f t="shared" si="36"/>
        <v>34918</v>
      </c>
      <c r="D256" s="41">
        <v>34918</v>
      </c>
      <c r="E256" s="41"/>
      <c r="F256" s="16">
        <f t="shared" si="38"/>
        <v>34918</v>
      </c>
      <c r="G256" s="41">
        <v>34918</v>
      </c>
      <c r="H256" s="41"/>
      <c r="I256" s="41">
        <f t="shared" si="37"/>
        <v>0</v>
      </c>
      <c r="J256" s="41">
        <f t="shared" si="34"/>
        <v>1</v>
      </c>
      <c r="K256" s="26"/>
      <c r="L256" s="13" t="s">
        <v>244</v>
      </c>
      <c r="M256" s="13"/>
      <c r="N256" s="13"/>
      <c r="O256" s="13"/>
    </row>
    <row r="257" spans="1:15" s="27" customFormat="1" hidden="1" outlineLevel="1">
      <c r="A257" s="53"/>
      <c r="B257" s="29" t="s">
        <v>248</v>
      </c>
      <c r="C257" s="16">
        <f t="shared" si="36"/>
        <v>29999</v>
      </c>
      <c r="D257" s="41">
        <v>29999</v>
      </c>
      <c r="E257" s="41"/>
      <c r="F257" s="16">
        <f t="shared" si="38"/>
        <v>29999</v>
      </c>
      <c r="G257" s="41">
        <v>29999</v>
      </c>
      <c r="H257" s="41"/>
      <c r="I257" s="41">
        <f t="shared" si="37"/>
        <v>0</v>
      </c>
      <c r="J257" s="41">
        <f t="shared" si="34"/>
        <v>1</v>
      </c>
      <c r="K257" s="26"/>
      <c r="L257" s="13" t="s">
        <v>244</v>
      </c>
      <c r="M257" s="13"/>
      <c r="N257" s="13"/>
      <c r="O257" s="13"/>
    </row>
    <row r="258" spans="1:15" s="27" customFormat="1" hidden="1" outlineLevel="1">
      <c r="A258" s="53"/>
      <c r="B258" s="29" t="s">
        <v>174</v>
      </c>
      <c r="C258" s="16">
        <f t="shared" si="36"/>
        <v>38200</v>
      </c>
      <c r="D258" s="41">
        <v>38200</v>
      </c>
      <c r="E258" s="41"/>
      <c r="F258" s="16">
        <f t="shared" si="38"/>
        <v>38200</v>
      </c>
      <c r="G258" s="41">
        <v>38200</v>
      </c>
      <c r="H258" s="41"/>
      <c r="I258" s="41">
        <f t="shared" si="37"/>
        <v>0</v>
      </c>
      <c r="J258" s="41">
        <f t="shared" si="34"/>
        <v>1</v>
      </c>
      <c r="K258" s="26"/>
      <c r="L258" s="13" t="s">
        <v>244</v>
      </c>
      <c r="M258" s="13"/>
      <c r="N258" s="13"/>
      <c r="O258" s="13"/>
    </row>
    <row r="259" spans="1:15" s="27" customFormat="1" ht="22.5" hidden="1" outlineLevel="1">
      <c r="A259" s="53"/>
      <c r="B259" s="29" t="s">
        <v>249</v>
      </c>
      <c r="C259" s="16">
        <f t="shared" si="36"/>
        <v>10000</v>
      </c>
      <c r="D259" s="41">
        <v>10000</v>
      </c>
      <c r="E259" s="41"/>
      <c r="F259" s="16">
        <f t="shared" si="38"/>
        <v>0</v>
      </c>
      <c r="G259" s="41">
        <v>0</v>
      </c>
      <c r="H259" s="41"/>
      <c r="I259" s="41">
        <f t="shared" si="37"/>
        <v>10000</v>
      </c>
      <c r="J259" s="41">
        <f t="shared" si="34"/>
        <v>0</v>
      </c>
      <c r="K259" s="26"/>
      <c r="L259" s="13" t="s">
        <v>244</v>
      </c>
      <c r="M259" s="13"/>
      <c r="N259" s="13"/>
      <c r="O259" s="13"/>
    </row>
    <row r="260" spans="1:15" s="27" customFormat="1" hidden="1" outlineLevel="1">
      <c r="A260" s="54"/>
      <c r="B260" s="31" t="s">
        <v>250</v>
      </c>
      <c r="C260" s="32">
        <f t="shared" si="36"/>
        <v>568160.33759999997</v>
      </c>
      <c r="D260" s="32">
        <f>SUM(D261:D264)</f>
        <v>568160.33759999997</v>
      </c>
      <c r="E260" s="32">
        <f>SUM(E261:E264)</f>
        <v>0</v>
      </c>
      <c r="F260" s="32">
        <f t="shared" si="38"/>
        <v>531970.92200000002</v>
      </c>
      <c r="G260" s="32">
        <f>SUM(G261:G264)</f>
        <v>531970.92200000002</v>
      </c>
      <c r="H260" s="32">
        <f>SUM(H261:H264)</f>
        <v>0</v>
      </c>
      <c r="I260" s="32">
        <f t="shared" si="37"/>
        <v>36189.415599999949</v>
      </c>
      <c r="J260" s="32">
        <f t="shared" si="34"/>
        <v>0.93630422047256978</v>
      </c>
      <c r="K260" s="38"/>
      <c r="L260" s="27" t="s">
        <v>251</v>
      </c>
    </row>
    <row r="261" spans="1:15" s="27" customFormat="1" hidden="1" outlineLevel="1">
      <c r="A261" s="53"/>
      <c r="B261" s="29" t="s">
        <v>252</v>
      </c>
      <c r="C261" s="16">
        <f t="shared" si="36"/>
        <v>434138</v>
      </c>
      <c r="D261" s="41">
        <f>424138+10000</f>
        <v>434138</v>
      </c>
      <c r="E261" s="41"/>
      <c r="F261" s="16">
        <f t="shared" si="38"/>
        <v>424138</v>
      </c>
      <c r="G261" s="41">
        <f>424138</f>
        <v>424138</v>
      </c>
      <c r="H261" s="41"/>
      <c r="I261" s="41">
        <f t="shared" si="37"/>
        <v>10000</v>
      </c>
      <c r="J261" s="41">
        <f t="shared" si="34"/>
        <v>0.97696584956857035</v>
      </c>
      <c r="K261" s="26"/>
      <c r="L261" s="13" t="s">
        <v>251</v>
      </c>
      <c r="M261" s="13"/>
      <c r="N261" s="13"/>
      <c r="O261" s="13"/>
    </row>
    <row r="262" spans="1:15" s="27" customFormat="1" ht="22.5" hidden="1" outlineLevel="1">
      <c r="A262" s="53"/>
      <c r="B262" s="29" t="s">
        <v>253</v>
      </c>
      <c r="C262" s="16">
        <f t="shared" si="36"/>
        <v>65242.972800000003</v>
      </c>
      <c r="D262" s="41">
        <v>65242.972800000003</v>
      </c>
      <c r="E262" s="41"/>
      <c r="F262" s="16">
        <f t="shared" si="38"/>
        <v>49053.716</v>
      </c>
      <c r="G262" s="41">
        <v>49053.716</v>
      </c>
      <c r="H262" s="41"/>
      <c r="I262" s="41">
        <f t="shared" si="37"/>
        <v>16189.256800000003</v>
      </c>
      <c r="J262" s="41">
        <f t="shared" si="34"/>
        <v>0.75186206107395515</v>
      </c>
      <c r="K262" s="26"/>
      <c r="L262" s="13" t="s">
        <v>251</v>
      </c>
      <c r="M262" s="13"/>
      <c r="N262" s="13"/>
      <c r="O262" s="13"/>
    </row>
    <row r="263" spans="1:15" s="27" customFormat="1" ht="22.5" hidden="1" outlineLevel="1">
      <c r="A263" s="53"/>
      <c r="B263" s="29" t="s">
        <v>254</v>
      </c>
      <c r="C263" s="16">
        <f t="shared" si="36"/>
        <v>34779.364799999996</v>
      </c>
      <c r="D263" s="41">
        <f>28823.3648+10000-4044</f>
        <v>34779.364799999996</v>
      </c>
      <c r="E263" s="41"/>
      <c r="F263" s="16">
        <f t="shared" si="38"/>
        <v>24779.205999999998</v>
      </c>
      <c r="G263" s="41">
        <v>24779.205999999998</v>
      </c>
      <c r="H263" s="41"/>
      <c r="I263" s="41">
        <f t="shared" si="37"/>
        <v>10000.158799999997</v>
      </c>
      <c r="J263" s="41">
        <f t="shared" si="34"/>
        <v>0.71246861874832179</v>
      </c>
      <c r="K263" s="26"/>
      <c r="L263" s="13" t="s">
        <v>251</v>
      </c>
      <c r="M263" s="13"/>
      <c r="N263" s="13"/>
      <c r="O263" s="13"/>
    </row>
    <row r="264" spans="1:15" s="27" customFormat="1" hidden="1" outlineLevel="1">
      <c r="A264" s="53"/>
      <c r="B264" s="29" t="s">
        <v>174</v>
      </c>
      <c r="C264" s="16">
        <f t="shared" si="36"/>
        <v>34000</v>
      </c>
      <c r="D264" s="41">
        <v>34000</v>
      </c>
      <c r="E264" s="41"/>
      <c r="F264" s="16">
        <f t="shared" si="38"/>
        <v>34000</v>
      </c>
      <c r="G264" s="41">
        <f>+D264</f>
        <v>34000</v>
      </c>
      <c r="H264" s="41"/>
      <c r="I264" s="41">
        <f t="shared" si="37"/>
        <v>0</v>
      </c>
      <c r="J264" s="41">
        <f t="shared" si="34"/>
        <v>1</v>
      </c>
      <c r="K264" s="26"/>
      <c r="L264" s="13" t="s">
        <v>251</v>
      </c>
      <c r="M264" s="13"/>
      <c r="N264" s="13"/>
      <c r="O264" s="13"/>
    </row>
    <row r="265" spans="1:15" s="27" customFormat="1" hidden="1" outlineLevel="1">
      <c r="A265" s="54"/>
      <c r="B265" s="31" t="s">
        <v>255</v>
      </c>
      <c r="C265" s="32">
        <f t="shared" si="36"/>
        <v>486333.4</v>
      </c>
      <c r="D265" s="32">
        <f>SUM(D266:D277)</f>
        <v>486333.4</v>
      </c>
      <c r="E265" s="32">
        <f>SUM(E266:E277)</f>
        <v>0</v>
      </c>
      <c r="F265" s="32">
        <f t="shared" si="38"/>
        <v>421651</v>
      </c>
      <c r="G265" s="32">
        <f>SUM(G266:G277)</f>
        <v>421651</v>
      </c>
      <c r="H265" s="32">
        <f>SUM(H266:H277)</f>
        <v>0</v>
      </c>
      <c r="I265" s="32">
        <f t="shared" si="37"/>
        <v>64682.400000000023</v>
      </c>
      <c r="J265" s="32">
        <f t="shared" si="34"/>
        <v>0.86699988115148985</v>
      </c>
      <c r="K265" s="38"/>
      <c r="L265" s="27" t="s">
        <v>256</v>
      </c>
    </row>
    <row r="266" spans="1:15" s="27" customFormat="1" hidden="1" outlineLevel="1">
      <c r="A266" s="53"/>
      <c r="B266" s="29" t="s">
        <v>252</v>
      </c>
      <c r="C266" s="16">
        <f t="shared" si="36"/>
        <v>342403</v>
      </c>
      <c r="D266" s="41">
        <f>332403+10000</f>
        <v>342403</v>
      </c>
      <c r="E266" s="41"/>
      <c r="F266" s="16">
        <f t="shared" si="38"/>
        <v>332403</v>
      </c>
      <c r="G266" s="41">
        <v>332403</v>
      </c>
      <c r="H266" s="41"/>
      <c r="I266" s="41">
        <f t="shared" si="37"/>
        <v>10000</v>
      </c>
      <c r="J266" s="41">
        <f t="shared" ref="J266:J315" si="40">+F266/C266</f>
        <v>0.97079464841137486</v>
      </c>
      <c r="K266" s="26"/>
      <c r="L266" s="13" t="s">
        <v>256</v>
      </c>
      <c r="M266" s="13"/>
      <c r="N266" s="13"/>
      <c r="O266" s="13"/>
    </row>
    <row r="267" spans="1:15" s="27" customFormat="1" ht="22.5" hidden="1" outlineLevel="1">
      <c r="A267" s="53"/>
      <c r="B267" s="29" t="s">
        <v>257</v>
      </c>
      <c r="C267" s="16">
        <f t="shared" si="36"/>
        <v>2000</v>
      </c>
      <c r="D267" s="41">
        <v>2000</v>
      </c>
      <c r="E267" s="41"/>
      <c r="F267" s="16">
        <f t="shared" si="38"/>
        <v>0</v>
      </c>
      <c r="G267" s="41">
        <v>0</v>
      </c>
      <c r="H267" s="41"/>
      <c r="I267" s="41">
        <f t="shared" si="37"/>
        <v>2000</v>
      </c>
      <c r="J267" s="41">
        <f t="shared" si="40"/>
        <v>0</v>
      </c>
      <c r="K267" s="26"/>
      <c r="L267" s="13" t="s">
        <v>256</v>
      </c>
      <c r="M267" s="13"/>
      <c r="N267" s="13"/>
      <c r="O267" s="13"/>
    </row>
    <row r="268" spans="1:15" s="27" customFormat="1" ht="22.5" hidden="1" outlineLevel="1">
      <c r="A268" s="53"/>
      <c r="B268" s="29" t="s">
        <v>258</v>
      </c>
      <c r="C268" s="16">
        <f t="shared" si="36"/>
        <v>3000</v>
      </c>
      <c r="D268" s="41">
        <v>3000</v>
      </c>
      <c r="E268" s="41"/>
      <c r="F268" s="16">
        <f t="shared" si="38"/>
        <v>0</v>
      </c>
      <c r="G268" s="41">
        <v>0</v>
      </c>
      <c r="H268" s="41"/>
      <c r="I268" s="41">
        <f t="shared" si="37"/>
        <v>3000</v>
      </c>
      <c r="J268" s="41">
        <f t="shared" si="40"/>
        <v>0</v>
      </c>
      <c r="K268" s="26"/>
      <c r="L268" s="13" t="s">
        <v>256</v>
      </c>
      <c r="M268" s="13"/>
      <c r="N268" s="13"/>
      <c r="O268" s="13"/>
    </row>
    <row r="269" spans="1:15" s="27" customFormat="1" hidden="1" outlineLevel="1">
      <c r="A269" s="53"/>
      <c r="B269" s="29" t="s">
        <v>259</v>
      </c>
      <c r="C269" s="16">
        <f t="shared" si="36"/>
        <v>3000</v>
      </c>
      <c r="D269" s="41">
        <v>3000</v>
      </c>
      <c r="E269" s="41"/>
      <c r="F269" s="16">
        <f t="shared" si="38"/>
        <v>0</v>
      </c>
      <c r="G269" s="41">
        <v>0</v>
      </c>
      <c r="H269" s="41"/>
      <c r="I269" s="41">
        <f t="shared" si="37"/>
        <v>3000</v>
      </c>
      <c r="J269" s="41">
        <f t="shared" si="40"/>
        <v>0</v>
      </c>
      <c r="K269" s="26"/>
      <c r="L269" s="13" t="s">
        <v>256</v>
      </c>
      <c r="M269" s="13"/>
      <c r="N269" s="13"/>
      <c r="O269" s="13"/>
    </row>
    <row r="270" spans="1:15" s="27" customFormat="1" ht="22.5" hidden="1" outlineLevel="1">
      <c r="A270" s="53"/>
      <c r="B270" s="29" t="s">
        <v>260</v>
      </c>
      <c r="C270" s="16">
        <f t="shared" si="36"/>
        <v>6000</v>
      </c>
      <c r="D270" s="41">
        <v>6000</v>
      </c>
      <c r="E270" s="41"/>
      <c r="F270" s="16">
        <f t="shared" si="38"/>
        <v>0</v>
      </c>
      <c r="G270" s="41">
        <v>0</v>
      </c>
      <c r="H270" s="41"/>
      <c r="I270" s="41">
        <f t="shared" si="37"/>
        <v>6000</v>
      </c>
      <c r="J270" s="41">
        <f t="shared" si="40"/>
        <v>0</v>
      </c>
      <c r="K270" s="26"/>
      <c r="L270" s="13" t="s">
        <v>256</v>
      </c>
      <c r="M270" s="13"/>
      <c r="N270" s="13"/>
      <c r="O270" s="13"/>
    </row>
    <row r="271" spans="1:15" s="27" customFormat="1" ht="22.5" hidden="1" outlineLevel="1">
      <c r="A271" s="53"/>
      <c r="B271" s="29" t="s">
        <v>261</v>
      </c>
      <c r="C271" s="16">
        <f t="shared" si="36"/>
        <v>15000</v>
      </c>
      <c r="D271" s="41">
        <v>15000</v>
      </c>
      <c r="E271" s="41"/>
      <c r="F271" s="16">
        <f t="shared" si="38"/>
        <v>15000</v>
      </c>
      <c r="G271" s="41">
        <v>15000</v>
      </c>
      <c r="H271" s="41"/>
      <c r="I271" s="41">
        <f t="shared" si="37"/>
        <v>0</v>
      </c>
      <c r="J271" s="41">
        <f t="shared" si="40"/>
        <v>1</v>
      </c>
      <c r="K271" s="26"/>
      <c r="L271" s="13" t="s">
        <v>256</v>
      </c>
      <c r="M271" s="13"/>
      <c r="N271" s="13"/>
      <c r="O271" s="13"/>
    </row>
    <row r="272" spans="1:15" s="27" customFormat="1" ht="22.5" hidden="1" outlineLevel="1">
      <c r="A272" s="53"/>
      <c r="B272" s="29" t="s">
        <v>262</v>
      </c>
      <c r="C272" s="16">
        <f t="shared" si="36"/>
        <v>2000</v>
      </c>
      <c r="D272" s="41">
        <v>2000</v>
      </c>
      <c r="E272" s="41"/>
      <c r="F272" s="16">
        <f t="shared" si="38"/>
        <v>0</v>
      </c>
      <c r="G272" s="41">
        <v>0</v>
      </c>
      <c r="H272" s="41"/>
      <c r="I272" s="41">
        <f t="shared" si="37"/>
        <v>2000</v>
      </c>
      <c r="J272" s="41">
        <f t="shared" si="40"/>
        <v>0</v>
      </c>
      <c r="K272" s="26"/>
      <c r="L272" s="13" t="s">
        <v>256</v>
      </c>
      <c r="M272" s="13"/>
      <c r="N272" s="13"/>
      <c r="O272" s="13"/>
    </row>
    <row r="273" spans="1:15" s="27" customFormat="1" ht="33.75" hidden="1" outlineLevel="1">
      <c r="A273" s="53"/>
      <c r="B273" s="29" t="s">
        <v>263</v>
      </c>
      <c r="C273" s="16">
        <f t="shared" si="36"/>
        <v>4000</v>
      </c>
      <c r="D273" s="41">
        <v>4000</v>
      </c>
      <c r="E273" s="41"/>
      <c r="F273" s="16">
        <f t="shared" si="38"/>
        <v>0</v>
      </c>
      <c r="G273" s="41">
        <v>0</v>
      </c>
      <c r="H273" s="41"/>
      <c r="I273" s="41">
        <f t="shared" si="37"/>
        <v>4000</v>
      </c>
      <c r="J273" s="41">
        <f t="shared" si="40"/>
        <v>0</v>
      </c>
      <c r="K273" s="26"/>
      <c r="L273" s="13" t="s">
        <v>256</v>
      </c>
      <c r="M273" s="13"/>
      <c r="N273" s="13"/>
      <c r="O273" s="13"/>
    </row>
    <row r="274" spans="1:15" s="27" customFormat="1" ht="33.75" hidden="1" outlineLevel="1">
      <c r="A274" s="53"/>
      <c r="B274" s="29" t="s">
        <v>264</v>
      </c>
      <c r="C274" s="16">
        <f t="shared" si="36"/>
        <v>28510</v>
      </c>
      <c r="D274" s="41">
        <v>28510</v>
      </c>
      <c r="E274" s="41"/>
      <c r="F274" s="16">
        <f t="shared" si="38"/>
        <v>28510</v>
      </c>
      <c r="G274" s="41">
        <v>28510</v>
      </c>
      <c r="H274" s="41"/>
      <c r="I274" s="41">
        <f t="shared" si="37"/>
        <v>0</v>
      </c>
      <c r="J274" s="41">
        <f t="shared" si="40"/>
        <v>1</v>
      </c>
      <c r="K274" s="26"/>
      <c r="L274" s="13" t="s">
        <v>256</v>
      </c>
      <c r="M274" s="13"/>
      <c r="N274" s="13"/>
      <c r="O274" s="13"/>
    </row>
    <row r="275" spans="1:15" s="27" customFormat="1" ht="22.5" hidden="1" outlineLevel="1">
      <c r="A275" s="53"/>
      <c r="B275" s="29" t="s">
        <v>265</v>
      </c>
      <c r="C275" s="16">
        <f t="shared" si="36"/>
        <v>30000</v>
      </c>
      <c r="D275" s="41">
        <v>30000</v>
      </c>
      <c r="E275" s="41"/>
      <c r="F275" s="16">
        <f t="shared" si="38"/>
        <v>0</v>
      </c>
      <c r="G275" s="41">
        <v>0</v>
      </c>
      <c r="H275" s="41"/>
      <c r="I275" s="41">
        <f t="shared" si="37"/>
        <v>30000</v>
      </c>
      <c r="J275" s="41">
        <f t="shared" si="40"/>
        <v>0</v>
      </c>
      <c r="K275" s="26"/>
      <c r="L275" s="13" t="s">
        <v>256</v>
      </c>
      <c r="M275" s="13"/>
      <c r="N275" s="13"/>
      <c r="O275" s="13"/>
    </row>
    <row r="276" spans="1:15" s="27" customFormat="1" hidden="1" outlineLevel="1">
      <c r="A276" s="53"/>
      <c r="B276" s="29" t="s">
        <v>174</v>
      </c>
      <c r="C276" s="16">
        <f t="shared" si="36"/>
        <v>39150</v>
      </c>
      <c r="D276" s="41">
        <v>39150</v>
      </c>
      <c r="E276" s="41"/>
      <c r="F276" s="16">
        <f t="shared" si="38"/>
        <v>39150</v>
      </c>
      <c r="G276" s="41">
        <v>39150</v>
      </c>
      <c r="H276" s="41"/>
      <c r="I276" s="41">
        <f t="shared" si="37"/>
        <v>0</v>
      </c>
      <c r="J276" s="41">
        <f t="shared" si="40"/>
        <v>1</v>
      </c>
      <c r="K276" s="26"/>
      <c r="L276" s="13" t="s">
        <v>256</v>
      </c>
      <c r="M276" s="13"/>
      <c r="N276" s="13"/>
      <c r="O276" s="13"/>
    </row>
    <row r="277" spans="1:15" s="27" customFormat="1" hidden="1" outlineLevel="1">
      <c r="A277" s="53"/>
      <c r="B277" s="29" t="s">
        <v>266</v>
      </c>
      <c r="C277" s="16">
        <f t="shared" si="36"/>
        <v>11270.4</v>
      </c>
      <c r="D277" s="41">
        <v>11270.4</v>
      </c>
      <c r="E277" s="41"/>
      <c r="F277" s="16">
        <f t="shared" si="38"/>
        <v>6588</v>
      </c>
      <c r="G277" s="41">
        <v>6588</v>
      </c>
      <c r="H277" s="41"/>
      <c r="I277" s="41">
        <f t="shared" si="37"/>
        <v>4682.3999999999996</v>
      </c>
      <c r="J277" s="41">
        <f t="shared" si="40"/>
        <v>0.58454003407155031</v>
      </c>
      <c r="K277" s="26"/>
      <c r="L277" s="13" t="s">
        <v>256</v>
      </c>
      <c r="M277" s="13"/>
      <c r="N277" s="13"/>
      <c r="O277" s="13"/>
    </row>
    <row r="278" spans="1:15" s="27" customFormat="1" hidden="1" outlineLevel="1">
      <c r="A278" s="54"/>
      <c r="B278" s="31" t="s">
        <v>267</v>
      </c>
      <c r="C278" s="32">
        <f t="shared" si="36"/>
        <v>395822.98000000004</v>
      </c>
      <c r="D278" s="32">
        <f>SUM(D279:D282)</f>
        <v>395822.98000000004</v>
      </c>
      <c r="E278" s="32">
        <f>SUM(E279:E282)</f>
        <v>0</v>
      </c>
      <c r="F278" s="32">
        <f t="shared" si="38"/>
        <v>385822.98000000004</v>
      </c>
      <c r="G278" s="32">
        <f>SUM(G279:G282)</f>
        <v>385822.98000000004</v>
      </c>
      <c r="H278" s="32">
        <f>SUM(H279:H282)</f>
        <v>0</v>
      </c>
      <c r="I278" s="32">
        <f t="shared" si="37"/>
        <v>10000</v>
      </c>
      <c r="J278" s="32">
        <f t="shared" si="40"/>
        <v>0.97473618131014017</v>
      </c>
      <c r="K278" s="82"/>
      <c r="L278" s="46" t="s">
        <v>268</v>
      </c>
    </row>
    <row r="279" spans="1:15" s="27" customFormat="1" hidden="1" outlineLevel="1">
      <c r="A279" s="53"/>
      <c r="B279" s="29" t="s">
        <v>64</v>
      </c>
      <c r="C279" s="16">
        <f t="shared" si="36"/>
        <v>330039.78000000003</v>
      </c>
      <c r="D279" s="41">
        <v>330039.78000000003</v>
      </c>
      <c r="E279" s="41"/>
      <c r="F279" s="16">
        <f t="shared" si="38"/>
        <v>330039.78000000003</v>
      </c>
      <c r="G279" s="41">
        <v>330039.78000000003</v>
      </c>
      <c r="H279" s="41"/>
      <c r="I279" s="41">
        <f t="shared" si="37"/>
        <v>0</v>
      </c>
      <c r="J279" s="41">
        <f t="shared" si="40"/>
        <v>1</v>
      </c>
      <c r="K279" s="26"/>
      <c r="L279" s="36" t="s">
        <v>268</v>
      </c>
      <c r="M279" s="13"/>
      <c r="N279" s="13"/>
      <c r="O279" s="13"/>
    </row>
    <row r="280" spans="1:15" s="27" customFormat="1" hidden="1" outlineLevel="1">
      <c r="A280" s="53"/>
      <c r="B280" s="29" t="s">
        <v>269</v>
      </c>
      <c r="C280" s="16">
        <f t="shared" si="36"/>
        <v>10000</v>
      </c>
      <c r="D280" s="41">
        <v>10000</v>
      </c>
      <c r="E280" s="41"/>
      <c r="F280" s="16">
        <f t="shared" si="38"/>
        <v>0</v>
      </c>
      <c r="G280" s="41">
        <v>0</v>
      </c>
      <c r="H280" s="41"/>
      <c r="I280" s="41">
        <f t="shared" si="37"/>
        <v>10000</v>
      </c>
      <c r="J280" s="41">
        <f t="shared" si="40"/>
        <v>0</v>
      </c>
      <c r="K280" s="26"/>
      <c r="L280" s="36" t="s">
        <v>268</v>
      </c>
      <c r="M280" s="13"/>
      <c r="N280" s="13"/>
      <c r="O280" s="13"/>
    </row>
    <row r="281" spans="1:15" s="27" customFormat="1" hidden="1" outlineLevel="1">
      <c r="A281" s="53"/>
      <c r="B281" s="29" t="s">
        <v>270</v>
      </c>
      <c r="C281" s="16">
        <f t="shared" si="36"/>
        <v>16633.2</v>
      </c>
      <c r="D281" s="41">
        <v>16633.2</v>
      </c>
      <c r="E281" s="41"/>
      <c r="F281" s="16">
        <f t="shared" si="38"/>
        <v>16633.2</v>
      </c>
      <c r="G281" s="41">
        <v>16633.2</v>
      </c>
      <c r="H281" s="41"/>
      <c r="I281" s="41">
        <f t="shared" si="37"/>
        <v>0</v>
      </c>
      <c r="J281" s="41">
        <f t="shared" si="40"/>
        <v>1</v>
      </c>
      <c r="K281" s="26"/>
      <c r="L281" s="36" t="s">
        <v>268</v>
      </c>
      <c r="M281" s="13"/>
      <c r="N281" s="13"/>
      <c r="O281" s="13"/>
    </row>
    <row r="282" spans="1:15" s="27" customFormat="1" hidden="1" outlineLevel="1">
      <c r="A282" s="53"/>
      <c r="B282" s="29" t="s">
        <v>174</v>
      </c>
      <c r="C282" s="16">
        <f t="shared" si="36"/>
        <v>39150</v>
      </c>
      <c r="D282" s="41">
        <v>39150</v>
      </c>
      <c r="E282" s="41"/>
      <c r="F282" s="16">
        <f t="shared" si="38"/>
        <v>39150</v>
      </c>
      <c r="G282" s="41">
        <v>39150</v>
      </c>
      <c r="H282" s="41"/>
      <c r="I282" s="41">
        <f t="shared" si="37"/>
        <v>0</v>
      </c>
      <c r="J282" s="41">
        <f t="shared" si="40"/>
        <v>1</v>
      </c>
      <c r="K282" s="26"/>
      <c r="L282" s="36" t="s">
        <v>268</v>
      </c>
      <c r="M282" s="13"/>
      <c r="N282" s="13"/>
      <c r="O282" s="13"/>
    </row>
    <row r="283" spans="1:15" s="34" customFormat="1" hidden="1" outlineLevel="1">
      <c r="A283" s="52"/>
      <c r="B283" s="31" t="s">
        <v>271</v>
      </c>
      <c r="C283" s="32">
        <f t="shared" si="36"/>
        <v>721063.66199999989</v>
      </c>
      <c r="D283" s="32">
        <f>SUM(D284:D289)</f>
        <v>721063.66199999989</v>
      </c>
      <c r="E283" s="32">
        <f>SUM(E284:E289)</f>
        <v>0</v>
      </c>
      <c r="F283" s="32">
        <f t="shared" si="38"/>
        <v>721063.66199999989</v>
      </c>
      <c r="G283" s="32">
        <f t="shared" ref="G283" si="41">SUM(G284:G289)</f>
        <v>721063.66199999989</v>
      </c>
      <c r="H283" s="32">
        <f>SUM(H284:H289)</f>
        <v>0</v>
      </c>
      <c r="I283" s="32">
        <f t="shared" si="37"/>
        <v>0</v>
      </c>
      <c r="J283" s="32">
        <f t="shared" si="40"/>
        <v>1</v>
      </c>
      <c r="K283" s="33"/>
      <c r="L283" s="27" t="s">
        <v>272</v>
      </c>
    </row>
    <row r="284" spans="1:15" s="27" customFormat="1" hidden="1" outlineLevel="1">
      <c r="A284" s="53"/>
      <c r="B284" s="83" t="s">
        <v>273</v>
      </c>
      <c r="C284" s="16">
        <f t="shared" si="36"/>
        <v>269570.38799999998</v>
      </c>
      <c r="D284" s="41">
        <v>269570.38799999998</v>
      </c>
      <c r="E284" s="41"/>
      <c r="F284" s="16">
        <f t="shared" si="38"/>
        <v>269570.38799999998</v>
      </c>
      <c r="G284" s="41">
        <v>269570.38799999998</v>
      </c>
      <c r="H284" s="41"/>
      <c r="I284" s="41">
        <f t="shared" si="37"/>
        <v>0</v>
      </c>
      <c r="J284" s="41">
        <f t="shared" si="40"/>
        <v>1</v>
      </c>
      <c r="K284" s="26"/>
      <c r="L284" s="13" t="s">
        <v>272</v>
      </c>
      <c r="M284" s="13"/>
      <c r="N284" s="13"/>
      <c r="O284" s="13"/>
    </row>
    <row r="285" spans="1:15" s="27" customFormat="1" hidden="1" outlineLevel="1">
      <c r="A285" s="53"/>
      <c r="B285" s="83" t="s">
        <v>274</v>
      </c>
      <c r="C285" s="16">
        <f t="shared" si="36"/>
        <v>174633.51300000001</v>
      </c>
      <c r="D285" s="41">
        <v>174633.51300000001</v>
      </c>
      <c r="E285" s="41"/>
      <c r="F285" s="16">
        <f t="shared" si="38"/>
        <v>174633.51300000001</v>
      </c>
      <c r="G285" s="41">
        <v>174633.51300000001</v>
      </c>
      <c r="H285" s="41"/>
      <c r="I285" s="41">
        <f t="shared" si="37"/>
        <v>0</v>
      </c>
      <c r="J285" s="41">
        <f t="shared" si="40"/>
        <v>1</v>
      </c>
      <c r="K285" s="26"/>
      <c r="L285" s="13" t="s">
        <v>272</v>
      </c>
      <c r="M285" s="13"/>
      <c r="N285" s="13"/>
      <c r="O285" s="13"/>
    </row>
    <row r="286" spans="1:15" s="27" customFormat="1" hidden="1" outlineLevel="1">
      <c r="A286" s="53"/>
      <c r="B286" s="83" t="s">
        <v>275</v>
      </c>
      <c r="C286" s="16">
        <f t="shared" si="36"/>
        <v>52520.86</v>
      </c>
      <c r="D286" s="41">
        <v>52520.86</v>
      </c>
      <c r="E286" s="41"/>
      <c r="F286" s="16">
        <f t="shared" si="38"/>
        <v>52520.86</v>
      </c>
      <c r="G286" s="41">
        <v>52520.86</v>
      </c>
      <c r="H286" s="41"/>
      <c r="I286" s="41">
        <f t="shared" si="37"/>
        <v>0</v>
      </c>
      <c r="J286" s="41">
        <f t="shared" si="40"/>
        <v>1</v>
      </c>
      <c r="K286" s="26"/>
      <c r="L286" s="13" t="s">
        <v>272</v>
      </c>
      <c r="M286" s="13"/>
      <c r="N286" s="13"/>
      <c r="O286" s="13"/>
    </row>
    <row r="287" spans="1:15" s="27" customFormat="1" hidden="1" outlineLevel="1">
      <c r="A287" s="53"/>
      <c r="B287" s="83" t="s">
        <v>276</v>
      </c>
      <c r="C287" s="16">
        <f t="shared" si="36"/>
        <v>98280.807000000001</v>
      </c>
      <c r="D287" s="41">
        <v>98280.807000000001</v>
      </c>
      <c r="E287" s="41"/>
      <c r="F287" s="16">
        <f t="shared" si="38"/>
        <v>98280.807000000001</v>
      </c>
      <c r="G287" s="41">
        <v>98280.807000000001</v>
      </c>
      <c r="H287" s="41"/>
      <c r="I287" s="41">
        <f t="shared" si="37"/>
        <v>0</v>
      </c>
      <c r="J287" s="41">
        <f t="shared" si="40"/>
        <v>1</v>
      </c>
      <c r="K287" s="26"/>
      <c r="L287" s="13" t="s">
        <v>272</v>
      </c>
      <c r="M287" s="13"/>
      <c r="N287" s="13"/>
      <c r="O287" s="13"/>
    </row>
    <row r="288" spans="1:15" s="27" customFormat="1" hidden="1" outlineLevel="1">
      <c r="A288" s="53"/>
      <c r="B288" s="83" t="s">
        <v>277</v>
      </c>
      <c r="C288" s="16">
        <f t="shared" si="36"/>
        <v>73872.635999999999</v>
      </c>
      <c r="D288" s="41">
        <v>73872.635999999999</v>
      </c>
      <c r="E288" s="41"/>
      <c r="F288" s="16">
        <f t="shared" si="38"/>
        <v>73872.635999999999</v>
      </c>
      <c r="G288" s="41">
        <v>73872.635999999999</v>
      </c>
      <c r="H288" s="41"/>
      <c r="I288" s="41">
        <f t="shared" si="37"/>
        <v>0</v>
      </c>
      <c r="J288" s="41">
        <f t="shared" si="40"/>
        <v>1</v>
      </c>
      <c r="K288" s="26"/>
      <c r="L288" s="13" t="s">
        <v>272</v>
      </c>
      <c r="M288" s="13"/>
      <c r="N288" s="13"/>
      <c r="O288" s="13"/>
    </row>
    <row r="289" spans="1:15" s="27" customFormat="1" hidden="1" outlineLevel="1">
      <c r="A289" s="53"/>
      <c r="B289" s="83" t="s">
        <v>278</v>
      </c>
      <c r="C289" s="16">
        <f t="shared" si="36"/>
        <v>52185.457999999999</v>
      </c>
      <c r="D289" s="41">
        <v>52185.457999999999</v>
      </c>
      <c r="E289" s="41"/>
      <c r="F289" s="16">
        <f t="shared" si="38"/>
        <v>52185.457999999999</v>
      </c>
      <c r="G289" s="41">
        <v>52185.457999999999</v>
      </c>
      <c r="H289" s="41"/>
      <c r="I289" s="41">
        <f t="shared" si="37"/>
        <v>0</v>
      </c>
      <c r="J289" s="41">
        <f t="shared" si="40"/>
        <v>1</v>
      </c>
      <c r="K289" s="26"/>
      <c r="L289" s="13" t="s">
        <v>272</v>
      </c>
      <c r="M289" s="13"/>
      <c r="N289" s="13"/>
      <c r="O289" s="13"/>
    </row>
    <row r="290" spans="1:15" s="3" customFormat="1" hidden="1" outlineLevel="1">
      <c r="A290" s="77"/>
      <c r="B290" s="57" t="s">
        <v>279</v>
      </c>
      <c r="C290" s="16">
        <f t="shared" si="36"/>
        <v>0</v>
      </c>
      <c r="D290" s="16"/>
      <c r="E290" s="16"/>
      <c r="F290" s="16">
        <f t="shared" si="38"/>
        <v>0</v>
      </c>
      <c r="G290" s="16"/>
      <c r="H290" s="16"/>
      <c r="I290" s="16">
        <f t="shared" si="37"/>
        <v>0</v>
      </c>
      <c r="J290" s="16" t="e">
        <f t="shared" si="40"/>
        <v>#DIV/0!</v>
      </c>
      <c r="K290" s="26"/>
      <c r="L290" s="13"/>
      <c r="M290" s="13"/>
      <c r="N290" s="13"/>
      <c r="O290" s="13"/>
    </row>
    <row r="291" spans="1:15" s="3" customFormat="1" hidden="1" outlineLevel="1">
      <c r="A291" s="77"/>
      <c r="B291" s="57" t="s">
        <v>280</v>
      </c>
      <c r="C291" s="16">
        <f t="shared" si="36"/>
        <v>0</v>
      </c>
      <c r="D291" s="16"/>
      <c r="E291" s="16"/>
      <c r="F291" s="16">
        <f t="shared" si="38"/>
        <v>0</v>
      </c>
      <c r="G291" s="16"/>
      <c r="H291" s="16"/>
      <c r="I291" s="16">
        <f t="shared" si="37"/>
        <v>0</v>
      </c>
      <c r="J291" s="16" t="e">
        <f t="shared" si="40"/>
        <v>#DIV/0!</v>
      </c>
      <c r="K291" s="26"/>
      <c r="L291" s="13"/>
      <c r="M291" s="13"/>
      <c r="N291" s="13"/>
      <c r="O291" s="13"/>
    </row>
    <row r="292" spans="1:15" ht="29.25" customHeight="1" collapsed="1">
      <c r="A292" s="126">
        <v>11</v>
      </c>
      <c r="B292" s="113" t="s">
        <v>281</v>
      </c>
      <c r="C292" s="127">
        <f t="shared" si="36"/>
        <v>53064187</v>
      </c>
      <c r="D292" s="127">
        <f>D293+D294+D297+D313+D314</f>
        <v>50811000</v>
      </c>
      <c r="E292" s="127">
        <f>E293+E294+E297+E313+E314</f>
        <v>2253186.9999999995</v>
      </c>
      <c r="F292" s="127">
        <f t="shared" si="38"/>
        <v>33952990.100000001</v>
      </c>
      <c r="G292" s="127">
        <f>G293+G294+G297+G313+G314</f>
        <v>32886758.989999998</v>
      </c>
      <c r="H292" s="127">
        <f>H293+H294+H297+H313+H314</f>
        <v>1066231.1099999999</v>
      </c>
      <c r="I292" s="127">
        <f t="shared" si="37"/>
        <v>19111196.899999999</v>
      </c>
      <c r="J292" s="122">
        <f t="shared" si="40"/>
        <v>0.63984755104228774</v>
      </c>
      <c r="K292" s="123"/>
      <c r="L292" s="36"/>
      <c r="M292" s="17"/>
      <c r="N292" s="12"/>
      <c r="O292" s="12"/>
    </row>
    <row r="293" spans="1:15" s="1" customFormat="1" hidden="1">
      <c r="A293" s="84" t="s">
        <v>23</v>
      </c>
      <c r="B293" s="85" t="s">
        <v>282</v>
      </c>
      <c r="C293" s="86">
        <f>+D293+E293</f>
        <v>7895715.1967999982</v>
      </c>
      <c r="D293" s="86">
        <f>50811000-D294-D297</f>
        <v>7542115.4747999981</v>
      </c>
      <c r="E293" s="86">
        <v>353599.72200000001</v>
      </c>
      <c r="F293" s="86">
        <f>+G293+H293</f>
        <v>0</v>
      </c>
      <c r="G293" s="86"/>
      <c r="H293" s="86"/>
      <c r="I293" s="86">
        <f>+C293-F293</f>
        <v>7895715.1967999982</v>
      </c>
      <c r="J293" s="86">
        <f t="shared" si="40"/>
        <v>0</v>
      </c>
      <c r="K293" s="87"/>
      <c r="L293" s="13"/>
      <c r="M293" s="12"/>
      <c r="N293" s="12"/>
      <c r="O293" s="12"/>
    </row>
    <row r="294" spans="1:15" s="1" customFormat="1" hidden="1">
      <c r="A294" s="77" t="s">
        <v>54</v>
      </c>
      <c r="B294" s="57" t="s">
        <v>283</v>
      </c>
      <c r="C294" s="60">
        <f t="shared" si="36"/>
        <v>39000</v>
      </c>
      <c r="D294" s="60">
        <f>+D295</f>
        <v>39000</v>
      </c>
      <c r="E294" s="60">
        <f>+E295</f>
        <v>0</v>
      </c>
      <c r="F294" s="60">
        <f t="shared" si="38"/>
        <v>0</v>
      </c>
      <c r="G294" s="60">
        <f t="shared" ref="G294:G295" si="42">+G295</f>
        <v>0</v>
      </c>
      <c r="H294" s="60">
        <f>+H295</f>
        <v>0</v>
      </c>
      <c r="I294" s="60">
        <f t="shared" si="37"/>
        <v>39000</v>
      </c>
      <c r="J294" s="60">
        <f t="shared" si="40"/>
        <v>0</v>
      </c>
      <c r="K294" s="9"/>
      <c r="L294" s="13"/>
      <c r="M294" s="12"/>
      <c r="N294" s="12"/>
      <c r="O294" s="12"/>
    </row>
    <row r="295" spans="1:15" s="27" customFormat="1" hidden="1" outlineLevel="1">
      <c r="A295" s="52"/>
      <c r="B295" s="31" t="s">
        <v>92</v>
      </c>
      <c r="C295" s="32">
        <f t="shared" si="36"/>
        <v>39000</v>
      </c>
      <c r="D295" s="32">
        <f>+D296</f>
        <v>39000</v>
      </c>
      <c r="E295" s="32">
        <f>+E296</f>
        <v>0</v>
      </c>
      <c r="F295" s="32">
        <f t="shared" si="38"/>
        <v>0</v>
      </c>
      <c r="G295" s="32">
        <f t="shared" si="42"/>
        <v>0</v>
      </c>
      <c r="H295" s="32">
        <f>+H296</f>
        <v>0</v>
      </c>
      <c r="I295" s="32">
        <f t="shared" si="37"/>
        <v>39000</v>
      </c>
      <c r="J295" s="32">
        <f t="shared" si="40"/>
        <v>0</v>
      </c>
      <c r="K295" s="38"/>
      <c r="L295" s="27" t="s">
        <v>44</v>
      </c>
    </row>
    <row r="296" spans="1:15" s="27" customFormat="1" ht="22.5" hidden="1" outlineLevel="1">
      <c r="A296" s="53"/>
      <c r="B296" s="29" t="s">
        <v>284</v>
      </c>
      <c r="C296" s="16">
        <f t="shared" si="36"/>
        <v>39000</v>
      </c>
      <c r="D296" s="41">
        <f>1000*5*6+1500*6</f>
        <v>39000</v>
      </c>
      <c r="E296" s="41"/>
      <c r="F296" s="16">
        <f t="shared" si="38"/>
        <v>0</v>
      </c>
      <c r="G296" s="41"/>
      <c r="H296" s="41"/>
      <c r="I296" s="41">
        <f t="shared" si="37"/>
        <v>39000</v>
      </c>
      <c r="J296" s="41">
        <f t="shared" si="40"/>
        <v>0</v>
      </c>
      <c r="K296" s="26"/>
      <c r="L296" s="13" t="s">
        <v>44</v>
      </c>
      <c r="M296" s="13"/>
      <c r="N296" s="13"/>
      <c r="O296" s="13"/>
    </row>
    <row r="297" spans="1:15" s="1" customFormat="1" hidden="1">
      <c r="A297" s="77" t="s">
        <v>127</v>
      </c>
      <c r="B297" s="88" t="s">
        <v>285</v>
      </c>
      <c r="C297" s="60">
        <f t="shared" si="36"/>
        <v>43433240.525200002</v>
      </c>
      <c r="D297" s="60">
        <f>+D298+D308+D311</f>
        <v>43229884.525200002</v>
      </c>
      <c r="E297" s="60">
        <f t="shared" ref="E297:I297" si="43">+E298+E308+E311</f>
        <v>203356</v>
      </c>
      <c r="F297" s="60">
        <f t="shared" si="43"/>
        <v>32886758.989999998</v>
      </c>
      <c r="G297" s="60">
        <f>+G298+G308+G311</f>
        <v>32886758.989999998</v>
      </c>
      <c r="H297" s="60">
        <f t="shared" si="43"/>
        <v>0</v>
      </c>
      <c r="I297" s="60">
        <f t="shared" si="43"/>
        <v>10546481.5352</v>
      </c>
      <c r="J297" s="60">
        <f t="shared" si="40"/>
        <v>0.75717949184378897</v>
      </c>
      <c r="K297" s="9"/>
      <c r="L297" s="13"/>
      <c r="M297" s="12"/>
      <c r="N297" s="12"/>
      <c r="O297" s="12"/>
    </row>
    <row r="298" spans="1:15" s="34" customFormat="1" hidden="1">
      <c r="A298" s="52"/>
      <c r="B298" s="31" t="s">
        <v>92</v>
      </c>
      <c r="C298" s="62">
        <f t="shared" si="36"/>
        <v>42962717.325199999</v>
      </c>
      <c r="D298" s="62">
        <f>SUM(D299:D307)</f>
        <v>42859361.325199999</v>
      </c>
      <c r="E298" s="62">
        <f>SUM(E299:E307)</f>
        <v>103356</v>
      </c>
      <c r="F298" s="62">
        <f t="shared" si="38"/>
        <v>32624550.789999999</v>
      </c>
      <c r="G298" s="62">
        <f>SUM(G299:G307)</f>
        <v>32624550.789999999</v>
      </c>
      <c r="H298" s="62">
        <f>SUM(H299:H307)</f>
        <v>0</v>
      </c>
      <c r="I298" s="62">
        <f t="shared" si="37"/>
        <v>10338166.5352</v>
      </c>
      <c r="J298" s="62">
        <f t="shared" si="40"/>
        <v>0.759368885888973</v>
      </c>
      <c r="K298" s="33"/>
      <c r="L298" s="27" t="s">
        <v>44</v>
      </c>
    </row>
    <row r="299" spans="1:15" s="27" customFormat="1" hidden="1" outlineLevel="1">
      <c r="A299" s="53"/>
      <c r="B299" s="29" t="s">
        <v>286</v>
      </c>
      <c r="C299" s="16">
        <f t="shared" si="36"/>
        <v>41009021.459200002</v>
      </c>
      <c r="D299" s="41">
        <f>35746684.4592+10000000-4737663</f>
        <v>41009021.459200002</v>
      </c>
      <c r="E299" s="41"/>
      <c r="F299" s="16">
        <f t="shared" si="38"/>
        <v>31009021.323999997</v>
      </c>
      <c r="G299" s="41">
        <v>31009021.323999997</v>
      </c>
      <c r="H299" s="41"/>
      <c r="I299" s="41">
        <f t="shared" si="37"/>
        <v>10000000.135200005</v>
      </c>
      <c r="J299" s="41">
        <f t="shared" si="40"/>
        <v>0.75615121308980671</v>
      </c>
      <c r="K299" s="26"/>
      <c r="L299" s="13" t="s">
        <v>44</v>
      </c>
      <c r="M299" s="13"/>
      <c r="N299" s="13"/>
      <c r="O299" s="13"/>
    </row>
    <row r="300" spans="1:15" s="27" customFormat="1" ht="22.5" hidden="1" outlineLevel="1">
      <c r="A300" s="53"/>
      <c r="B300" s="29" t="s">
        <v>287</v>
      </c>
      <c r="C300" s="16">
        <f t="shared" si="36"/>
        <v>7680</v>
      </c>
      <c r="D300" s="41">
        <v>7680</v>
      </c>
      <c r="E300" s="41"/>
      <c r="F300" s="16">
        <f t="shared" si="38"/>
        <v>0</v>
      </c>
      <c r="G300" s="41">
        <v>0</v>
      </c>
      <c r="H300" s="41"/>
      <c r="I300" s="41">
        <f t="shared" si="37"/>
        <v>7680</v>
      </c>
      <c r="J300" s="41">
        <f t="shared" si="40"/>
        <v>0</v>
      </c>
      <c r="K300" s="26"/>
      <c r="L300" s="13" t="s">
        <v>44</v>
      </c>
      <c r="M300" s="13"/>
      <c r="N300" s="13"/>
      <c r="O300" s="13"/>
    </row>
    <row r="301" spans="1:15" s="27" customFormat="1" hidden="1" outlineLevel="1">
      <c r="A301" s="53"/>
      <c r="B301" s="29" t="s">
        <v>288</v>
      </c>
      <c r="C301" s="16">
        <f t="shared" si="36"/>
        <v>1003780</v>
      </c>
      <c r="D301" s="41">
        <v>1003780</v>
      </c>
      <c r="E301" s="41"/>
      <c r="F301" s="16">
        <f t="shared" si="38"/>
        <v>883800</v>
      </c>
      <c r="G301" s="41">
        <v>883800</v>
      </c>
      <c r="H301" s="41"/>
      <c r="I301" s="41">
        <f t="shared" si="37"/>
        <v>119980</v>
      </c>
      <c r="J301" s="41">
        <f t="shared" si="40"/>
        <v>0.88047181653350337</v>
      </c>
      <c r="K301" s="26"/>
      <c r="L301" s="13" t="s">
        <v>44</v>
      </c>
      <c r="M301" s="13"/>
      <c r="N301" s="13"/>
      <c r="O301" s="13"/>
    </row>
    <row r="302" spans="1:15" s="27" customFormat="1" ht="22.5" hidden="1" outlineLevel="1">
      <c r="A302" s="53"/>
      <c r="B302" s="29" t="s">
        <v>289</v>
      </c>
      <c r="C302" s="16">
        <f t="shared" si="36"/>
        <v>257709.86600000001</v>
      </c>
      <c r="D302" s="41">
        <v>257709.86600000001</v>
      </c>
      <c r="E302" s="41"/>
      <c r="F302" s="16">
        <f t="shared" si="38"/>
        <v>242209.86600000001</v>
      </c>
      <c r="G302" s="41">
        <v>242209.86600000001</v>
      </c>
      <c r="H302" s="41"/>
      <c r="I302" s="41">
        <f t="shared" si="37"/>
        <v>15500</v>
      </c>
      <c r="J302" s="41">
        <f t="shared" si="40"/>
        <v>0.93985484436207034</v>
      </c>
      <c r="K302" s="26"/>
      <c r="L302" s="13" t="s">
        <v>44</v>
      </c>
      <c r="M302" s="13"/>
      <c r="N302" s="13"/>
      <c r="O302" s="13"/>
    </row>
    <row r="303" spans="1:15" s="27" customFormat="1" hidden="1" outlineLevel="1">
      <c r="A303" s="53"/>
      <c r="B303" s="29" t="s">
        <v>290</v>
      </c>
      <c r="C303" s="16">
        <f t="shared" ref="C303:C320" si="44">+D303+E303</f>
        <v>36108.400000000001</v>
      </c>
      <c r="D303" s="41">
        <f>34886.4+5000-3778</f>
        <v>36108.400000000001</v>
      </c>
      <c r="E303" s="41"/>
      <c r="F303" s="16">
        <f t="shared" si="38"/>
        <v>31108</v>
      </c>
      <c r="G303" s="41">
        <v>31108</v>
      </c>
      <c r="H303" s="41"/>
      <c r="I303" s="41">
        <f t="shared" ref="I303:I320" si="45">+C303-F303</f>
        <v>5000.4000000000015</v>
      </c>
      <c r="J303" s="41">
        <f t="shared" si="40"/>
        <v>0.86151698773692542</v>
      </c>
      <c r="K303" s="26"/>
      <c r="L303" s="13" t="s">
        <v>44</v>
      </c>
      <c r="M303" s="13"/>
      <c r="N303" s="13"/>
      <c r="O303" s="13"/>
    </row>
    <row r="304" spans="1:15" s="27" customFormat="1" ht="22.5" hidden="1" outlineLevel="1">
      <c r="A304" s="53"/>
      <c r="B304" s="29" t="s">
        <v>291</v>
      </c>
      <c r="C304" s="16">
        <f t="shared" si="44"/>
        <v>347000</v>
      </c>
      <c r="D304" s="41">
        <f>327000+20000</f>
        <v>347000</v>
      </c>
      <c r="E304" s="41"/>
      <c r="F304" s="16">
        <f t="shared" si="38"/>
        <v>327000</v>
      </c>
      <c r="G304" s="41">
        <v>327000</v>
      </c>
      <c r="H304" s="41"/>
      <c r="I304" s="41">
        <f t="shared" si="45"/>
        <v>20000</v>
      </c>
      <c r="J304" s="41">
        <f t="shared" si="40"/>
        <v>0.94236311239193082</v>
      </c>
      <c r="K304" s="26"/>
      <c r="L304" s="13" t="s">
        <v>44</v>
      </c>
      <c r="M304" s="13"/>
      <c r="N304" s="13"/>
      <c r="O304" s="13"/>
    </row>
    <row r="305" spans="1:15" s="27" customFormat="1" hidden="1" outlineLevel="1">
      <c r="A305" s="53"/>
      <c r="B305" s="29" t="s">
        <v>292</v>
      </c>
      <c r="C305" s="16">
        <f t="shared" si="44"/>
        <v>28490</v>
      </c>
      <c r="D305" s="41">
        <v>28490</v>
      </c>
      <c r="E305" s="41"/>
      <c r="F305" s="16">
        <f t="shared" ref="F305:F320" si="46">+G305+H305</f>
        <v>0</v>
      </c>
      <c r="G305" s="41"/>
      <c r="H305" s="41"/>
      <c r="I305" s="41">
        <f t="shared" si="45"/>
        <v>28490</v>
      </c>
      <c r="J305" s="41">
        <f t="shared" si="40"/>
        <v>0</v>
      </c>
      <c r="K305" s="26"/>
      <c r="L305" s="13" t="s">
        <v>44</v>
      </c>
      <c r="M305" s="13"/>
      <c r="N305" s="13"/>
      <c r="O305" s="13"/>
    </row>
    <row r="306" spans="1:15" s="27" customFormat="1" hidden="1" outlineLevel="1">
      <c r="A306" s="53"/>
      <c r="B306" s="29" t="s">
        <v>293</v>
      </c>
      <c r="C306" s="16">
        <f t="shared" si="44"/>
        <v>103356</v>
      </c>
      <c r="D306" s="41"/>
      <c r="E306" s="41">
        <v>103356</v>
      </c>
      <c r="F306" s="16">
        <f t="shared" si="46"/>
        <v>0</v>
      </c>
      <c r="G306" s="41"/>
      <c r="H306" s="41"/>
      <c r="I306" s="41">
        <f t="shared" si="45"/>
        <v>103356</v>
      </c>
      <c r="J306" s="41">
        <f t="shared" si="40"/>
        <v>0</v>
      </c>
      <c r="K306" s="26"/>
      <c r="L306" s="13" t="s">
        <v>44</v>
      </c>
      <c r="M306" s="13"/>
      <c r="N306" s="13"/>
      <c r="O306" s="13"/>
    </row>
    <row r="307" spans="1:15" s="27" customFormat="1" hidden="1" outlineLevel="1">
      <c r="A307" s="53"/>
      <c r="B307" s="29" t="s">
        <v>294</v>
      </c>
      <c r="C307" s="16">
        <f t="shared" si="44"/>
        <v>169571.6</v>
      </c>
      <c r="D307" s="41">
        <f>131411.6+38160</f>
        <v>169571.6</v>
      </c>
      <c r="E307" s="41"/>
      <c r="F307" s="16">
        <f t="shared" si="46"/>
        <v>131411.6</v>
      </c>
      <c r="G307" s="41">
        <v>131411.6</v>
      </c>
      <c r="H307" s="41"/>
      <c r="I307" s="41">
        <f t="shared" si="45"/>
        <v>38160</v>
      </c>
      <c r="J307" s="41">
        <f t="shared" si="40"/>
        <v>0.77496231680304961</v>
      </c>
      <c r="K307" s="26"/>
      <c r="L307" s="13" t="s">
        <v>44</v>
      </c>
      <c r="M307" s="13"/>
      <c r="N307" s="13"/>
      <c r="O307" s="13"/>
    </row>
    <row r="308" spans="1:15" s="27" customFormat="1" hidden="1" outlineLevel="1">
      <c r="A308" s="52"/>
      <c r="B308" s="31" t="s">
        <v>107</v>
      </c>
      <c r="C308" s="32">
        <f t="shared" si="44"/>
        <v>438523.19999999995</v>
      </c>
      <c r="D308" s="32">
        <f>+SUM(D309:D310)</f>
        <v>338523.19999999995</v>
      </c>
      <c r="E308" s="32">
        <f>+SUM(E309:E310)</f>
        <v>100000</v>
      </c>
      <c r="F308" s="32">
        <f t="shared" si="46"/>
        <v>262208.19999999995</v>
      </c>
      <c r="G308" s="32">
        <f>+SUM(G309:G310)</f>
        <v>262208.19999999995</v>
      </c>
      <c r="H308" s="32">
        <f>+H309</f>
        <v>0</v>
      </c>
      <c r="I308" s="32">
        <f>+SUM(I309:I310)</f>
        <v>176315</v>
      </c>
      <c r="J308" s="32">
        <f t="shared" si="40"/>
        <v>0.59793461326561514</v>
      </c>
      <c r="K308" s="38"/>
      <c r="L308" s="27" t="s">
        <v>42</v>
      </c>
    </row>
    <row r="309" spans="1:15" s="27" customFormat="1" hidden="1" outlineLevel="1">
      <c r="A309" s="53"/>
      <c r="B309" s="29" t="s">
        <v>295</v>
      </c>
      <c r="C309" s="16">
        <f t="shared" si="44"/>
        <v>338523.19999999995</v>
      </c>
      <c r="D309" s="41">
        <f>115287.4+146920.8+76315</f>
        <v>338523.19999999995</v>
      </c>
      <c r="E309" s="41"/>
      <c r="F309" s="16">
        <f t="shared" si="46"/>
        <v>262208.19999999995</v>
      </c>
      <c r="G309" s="41">
        <f>115287.4+146920.8</f>
        <v>262208.19999999995</v>
      </c>
      <c r="H309" s="41"/>
      <c r="I309" s="41">
        <f t="shared" ref="I309:I310" si="47">+C309-F309</f>
        <v>76315</v>
      </c>
      <c r="J309" s="41">
        <f t="shared" si="40"/>
        <v>0.77456493380660463</v>
      </c>
      <c r="K309" s="26"/>
      <c r="L309" s="13" t="s">
        <v>42</v>
      </c>
      <c r="M309" s="13">
        <v>630000.16799999995</v>
      </c>
      <c r="N309" s="13"/>
      <c r="O309" s="13"/>
    </row>
    <row r="310" spans="1:15" s="27" customFormat="1" ht="22.5" hidden="1" outlineLevel="1">
      <c r="A310" s="53"/>
      <c r="B310" s="29" t="s">
        <v>296</v>
      </c>
      <c r="C310" s="16">
        <f t="shared" si="44"/>
        <v>100000</v>
      </c>
      <c r="D310" s="41"/>
      <c r="E310" s="41">
        <f>453599.722-353599.722</f>
        <v>100000</v>
      </c>
      <c r="F310" s="16">
        <f t="shared" si="46"/>
        <v>0</v>
      </c>
      <c r="G310" s="41"/>
      <c r="H310" s="41"/>
      <c r="I310" s="41">
        <f t="shared" si="47"/>
        <v>100000</v>
      </c>
      <c r="J310" s="41">
        <f t="shared" si="40"/>
        <v>0</v>
      </c>
      <c r="K310" s="26"/>
      <c r="L310" s="13" t="s">
        <v>42</v>
      </c>
      <c r="M310" s="13"/>
      <c r="N310" s="13"/>
      <c r="O310" s="13"/>
    </row>
    <row r="311" spans="1:15" s="27" customFormat="1" hidden="1" outlineLevel="1">
      <c r="A311" s="52"/>
      <c r="B311" s="31" t="s">
        <v>297</v>
      </c>
      <c r="C311" s="32">
        <f t="shared" si="44"/>
        <v>32000</v>
      </c>
      <c r="D311" s="32">
        <f>+SUM(D312:D312)</f>
        <v>32000</v>
      </c>
      <c r="E311" s="32">
        <f>+E312</f>
        <v>0</v>
      </c>
      <c r="F311" s="32">
        <f t="shared" si="46"/>
        <v>0</v>
      </c>
      <c r="G311" s="32">
        <f>+SUM(G312:G312)</f>
        <v>0</v>
      </c>
      <c r="H311" s="32">
        <f>+H312</f>
        <v>0</v>
      </c>
      <c r="I311" s="32">
        <f>+SUM(I312:I312)</f>
        <v>32000</v>
      </c>
      <c r="J311" s="32">
        <f t="shared" si="40"/>
        <v>0</v>
      </c>
      <c r="K311" s="38"/>
      <c r="L311" s="27" t="s">
        <v>244</v>
      </c>
    </row>
    <row r="312" spans="1:15" s="3" customFormat="1" ht="22.5" hidden="1" outlineLevel="1">
      <c r="A312" s="53"/>
      <c r="B312" s="29" t="s">
        <v>298</v>
      </c>
      <c r="C312" s="16">
        <f t="shared" si="44"/>
        <v>32000</v>
      </c>
      <c r="D312" s="41">
        <v>32000</v>
      </c>
      <c r="E312" s="41"/>
      <c r="F312" s="16">
        <f t="shared" si="46"/>
        <v>0</v>
      </c>
      <c r="G312" s="41">
        <v>0</v>
      </c>
      <c r="H312" s="41"/>
      <c r="I312" s="41">
        <f t="shared" si="45"/>
        <v>32000</v>
      </c>
      <c r="J312" s="41">
        <f t="shared" si="40"/>
        <v>0</v>
      </c>
      <c r="K312" s="26"/>
      <c r="L312" s="13" t="s">
        <v>244</v>
      </c>
      <c r="M312" s="13"/>
      <c r="N312" s="13"/>
      <c r="O312" s="13"/>
    </row>
    <row r="313" spans="1:15" s="34" customFormat="1" hidden="1">
      <c r="A313" s="52" t="s">
        <v>130</v>
      </c>
      <c r="B313" s="89" t="s">
        <v>299</v>
      </c>
      <c r="C313" s="32">
        <f t="shared" si="44"/>
        <v>1696231.2779999995</v>
      </c>
      <c r="D313" s="32"/>
      <c r="E313" s="32">
        <v>1696231.2779999995</v>
      </c>
      <c r="F313" s="32">
        <f t="shared" si="46"/>
        <v>1066231.1099999999</v>
      </c>
      <c r="G313" s="32"/>
      <c r="H313" s="32">
        <v>1066231.1099999999</v>
      </c>
      <c r="I313" s="32">
        <f t="shared" si="45"/>
        <v>630000.1679999996</v>
      </c>
      <c r="J313" s="32">
        <f t="shared" si="40"/>
        <v>0.62858828499918762</v>
      </c>
      <c r="K313" s="33"/>
      <c r="L313" s="27" t="s">
        <v>44</v>
      </c>
      <c r="M313" s="90">
        <v>120839.92200000037</v>
      </c>
    </row>
    <row r="314" spans="1:15" s="1" customFormat="1" hidden="1">
      <c r="A314" s="91" t="s">
        <v>300</v>
      </c>
      <c r="B314" s="88" t="s">
        <v>301</v>
      </c>
      <c r="C314" s="16">
        <f t="shared" si="44"/>
        <v>0</v>
      </c>
      <c r="D314" s="16"/>
      <c r="E314" s="16"/>
      <c r="F314" s="16">
        <f t="shared" si="46"/>
        <v>0</v>
      </c>
      <c r="G314" s="16"/>
      <c r="H314" s="16"/>
      <c r="I314" s="16">
        <f t="shared" si="45"/>
        <v>0</v>
      </c>
      <c r="J314" s="16" t="e">
        <f t="shared" si="40"/>
        <v>#DIV/0!</v>
      </c>
      <c r="K314" s="92"/>
      <c r="L314" s="13"/>
      <c r="M314" s="17">
        <f>+M313+E293</f>
        <v>474439.64400000038</v>
      </c>
      <c r="N314" s="12"/>
      <c r="O314" s="12"/>
    </row>
    <row r="315" spans="1:15" ht="29.25" customHeight="1">
      <c r="A315" s="125">
        <v>12</v>
      </c>
      <c r="B315" s="113" t="s">
        <v>302</v>
      </c>
      <c r="C315" s="121">
        <f t="shared" si="44"/>
        <v>586106</v>
      </c>
      <c r="D315" s="121">
        <f>SUM(D316:D319)</f>
        <v>206267</v>
      </c>
      <c r="E315" s="121">
        <f>SUM(E316:E319)</f>
        <v>379839</v>
      </c>
      <c r="F315" s="121">
        <f t="shared" si="46"/>
        <v>356456.28</v>
      </c>
      <c r="G315" s="121">
        <f>SUM(G316:G319)</f>
        <v>206267</v>
      </c>
      <c r="H315" s="121">
        <f>SUM(H316:H319)</f>
        <v>150189.28000000003</v>
      </c>
      <c r="I315" s="121">
        <f t="shared" si="45"/>
        <v>229649.71999999997</v>
      </c>
      <c r="J315" s="122">
        <f t="shared" si="40"/>
        <v>0.60817715566808739</v>
      </c>
      <c r="K315" s="123"/>
      <c r="L315" s="36" t="s">
        <v>303</v>
      </c>
      <c r="M315" s="12"/>
      <c r="N315" s="12"/>
      <c r="O315" s="12"/>
    </row>
    <row r="316" spans="1:15" s="27" customFormat="1" hidden="1" outlineLevel="1">
      <c r="A316" s="93"/>
      <c r="B316" s="37" t="s">
        <v>304</v>
      </c>
      <c r="C316" s="32">
        <f t="shared" si="44"/>
        <v>198000</v>
      </c>
      <c r="D316" s="94">
        <v>198000</v>
      </c>
      <c r="E316" s="94"/>
      <c r="F316" s="32">
        <f t="shared" si="46"/>
        <v>198000</v>
      </c>
      <c r="G316" s="94">
        <v>198000</v>
      </c>
      <c r="H316" s="94"/>
      <c r="I316" s="94">
        <f t="shared" si="45"/>
        <v>0</v>
      </c>
      <c r="J316" s="94"/>
      <c r="K316" s="38"/>
      <c r="L316" s="27" t="s">
        <v>303</v>
      </c>
    </row>
    <row r="317" spans="1:15" s="27" customFormat="1" hidden="1" outlineLevel="1">
      <c r="A317" s="93"/>
      <c r="B317" s="37" t="s">
        <v>305</v>
      </c>
      <c r="C317" s="32">
        <f t="shared" si="44"/>
        <v>8267</v>
      </c>
      <c r="D317" s="94">
        <v>8267</v>
      </c>
      <c r="E317" s="94"/>
      <c r="F317" s="32">
        <f t="shared" si="46"/>
        <v>8267</v>
      </c>
      <c r="G317" s="94">
        <v>8267</v>
      </c>
      <c r="H317" s="94"/>
      <c r="I317" s="94">
        <f t="shared" si="45"/>
        <v>0</v>
      </c>
      <c r="J317" s="94"/>
      <c r="K317" s="38"/>
      <c r="L317" s="27" t="s">
        <v>303</v>
      </c>
    </row>
    <row r="318" spans="1:15" s="27" customFormat="1" hidden="1" outlineLevel="1">
      <c r="A318" s="93"/>
      <c r="B318" s="37" t="s">
        <v>306</v>
      </c>
      <c r="C318" s="32">
        <f t="shared" si="44"/>
        <v>319839</v>
      </c>
      <c r="D318" s="94"/>
      <c r="E318" s="95">
        <f>320256-417</f>
        <v>319839</v>
      </c>
      <c r="F318" s="32">
        <f t="shared" si="46"/>
        <v>112569.28000000001</v>
      </c>
      <c r="G318" s="94"/>
      <c r="H318" s="94">
        <v>112569.28000000001</v>
      </c>
      <c r="I318" s="94">
        <f t="shared" si="45"/>
        <v>207269.71999999997</v>
      </c>
      <c r="J318" s="94"/>
      <c r="K318" s="38"/>
      <c r="L318" s="27" t="s">
        <v>272</v>
      </c>
    </row>
    <row r="319" spans="1:15" s="27" customFormat="1" hidden="1" outlineLevel="1">
      <c r="A319" s="93"/>
      <c r="B319" s="37" t="s">
        <v>307</v>
      </c>
      <c r="C319" s="32">
        <f t="shared" si="44"/>
        <v>60000</v>
      </c>
      <c r="D319" s="94"/>
      <c r="E319" s="94">
        <v>60000</v>
      </c>
      <c r="F319" s="32">
        <f t="shared" si="46"/>
        <v>37620</v>
      </c>
      <c r="G319" s="94"/>
      <c r="H319" s="94">
        <v>37620</v>
      </c>
      <c r="I319" s="94">
        <f t="shared" si="45"/>
        <v>22380</v>
      </c>
      <c r="J319" s="94"/>
      <c r="K319" s="38"/>
      <c r="L319" s="27" t="s">
        <v>42</v>
      </c>
    </row>
    <row r="320" spans="1:15" ht="29.25" customHeight="1" collapsed="1">
      <c r="A320" s="104" t="s">
        <v>308</v>
      </c>
      <c r="B320" s="105" t="s">
        <v>309</v>
      </c>
      <c r="C320" s="118">
        <f t="shared" si="44"/>
        <v>4817000</v>
      </c>
      <c r="D320" s="118">
        <v>4109000</v>
      </c>
      <c r="E320" s="118">
        <v>708000</v>
      </c>
      <c r="F320" s="118">
        <f t="shared" si="46"/>
        <v>288893.79800000001</v>
      </c>
      <c r="G320" s="118"/>
      <c r="H320" s="118">
        <v>288893.79800000001</v>
      </c>
      <c r="I320" s="118">
        <f t="shared" si="45"/>
        <v>4528106.2019999996</v>
      </c>
      <c r="J320" s="118"/>
      <c r="K320" s="123"/>
      <c r="L320" s="13"/>
      <c r="M320" s="13"/>
      <c r="N320" s="13"/>
      <c r="O320" s="13"/>
    </row>
    <row r="321" spans="1:15" ht="16.5" customHeight="1">
      <c r="A321" s="114"/>
      <c r="B321" s="115"/>
      <c r="C321" s="115"/>
    </row>
    <row r="322" spans="1:15">
      <c r="B322" s="133"/>
      <c r="C322" s="134"/>
      <c r="L322" s="96">
        <f>+I319-L321</f>
        <v>22380</v>
      </c>
    </row>
    <row r="323" spans="1:15" s="139" customFormat="1" ht="15">
      <c r="A323" s="135"/>
      <c r="B323" s="235"/>
      <c r="C323" s="235"/>
      <c r="D323" s="235"/>
      <c r="E323" s="136"/>
      <c r="F323" s="137"/>
      <c r="G323" s="138"/>
      <c r="H323" s="138"/>
      <c r="I323" s="135"/>
      <c r="J323" s="135"/>
      <c r="L323" s="97"/>
      <c r="M323" s="23"/>
      <c r="N323" s="23"/>
      <c r="O323" s="23"/>
    </row>
    <row r="324" spans="1:15" s="128" customFormat="1" ht="13.5" customHeight="1">
      <c r="A324" s="140"/>
      <c r="B324" s="236"/>
      <c r="C324" s="236"/>
      <c r="D324" s="236"/>
      <c r="E324" s="141"/>
      <c r="F324" s="141"/>
      <c r="G324" s="142"/>
      <c r="H324" s="142"/>
      <c r="I324" s="141"/>
      <c r="J324" s="141"/>
      <c r="L324" s="2"/>
      <c r="M324" s="1"/>
      <c r="N324" s="1"/>
      <c r="O324" s="1"/>
    </row>
    <row r="325" spans="1:15" ht="13.5" customHeight="1">
      <c r="B325" s="133"/>
      <c r="C325" s="134"/>
      <c r="I325" s="141"/>
      <c r="J325" s="141"/>
    </row>
    <row r="326" spans="1:15">
      <c r="A326" s="124"/>
      <c r="B326" s="133"/>
      <c r="C326" s="134"/>
      <c r="F326" s="124"/>
    </row>
    <row r="327" spans="1:15">
      <c r="A327" s="124"/>
      <c r="B327" s="133"/>
      <c r="C327" s="134"/>
      <c r="F327" s="124"/>
    </row>
    <row r="328" spans="1:15">
      <c r="A328" s="124"/>
      <c r="B328" s="133"/>
      <c r="C328" s="134"/>
      <c r="F328" s="124"/>
    </row>
    <row r="329" spans="1:15">
      <c r="A329" s="124"/>
      <c r="B329" s="133"/>
      <c r="C329" s="134"/>
      <c r="F329" s="124"/>
    </row>
    <row r="330" spans="1:15">
      <c r="A330" s="124"/>
      <c r="B330" s="133"/>
      <c r="C330" s="134"/>
      <c r="F330" s="124"/>
    </row>
    <row r="331" spans="1:15">
      <c r="A331" s="124"/>
      <c r="B331" s="133"/>
      <c r="C331" s="134"/>
      <c r="F331" s="124"/>
    </row>
    <row r="332" spans="1:15">
      <c r="A332" s="124"/>
      <c r="B332" s="133"/>
      <c r="C332" s="134"/>
      <c r="F332" s="124"/>
    </row>
    <row r="333" spans="1:15">
      <c r="A333" s="124"/>
      <c r="B333" s="133"/>
      <c r="C333" s="134"/>
      <c r="F333" s="124"/>
    </row>
    <row r="334" spans="1:15">
      <c r="A334" s="124"/>
      <c r="B334" s="133"/>
      <c r="C334" s="134"/>
      <c r="F334" s="124"/>
    </row>
    <row r="335" spans="1:15">
      <c r="A335" s="124"/>
      <c r="B335" s="133"/>
      <c r="C335" s="134"/>
      <c r="F335" s="124"/>
    </row>
    <row r="336" spans="1:15">
      <c r="A336" s="124"/>
      <c r="B336" s="133"/>
      <c r="C336" s="134"/>
      <c r="F336" s="124"/>
    </row>
    <row r="337" spans="1:6">
      <c r="A337" s="124"/>
      <c r="B337" s="133"/>
      <c r="C337" s="134"/>
      <c r="F337" s="124"/>
    </row>
    <row r="338" spans="1:6">
      <c r="A338" s="124"/>
      <c r="B338" s="133"/>
      <c r="C338" s="134"/>
      <c r="F338" s="124"/>
    </row>
    <row r="339" spans="1:6">
      <c r="A339" s="124"/>
      <c r="B339" s="133"/>
      <c r="C339" s="134"/>
      <c r="F339" s="124"/>
    </row>
    <row r="340" spans="1:6">
      <c r="A340" s="124"/>
      <c r="B340" s="133"/>
      <c r="C340" s="134"/>
      <c r="F340" s="124"/>
    </row>
    <row r="341" spans="1:6">
      <c r="A341" s="124"/>
      <c r="B341" s="133"/>
      <c r="C341" s="134"/>
      <c r="F341" s="124"/>
    </row>
    <row r="342" spans="1:6">
      <c r="A342" s="124"/>
      <c r="B342" s="133"/>
      <c r="C342" s="134"/>
      <c r="F342" s="124"/>
    </row>
    <row r="343" spans="1:6">
      <c r="A343" s="124"/>
      <c r="B343" s="133"/>
      <c r="C343" s="134"/>
      <c r="F343" s="124"/>
    </row>
    <row r="344" spans="1:6">
      <c r="A344" s="124"/>
      <c r="B344" s="133"/>
      <c r="C344" s="134"/>
      <c r="F344" s="124"/>
    </row>
    <row r="345" spans="1:6">
      <c r="A345" s="124"/>
      <c r="B345" s="133"/>
      <c r="C345" s="134"/>
      <c r="F345" s="124"/>
    </row>
    <row r="346" spans="1:6">
      <c r="A346" s="124"/>
      <c r="B346" s="133"/>
      <c r="C346" s="134"/>
      <c r="F346" s="124"/>
    </row>
    <row r="347" spans="1:6">
      <c r="A347" s="124"/>
      <c r="B347" s="133"/>
      <c r="C347" s="134"/>
      <c r="F347" s="124"/>
    </row>
    <row r="348" spans="1:6">
      <c r="A348" s="124"/>
      <c r="B348" s="133"/>
      <c r="C348" s="134"/>
      <c r="F348" s="124"/>
    </row>
    <row r="349" spans="1:6">
      <c r="A349" s="124"/>
      <c r="B349" s="133"/>
      <c r="C349" s="134"/>
      <c r="F349" s="124"/>
    </row>
    <row r="350" spans="1:6">
      <c r="A350" s="124"/>
      <c r="B350" s="133"/>
      <c r="C350" s="134"/>
      <c r="F350" s="124"/>
    </row>
    <row r="351" spans="1:6">
      <c r="A351" s="124"/>
      <c r="B351" s="133"/>
      <c r="C351" s="134"/>
      <c r="F351" s="124"/>
    </row>
    <row r="352" spans="1:6">
      <c r="A352" s="124"/>
      <c r="B352" s="133"/>
      <c r="C352" s="134"/>
      <c r="F352" s="124"/>
    </row>
    <row r="353" spans="1:6">
      <c r="A353" s="124"/>
      <c r="B353" s="133"/>
      <c r="C353" s="134"/>
      <c r="F353" s="124"/>
    </row>
    <row r="354" spans="1:6">
      <c r="A354" s="124"/>
      <c r="B354" s="133"/>
      <c r="C354" s="134"/>
      <c r="F354" s="124"/>
    </row>
    <row r="355" spans="1:6">
      <c r="A355" s="124"/>
      <c r="B355" s="133"/>
      <c r="C355" s="134"/>
      <c r="F355" s="124"/>
    </row>
    <row r="356" spans="1:6">
      <c r="A356" s="124"/>
      <c r="B356" s="133"/>
      <c r="C356" s="134"/>
      <c r="F356" s="124"/>
    </row>
    <row r="357" spans="1:6">
      <c r="A357" s="124"/>
      <c r="B357" s="133"/>
      <c r="C357" s="134"/>
      <c r="F357" s="124"/>
    </row>
    <row r="358" spans="1:6">
      <c r="A358" s="124"/>
      <c r="B358" s="133"/>
      <c r="C358" s="134"/>
      <c r="F358" s="124"/>
    </row>
    <row r="359" spans="1:6">
      <c r="A359" s="124"/>
      <c r="B359" s="133"/>
      <c r="C359" s="134"/>
      <c r="F359" s="124"/>
    </row>
    <row r="360" spans="1:6">
      <c r="A360" s="124"/>
      <c r="B360" s="133"/>
      <c r="C360" s="134"/>
      <c r="F360" s="124"/>
    </row>
    <row r="361" spans="1:6">
      <c r="A361" s="124"/>
      <c r="B361" s="133"/>
      <c r="C361" s="134"/>
      <c r="F361" s="124"/>
    </row>
    <row r="362" spans="1:6">
      <c r="A362" s="124"/>
      <c r="B362" s="133"/>
      <c r="C362" s="134"/>
      <c r="F362" s="124"/>
    </row>
    <row r="363" spans="1:6">
      <c r="A363" s="124"/>
      <c r="B363" s="133"/>
      <c r="C363" s="134"/>
      <c r="F363" s="124"/>
    </row>
    <row r="364" spans="1:6">
      <c r="A364" s="124"/>
      <c r="B364" s="133"/>
      <c r="C364" s="134"/>
      <c r="F364" s="124"/>
    </row>
    <row r="365" spans="1:6">
      <c r="A365" s="124"/>
      <c r="B365" s="133"/>
      <c r="C365" s="134"/>
      <c r="F365" s="124"/>
    </row>
    <row r="366" spans="1:6">
      <c r="A366" s="124"/>
      <c r="B366" s="133"/>
      <c r="C366" s="134"/>
      <c r="F366" s="124"/>
    </row>
    <row r="367" spans="1:6">
      <c r="A367" s="124"/>
      <c r="B367" s="133"/>
      <c r="C367" s="134"/>
      <c r="F367" s="124"/>
    </row>
    <row r="368" spans="1:6">
      <c r="A368" s="124"/>
      <c r="B368" s="133"/>
      <c r="C368" s="134"/>
      <c r="F368" s="124"/>
    </row>
    <row r="369" spans="1:6">
      <c r="A369" s="124"/>
      <c r="B369" s="133"/>
      <c r="C369" s="134"/>
      <c r="F369" s="124"/>
    </row>
    <row r="370" spans="1:6">
      <c r="A370" s="124"/>
      <c r="B370" s="133"/>
      <c r="C370" s="134"/>
      <c r="F370" s="124"/>
    </row>
    <row r="371" spans="1:6">
      <c r="A371" s="124"/>
      <c r="B371" s="133"/>
      <c r="C371" s="134"/>
      <c r="F371" s="124"/>
    </row>
    <row r="372" spans="1:6">
      <c r="A372" s="124"/>
      <c r="B372" s="133"/>
      <c r="C372" s="134"/>
      <c r="F372" s="124"/>
    </row>
    <row r="373" spans="1:6">
      <c r="A373" s="124"/>
      <c r="B373" s="133"/>
      <c r="C373" s="134"/>
      <c r="F373" s="124"/>
    </row>
    <row r="374" spans="1:6">
      <c r="A374" s="124"/>
      <c r="B374" s="133"/>
      <c r="C374" s="134"/>
      <c r="F374" s="124"/>
    </row>
    <row r="375" spans="1:6">
      <c r="A375" s="124"/>
      <c r="B375" s="133"/>
      <c r="C375" s="134"/>
      <c r="F375" s="124"/>
    </row>
    <row r="376" spans="1:6">
      <c r="A376" s="124"/>
      <c r="B376" s="133"/>
      <c r="C376" s="134"/>
      <c r="F376" s="124"/>
    </row>
    <row r="377" spans="1:6">
      <c r="A377" s="124"/>
      <c r="B377" s="133"/>
      <c r="C377" s="134"/>
      <c r="F377" s="124"/>
    </row>
    <row r="378" spans="1:6">
      <c r="A378" s="124"/>
      <c r="B378" s="133"/>
      <c r="C378" s="134"/>
      <c r="F378" s="124"/>
    </row>
    <row r="379" spans="1:6">
      <c r="A379" s="124"/>
      <c r="B379" s="133"/>
      <c r="C379" s="134"/>
      <c r="F379" s="124"/>
    </row>
    <row r="380" spans="1:6">
      <c r="A380" s="124"/>
      <c r="B380" s="133"/>
      <c r="C380" s="134"/>
      <c r="F380" s="124"/>
    </row>
    <row r="381" spans="1:6">
      <c r="A381" s="124"/>
      <c r="B381" s="133"/>
      <c r="C381" s="134"/>
      <c r="F381" s="124"/>
    </row>
    <row r="382" spans="1:6">
      <c r="A382" s="124"/>
      <c r="B382" s="133"/>
      <c r="C382" s="134"/>
      <c r="F382" s="124"/>
    </row>
    <row r="383" spans="1:6">
      <c r="A383" s="124"/>
      <c r="B383" s="133"/>
      <c r="C383" s="134"/>
      <c r="F383" s="124"/>
    </row>
    <row r="384" spans="1:6">
      <c r="A384" s="124"/>
      <c r="B384" s="133"/>
      <c r="C384" s="134"/>
      <c r="F384" s="124"/>
    </row>
    <row r="385" spans="1:6">
      <c r="A385" s="124"/>
      <c r="B385" s="133"/>
      <c r="C385" s="134"/>
      <c r="F385" s="124"/>
    </row>
    <row r="386" spans="1:6">
      <c r="A386" s="124"/>
      <c r="B386" s="133"/>
      <c r="C386" s="134"/>
      <c r="F386" s="124"/>
    </row>
    <row r="387" spans="1:6">
      <c r="A387" s="124"/>
      <c r="B387" s="133"/>
      <c r="C387" s="134"/>
      <c r="F387" s="124"/>
    </row>
    <row r="388" spans="1:6">
      <c r="A388" s="124"/>
      <c r="B388" s="133"/>
      <c r="C388" s="134"/>
      <c r="F388" s="124"/>
    </row>
    <row r="389" spans="1:6">
      <c r="A389" s="124"/>
      <c r="B389" s="133"/>
      <c r="C389" s="134"/>
      <c r="F389" s="124"/>
    </row>
    <row r="390" spans="1:6">
      <c r="A390" s="124"/>
      <c r="B390" s="133"/>
      <c r="C390" s="134"/>
      <c r="F390" s="124"/>
    </row>
    <row r="391" spans="1:6">
      <c r="A391" s="124"/>
      <c r="B391" s="133"/>
      <c r="C391" s="134"/>
      <c r="F391" s="124"/>
    </row>
    <row r="392" spans="1:6">
      <c r="A392" s="124"/>
      <c r="B392" s="133"/>
      <c r="C392" s="134"/>
      <c r="F392" s="124"/>
    </row>
    <row r="393" spans="1:6">
      <c r="A393" s="124"/>
      <c r="B393" s="133"/>
      <c r="C393" s="134"/>
      <c r="F393" s="124"/>
    </row>
    <row r="394" spans="1:6">
      <c r="A394" s="124"/>
      <c r="B394" s="133"/>
      <c r="C394" s="134"/>
      <c r="F394" s="124"/>
    </row>
    <row r="395" spans="1:6">
      <c r="A395" s="124"/>
      <c r="B395" s="133"/>
      <c r="C395" s="134"/>
      <c r="F395" s="124"/>
    </row>
    <row r="396" spans="1:6">
      <c r="A396" s="124"/>
      <c r="B396" s="133"/>
      <c r="C396" s="134"/>
      <c r="F396" s="124"/>
    </row>
    <row r="397" spans="1:6">
      <c r="A397" s="124"/>
      <c r="B397" s="133"/>
      <c r="C397" s="134"/>
      <c r="F397" s="124"/>
    </row>
    <row r="398" spans="1:6">
      <c r="A398" s="124"/>
      <c r="B398" s="133"/>
      <c r="C398" s="134"/>
      <c r="F398" s="124"/>
    </row>
    <row r="399" spans="1:6">
      <c r="A399" s="124"/>
      <c r="B399" s="133"/>
      <c r="C399" s="134"/>
      <c r="F399" s="124"/>
    </row>
    <row r="400" spans="1:6">
      <c r="A400" s="124"/>
      <c r="B400" s="133"/>
      <c r="C400" s="134"/>
      <c r="F400" s="124"/>
    </row>
    <row r="401" spans="1:6">
      <c r="A401" s="124"/>
      <c r="B401" s="133"/>
      <c r="C401" s="134"/>
      <c r="F401" s="124"/>
    </row>
    <row r="402" spans="1:6">
      <c r="A402" s="124"/>
      <c r="B402" s="133"/>
      <c r="C402" s="134"/>
      <c r="F402" s="124"/>
    </row>
    <row r="403" spans="1:6">
      <c r="A403" s="124"/>
      <c r="B403" s="133"/>
      <c r="C403" s="134"/>
      <c r="F403" s="124"/>
    </row>
    <row r="404" spans="1:6">
      <c r="A404" s="124"/>
      <c r="B404" s="133"/>
      <c r="C404" s="134"/>
      <c r="F404" s="124"/>
    </row>
    <row r="405" spans="1:6">
      <c r="A405" s="124"/>
      <c r="B405" s="133"/>
      <c r="C405" s="134"/>
      <c r="F405" s="124"/>
    </row>
    <row r="406" spans="1:6">
      <c r="A406" s="124"/>
      <c r="B406" s="133"/>
      <c r="C406" s="134"/>
      <c r="F406" s="124"/>
    </row>
    <row r="407" spans="1:6">
      <c r="A407" s="124"/>
      <c r="B407" s="133"/>
      <c r="C407" s="134"/>
      <c r="F407" s="124"/>
    </row>
    <row r="408" spans="1:6">
      <c r="A408" s="124"/>
      <c r="B408" s="133"/>
      <c r="C408" s="134"/>
      <c r="F408" s="124"/>
    </row>
    <row r="409" spans="1:6">
      <c r="A409" s="124"/>
      <c r="B409" s="133"/>
      <c r="C409" s="134"/>
      <c r="F409" s="124"/>
    </row>
    <row r="410" spans="1:6">
      <c r="A410" s="124"/>
      <c r="B410" s="133"/>
      <c r="C410" s="134"/>
      <c r="F410" s="124"/>
    </row>
    <row r="411" spans="1:6">
      <c r="A411" s="124"/>
      <c r="B411" s="133"/>
      <c r="C411" s="134"/>
      <c r="F411" s="124"/>
    </row>
    <row r="412" spans="1:6">
      <c r="A412" s="124"/>
      <c r="B412" s="133"/>
      <c r="C412" s="134"/>
      <c r="F412" s="124"/>
    </row>
    <row r="413" spans="1:6">
      <c r="A413" s="124"/>
      <c r="B413" s="133"/>
      <c r="C413" s="134"/>
      <c r="F413" s="124"/>
    </row>
    <row r="414" spans="1:6">
      <c r="A414" s="124"/>
      <c r="B414" s="133"/>
      <c r="C414" s="134"/>
      <c r="F414" s="124"/>
    </row>
    <row r="415" spans="1:6">
      <c r="A415" s="124"/>
      <c r="B415" s="133"/>
      <c r="C415" s="134"/>
      <c r="F415" s="124"/>
    </row>
  </sheetData>
  <autoFilter ref="A7:O320" xr:uid="{00000000-0009-0000-0000-000002000000}">
    <filterColumn colId="1">
      <colorFilter dxfId="0"/>
    </filterColumn>
  </autoFilter>
  <mergeCells count="10">
    <mergeCell ref="B323:D323"/>
    <mergeCell ref="B324:D324"/>
    <mergeCell ref="A2:K2"/>
    <mergeCell ref="A3:K3"/>
    <mergeCell ref="C5:E5"/>
    <mergeCell ref="F5:H5"/>
    <mergeCell ref="I5:I6"/>
    <mergeCell ref="J5:J6"/>
    <mergeCell ref="K5:K6"/>
    <mergeCell ref="J4:K4"/>
  </mergeCells>
  <printOptions horizontalCentered="1"/>
  <pageMargins left="0.39370078740157499" right="0.393700787" top="0.196850393700787" bottom="0.196850393700787" header="0" footer="0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5"/>
  <sheetViews>
    <sheetView zoomScaleNormal="100" workbookViewId="0">
      <selection activeCell="D12" sqref="D12"/>
    </sheetView>
  </sheetViews>
  <sheetFormatPr defaultColWidth="8.85546875" defaultRowHeight="15"/>
  <cols>
    <col min="1" max="1" width="6.7109375" style="158" customWidth="1"/>
    <col min="2" max="2" width="35" style="158" customWidth="1"/>
    <col min="3" max="3" width="22.42578125" style="158" customWidth="1"/>
    <col min="4" max="4" width="22.42578125" style="159" customWidth="1"/>
    <col min="5" max="5" width="18.28515625" style="160" customWidth="1"/>
    <col min="6" max="16384" width="8.85546875" style="158"/>
  </cols>
  <sheetData>
    <row r="1" spans="1:5" ht="18.75">
      <c r="A1" s="193" t="s">
        <v>384</v>
      </c>
      <c r="B1" s="190"/>
      <c r="C1" s="190"/>
      <c r="D1" s="191"/>
      <c r="E1" s="192"/>
    </row>
    <row r="2" spans="1:5" ht="11.45" customHeight="1">
      <c r="A2" s="190"/>
      <c r="B2" s="190"/>
      <c r="C2" s="190"/>
      <c r="D2" s="191"/>
      <c r="E2" s="192"/>
    </row>
    <row r="3" spans="1:5" ht="24.6" customHeight="1">
      <c r="A3" s="190"/>
      <c r="B3" s="237" t="s">
        <v>363</v>
      </c>
      <c r="C3" s="237"/>
      <c r="D3" s="237"/>
      <c r="E3" s="237"/>
    </row>
    <row r="4" spans="1:5" ht="24.6" customHeight="1">
      <c r="A4" s="246" t="s">
        <v>386</v>
      </c>
      <c r="B4" s="246"/>
      <c r="C4" s="246"/>
      <c r="D4" s="246"/>
      <c r="E4" s="246"/>
    </row>
    <row r="5" spans="1:5" ht="26.45" customHeight="1">
      <c r="E5" s="182" t="s">
        <v>347</v>
      </c>
    </row>
    <row r="6" spans="1:5" ht="14.45" customHeight="1">
      <c r="A6" s="242" t="s">
        <v>1</v>
      </c>
      <c r="B6" s="242" t="s">
        <v>2</v>
      </c>
      <c r="C6" s="242" t="s">
        <v>348</v>
      </c>
      <c r="D6" s="245" t="s">
        <v>349</v>
      </c>
      <c r="E6" s="242" t="s">
        <v>6</v>
      </c>
    </row>
    <row r="7" spans="1:5" ht="49.15" customHeight="1">
      <c r="A7" s="243"/>
      <c r="B7" s="243"/>
      <c r="C7" s="243"/>
      <c r="D7" s="245"/>
      <c r="E7" s="243"/>
    </row>
    <row r="8" spans="1:5" ht="19.149999999999999" customHeight="1">
      <c r="A8" s="116"/>
      <c r="B8" s="117" t="s">
        <v>361</v>
      </c>
      <c r="C8" s="118">
        <f>C9+C12+C25</f>
        <v>233291000000</v>
      </c>
      <c r="D8" s="118">
        <f>D9+D12+D25</f>
        <v>46515615918</v>
      </c>
      <c r="E8" s="164">
        <f>D8/C8</f>
        <v>0.19938881447634071</v>
      </c>
    </row>
    <row r="9" spans="1:5" ht="27.6" customHeight="1">
      <c r="A9" s="116" t="s">
        <v>12</v>
      </c>
      <c r="B9" s="117" t="s">
        <v>350</v>
      </c>
      <c r="C9" s="118">
        <f>C10+C11</f>
        <v>27075000000</v>
      </c>
      <c r="D9" s="118">
        <f>D10+D11</f>
        <v>3275316000</v>
      </c>
      <c r="E9" s="165">
        <f t="shared" ref="E9:E25" si="0">D9/C9</f>
        <v>0.12097196675900276</v>
      </c>
    </row>
    <row r="10" spans="1:5" ht="24" customHeight="1">
      <c r="A10" s="111">
        <v>1</v>
      </c>
      <c r="B10" s="166" t="s">
        <v>351</v>
      </c>
      <c r="C10" s="121">
        <v>27075000000</v>
      </c>
      <c r="D10" s="121">
        <v>3275316000</v>
      </c>
      <c r="E10" s="165">
        <f t="shared" si="0"/>
        <v>0.12097196675900276</v>
      </c>
    </row>
    <row r="11" spans="1:5" ht="24" customHeight="1">
      <c r="A11" s="111">
        <v>2</v>
      </c>
      <c r="B11" s="166" t="s">
        <v>352</v>
      </c>
      <c r="C11" s="121"/>
      <c r="D11" s="121"/>
      <c r="E11" s="165"/>
    </row>
    <row r="12" spans="1:5" ht="31.9" customHeight="1">
      <c r="A12" s="116" t="s">
        <v>20</v>
      </c>
      <c r="B12" s="117" t="s">
        <v>21</v>
      </c>
      <c r="C12" s="118">
        <f>C13+C14+C15+C16+C17+C18+C19+C20+C21+C22+C23+C24</f>
        <v>201642000000</v>
      </c>
      <c r="D12" s="118">
        <f>D13+D14+D15+D16+D17+D18+D19+D20+D21+D22+D23+D24</f>
        <v>43240299918</v>
      </c>
      <c r="E12" s="164">
        <f t="shared" si="0"/>
        <v>0.21444093947689469</v>
      </c>
    </row>
    <row r="13" spans="1:5" ht="40.15" customHeight="1">
      <c r="A13" s="111">
        <v>1</v>
      </c>
      <c r="B13" s="112" t="s">
        <v>353</v>
      </c>
      <c r="C13" s="121">
        <v>30100000000</v>
      </c>
      <c r="D13" s="121">
        <v>8383165704</v>
      </c>
      <c r="E13" s="165">
        <f t="shared" si="0"/>
        <v>0.27851048850498339</v>
      </c>
    </row>
    <row r="14" spans="1:5" ht="28.15" customHeight="1">
      <c r="A14" s="111">
        <v>2</v>
      </c>
      <c r="B14" s="166" t="s">
        <v>354</v>
      </c>
      <c r="C14" s="121">
        <v>119118000000</v>
      </c>
      <c r="D14" s="121">
        <v>20165655755</v>
      </c>
      <c r="E14" s="165">
        <f t="shared" si="0"/>
        <v>0.16929142325257307</v>
      </c>
    </row>
    <row r="15" spans="1:5" ht="28.15" customHeight="1">
      <c r="A15" s="111">
        <v>3</v>
      </c>
      <c r="B15" s="113" t="s">
        <v>114</v>
      </c>
      <c r="C15" s="121">
        <v>3896000000</v>
      </c>
      <c r="D15" s="121">
        <v>76805139</v>
      </c>
      <c r="E15" s="165">
        <f t="shared" si="0"/>
        <v>1.9713844712525668E-2</v>
      </c>
    </row>
    <row r="16" spans="1:5" ht="28.15" customHeight="1">
      <c r="A16" s="111">
        <v>4</v>
      </c>
      <c r="B16" s="113" t="s">
        <v>106</v>
      </c>
      <c r="C16" s="121">
        <v>2928000000</v>
      </c>
      <c r="D16" s="121">
        <v>49180000</v>
      </c>
      <c r="E16" s="165">
        <f t="shared" si="0"/>
        <v>1.6796448087431692E-2</v>
      </c>
    </row>
    <row r="17" spans="1:5" ht="28.15" customHeight="1">
      <c r="A17" s="111">
        <v>5</v>
      </c>
      <c r="B17" s="113" t="s">
        <v>355</v>
      </c>
      <c r="C17" s="121">
        <v>33001000000</v>
      </c>
      <c r="D17" s="121">
        <v>12118683800</v>
      </c>
      <c r="E17" s="165">
        <f t="shared" si="0"/>
        <v>0.36722171449350022</v>
      </c>
    </row>
    <row r="18" spans="1:5" ht="24.6" customHeight="1">
      <c r="A18" s="111">
        <v>6</v>
      </c>
      <c r="B18" s="113" t="s">
        <v>356</v>
      </c>
      <c r="C18" s="121">
        <v>1636000000</v>
      </c>
      <c r="D18" s="121">
        <v>214700418</v>
      </c>
      <c r="E18" s="165">
        <f t="shared" si="0"/>
        <v>0.13123497432762837</v>
      </c>
    </row>
    <row r="19" spans="1:5" ht="24.6" customHeight="1">
      <c r="A19" s="111">
        <v>7</v>
      </c>
      <c r="B19" s="113" t="s">
        <v>357</v>
      </c>
      <c r="C19" s="121">
        <v>355000000</v>
      </c>
      <c r="D19" s="121">
        <v>50298970</v>
      </c>
      <c r="E19" s="165">
        <f t="shared" si="0"/>
        <v>0.14168723943661971</v>
      </c>
    </row>
    <row r="20" spans="1:5" ht="39" customHeight="1">
      <c r="A20" s="111">
        <v>8</v>
      </c>
      <c r="B20" s="113" t="s">
        <v>102</v>
      </c>
      <c r="C20" s="121">
        <v>300000000</v>
      </c>
      <c r="D20" s="121">
        <v>16021400</v>
      </c>
      <c r="E20" s="165">
        <f t="shared" si="0"/>
        <v>5.340466666666667E-2</v>
      </c>
    </row>
    <row r="21" spans="1:5" ht="31.15" customHeight="1">
      <c r="A21" s="111">
        <v>9</v>
      </c>
      <c r="B21" s="113" t="s">
        <v>358</v>
      </c>
      <c r="C21" s="121">
        <v>390000000</v>
      </c>
      <c r="D21" s="121"/>
      <c r="E21" s="165">
        <f t="shared" si="0"/>
        <v>0</v>
      </c>
    </row>
    <row r="22" spans="1:5" ht="38.450000000000003" customHeight="1">
      <c r="A22" s="111">
        <v>10</v>
      </c>
      <c r="B22" s="113" t="s">
        <v>85</v>
      </c>
      <c r="C22" s="121">
        <v>4614000000</v>
      </c>
      <c r="D22" s="121">
        <v>989955485</v>
      </c>
      <c r="E22" s="165">
        <f t="shared" si="0"/>
        <v>0.21455472149978327</v>
      </c>
    </row>
    <row r="23" spans="1:5" ht="27" customHeight="1">
      <c r="A23" s="125">
        <v>11</v>
      </c>
      <c r="B23" s="113" t="s">
        <v>359</v>
      </c>
      <c r="C23" s="121">
        <v>4301000000</v>
      </c>
      <c r="D23" s="121">
        <v>1175833247</v>
      </c>
      <c r="E23" s="165">
        <f t="shared" si="0"/>
        <v>0.27338601418274822</v>
      </c>
    </row>
    <row r="24" spans="1:5" ht="27" customHeight="1">
      <c r="A24" s="126">
        <v>12</v>
      </c>
      <c r="B24" s="113" t="s">
        <v>302</v>
      </c>
      <c r="C24" s="121">
        <v>1003000000</v>
      </c>
      <c r="D24" s="121"/>
      <c r="E24" s="165">
        <f t="shared" si="0"/>
        <v>0</v>
      </c>
    </row>
    <row r="25" spans="1:5" s="161" customFormat="1" ht="27" customHeight="1">
      <c r="A25" s="104" t="s">
        <v>308</v>
      </c>
      <c r="B25" s="105" t="s">
        <v>360</v>
      </c>
      <c r="C25" s="118">
        <v>4574000000</v>
      </c>
      <c r="D25" s="118"/>
      <c r="E25" s="164">
        <f t="shared" si="0"/>
        <v>0</v>
      </c>
    </row>
  </sheetData>
  <mergeCells count="7">
    <mergeCell ref="B3:E3"/>
    <mergeCell ref="A6:A7"/>
    <mergeCell ref="B6:B7"/>
    <mergeCell ref="D6:D7"/>
    <mergeCell ref="E6:E7"/>
    <mergeCell ref="C6:C7"/>
    <mergeCell ref="A4:E4"/>
  </mergeCells>
  <printOptions horizontalCentered="1"/>
  <pageMargins left="0" right="0" top="0.35433070866141736" bottom="0.35433070866141736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B01 CÂN ĐỐI</vt:lpstr>
      <vt:lpstr>B02 THU</vt:lpstr>
      <vt:lpstr>B02- CHI</vt:lpstr>
      <vt:lpstr>B03 CHI</vt:lpstr>
      <vt:lpstr>'B02- CHI'!Print_Area</vt:lpstr>
      <vt:lpstr>'B02- CHI'!Print_Titles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2026-04-07T04:25:19Z</cp:lastPrinted>
  <dcterms:created xsi:type="dcterms:W3CDTF">2025-07-24T11:55:26Z</dcterms:created>
  <dcterms:modified xsi:type="dcterms:W3CDTF">2026-04-09T04:26:51Z</dcterms:modified>
</cp:coreProperties>
</file>