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CAC DU AN\DUONG SAT LC -HN -HP\DU AN DUONG SAT LC-HN-HP 2025\ĐỢT1 -2026 TBTH ĐẤT\Đợt 1 - 2026\PHUONG ÁN\"/>
    </mc:Choice>
  </mc:AlternateContent>
  <xr:revisionPtr revIDLastSave="0" documentId="13_ncr:1_{CA8227BE-17A7-498B-BDF6-B5FBEC0BCAF1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BTH đất lúa (03-8-26)" sheetId="3" r:id="rId1"/>
  </sheets>
  <definedNames>
    <definedName name="_xlnm._FilterDatabase" localSheetId="0" hidden="1">'BTH đất lúa (03-8-26)'!$A$10:$Y$130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2" i="3" l="1"/>
  <c r="S42" i="3"/>
  <c r="U42" i="3" s="1"/>
  <c r="T37" i="3"/>
  <c r="S37" i="3"/>
  <c r="T35" i="3"/>
  <c r="S35" i="3"/>
  <c r="V35" i="3" s="1"/>
  <c r="T31" i="3"/>
  <c r="S31" i="3"/>
  <c r="U31" i="3" s="1"/>
  <c r="T29" i="3"/>
  <c r="S29" i="3"/>
  <c r="V29" i="3" s="1"/>
  <c r="T20" i="3"/>
  <c r="S20" i="3"/>
  <c r="U20" i="3" s="1"/>
  <c r="T129" i="3"/>
  <c r="S129" i="3"/>
  <c r="U129" i="3" s="1"/>
  <c r="T128" i="3"/>
  <c r="S128" i="3"/>
  <c r="V128" i="3" s="1"/>
  <c r="T127" i="3"/>
  <c r="S127" i="3"/>
  <c r="U127" i="3" s="1"/>
  <c r="T126" i="3"/>
  <c r="S126" i="3"/>
  <c r="V126" i="3" s="1"/>
  <c r="T125" i="3"/>
  <c r="Q111" i="3"/>
  <c r="Q106" i="3"/>
  <c r="Q102" i="3"/>
  <c r="P101" i="3"/>
  <c r="Q101" i="3" s="1"/>
  <c r="W101" i="3" s="1"/>
  <c r="Q97" i="3"/>
  <c r="P96" i="3"/>
  <c r="Q96" i="3" s="1"/>
  <c r="W96" i="3" s="1"/>
  <c r="Q88" i="3"/>
  <c r="P87" i="3"/>
  <c r="Q87" i="3" s="1"/>
  <c r="W87" i="3" s="1"/>
  <c r="Q83" i="3"/>
  <c r="P82" i="3"/>
  <c r="Q82" i="3" s="1"/>
  <c r="W82" i="3" s="1"/>
  <c r="Q80" i="3"/>
  <c r="P79" i="3"/>
  <c r="Q79" i="3" s="1"/>
  <c r="W79" i="3" s="1"/>
  <c r="Q60" i="3"/>
  <c r="P59" i="3"/>
  <c r="Q59" i="3" s="1"/>
  <c r="W59" i="3" s="1"/>
  <c r="Q53" i="3"/>
  <c r="P52" i="3"/>
  <c r="Q52" i="3" s="1"/>
  <c r="W52" i="3" s="1"/>
  <c r="Q43" i="3"/>
  <c r="P42" i="3"/>
  <c r="Q42" i="3" s="1"/>
  <c r="W42" i="3" s="1"/>
  <c r="Q38" i="3"/>
  <c r="P37" i="3"/>
  <c r="Q37" i="3" s="1"/>
  <c r="W37" i="3" s="1"/>
  <c r="Q36" i="3"/>
  <c r="P35" i="3"/>
  <c r="Q35" i="3" s="1"/>
  <c r="W35" i="3" s="1"/>
  <c r="Q32" i="3"/>
  <c r="P31" i="3"/>
  <c r="Q31" i="3" s="1"/>
  <c r="W31" i="3" s="1"/>
  <c r="Q30" i="3"/>
  <c r="P29" i="3"/>
  <c r="Q29" i="3" s="1"/>
  <c r="W29" i="3" s="1"/>
  <c r="P129" i="3"/>
  <c r="Q129" i="3" s="1"/>
  <c r="W129" i="3" s="1"/>
  <c r="P128" i="3"/>
  <c r="Q128" i="3" s="1"/>
  <c r="W128" i="3" s="1"/>
  <c r="P127" i="3"/>
  <c r="Q127" i="3" s="1"/>
  <c r="W127" i="3" s="1"/>
  <c r="P126" i="3"/>
  <c r="Q126" i="3" s="1"/>
  <c r="W126" i="3" s="1"/>
  <c r="P125" i="3"/>
  <c r="Q125" i="3" s="1"/>
  <c r="W125" i="3" s="1"/>
  <c r="P124" i="3"/>
  <c r="Q124" i="3" s="1"/>
  <c r="W124" i="3" s="1"/>
  <c r="P123" i="3"/>
  <c r="Q123" i="3" s="1"/>
  <c r="W123" i="3" s="1"/>
  <c r="P122" i="3"/>
  <c r="Q122" i="3" s="1"/>
  <c r="W122" i="3" s="1"/>
  <c r="P121" i="3"/>
  <c r="Q121" i="3" s="1"/>
  <c r="W121" i="3" s="1"/>
  <c r="P120" i="3"/>
  <c r="Q120" i="3" s="1"/>
  <c r="W120" i="3" s="1"/>
  <c r="P119" i="3"/>
  <c r="Q119" i="3" s="1"/>
  <c r="W119" i="3" s="1"/>
  <c r="P118" i="3"/>
  <c r="Q118" i="3" s="1"/>
  <c r="W118" i="3" s="1"/>
  <c r="P117" i="3"/>
  <c r="Q117" i="3" s="1"/>
  <c r="W117" i="3" s="1"/>
  <c r="P116" i="3"/>
  <c r="Q116" i="3" s="1"/>
  <c r="W116" i="3" s="1"/>
  <c r="P115" i="3"/>
  <c r="Q115" i="3" s="1"/>
  <c r="W115" i="3" s="1"/>
  <c r="P114" i="3"/>
  <c r="Q114" i="3" s="1"/>
  <c r="W114" i="3" s="1"/>
  <c r="Q21" i="3"/>
  <c r="M129" i="3"/>
  <c r="M128" i="3"/>
  <c r="M127" i="3"/>
  <c r="M126" i="3"/>
  <c r="M125" i="3"/>
  <c r="S125" i="3" s="1"/>
  <c r="U125" i="3" s="1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09" i="3"/>
  <c r="M108" i="3"/>
  <c r="M107" i="3"/>
  <c r="M104" i="3"/>
  <c r="M103" i="3"/>
  <c r="M100" i="3"/>
  <c r="M99" i="3"/>
  <c r="M98" i="3"/>
  <c r="M95" i="3"/>
  <c r="M94" i="3"/>
  <c r="M93" i="3"/>
  <c r="M92" i="3"/>
  <c r="M91" i="3"/>
  <c r="M90" i="3"/>
  <c r="M89" i="3"/>
  <c r="M86" i="3"/>
  <c r="M85" i="3"/>
  <c r="M84" i="3"/>
  <c r="M81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58" i="3"/>
  <c r="M57" i="3"/>
  <c r="M56" i="3"/>
  <c r="M55" i="3"/>
  <c r="M54" i="3"/>
  <c r="M51" i="3"/>
  <c r="M50" i="3"/>
  <c r="M49" i="3"/>
  <c r="M48" i="3"/>
  <c r="M47" i="3"/>
  <c r="M46" i="3"/>
  <c r="M45" i="3"/>
  <c r="M44" i="3"/>
  <c r="M41" i="3"/>
  <c r="M40" i="3"/>
  <c r="M39" i="3"/>
  <c r="M34" i="3"/>
  <c r="M33" i="3"/>
  <c r="M25" i="3"/>
  <c r="M24" i="3"/>
  <c r="M23" i="3"/>
  <c r="M22" i="3"/>
  <c r="M26" i="3"/>
  <c r="M110" i="3"/>
  <c r="M105" i="3"/>
  <c r="M101" i="3"/>
  <c r="M96" i="3"/>
  <c r="M87" i="3"/>
  <c r="M82" i="3"/>
  <c r="M79" i="3"/>
  <c r="M59" i="3"/>
  <c r="M52" i="3"/>
  <c r="M42" i="3"/>
  <c r="M37" i="3"/>
  <c r="M35" i="3"/>
  <c r="M31" i="3"/>
  <c r="M29" i="3"/>
  <c r="M20" i="3"/>
  <c r="P20" i="3" s="1"/>
  <c r="Q20" i="3" s="1"/>
  <c r="W20" i="3" s="1"/>
  <c r="M18" i="3"/>
  <c r="M13" i="3"/>
  <c r="M14" i="3"/>
  <c r="M15" i="3"/>
  <c r="M16" i="3"/>
  <c r="M17" i="3"/>
  <c r="M12" i="3"/>
  <c r="U37" i="3" l="1"/>
  <c r="V37" i="3"/>
  <c r="T124" i="3"/>
  <c r="S124" i="3"/>
  <c r="V124" i="3" s="1"/>
  <c r="T123" i="3"/>
  <c r="S123" i="3"/>
  <c r="U123" i="3" s="1"/>
  <c r="T122" i="3"/>
  <c r="S122" i="3"/>
  <c r="V122" i="3" s="1"/>
  <c r="T121" i="3"/>
  <c r="S121" i="3"/>
  <c r="S120" i="3"/>
  <c r="V120" i="3" s="1"/>
  <c r="T120" i="3"/>
  <c r="T119" i="3"/>
  <c r="S119" i="3"/>
  <c r="T118" i="3"/>
  <c r="S118" i="3"/>
  <c r="T117" i="3"/>
  <c r="S117" i="3"/>
  <c r="T116" i="3"/>
  <c r="S116" i="3"/>
  <c r="V116" i="3" s="1"/>
  <c r="T115" i="3"/>
  <c r="S115" i="3"/>
  <c r="T114" i="3"/>
  <c r="S114" i="3"/>
  <c r="T113" i="3"/>
  <c r="S113" i="3"/>
  <c r="P113" i="3"/>
  <c r="Q113" i="3" s="1"/>
  <c r="W113" i="3" s="1"/>
  <c r="T112" i="3"/>
  <c r="S112" i="3"/>
  <c r="P112" i="3"/>
  <c r="Q112" i="3" s="1"/>
  <c r="W112" i="3" s="1"/>
  <c r="T109" i="3"/>
  <c r="S109" i="3"/>
  <c r="U109" i="3" s="1"/>
  <c r="P109" i="3"/>
  <c r="Q109" i="3" s="1"/>
  <c r="W109" i="3" s="1"/>
  <c r="S108" i="3"/>
  <c r="P108" i="3"/>
  <c r="Q108" i="3" s="1"/>
  <c r="W108" i="3" s="1"/>
  <c r="T108" i="3"/>
  <c r="T107" i="3"/>
  <c r="S107" i="3"/>
  <c r="P107" i="3"/>
  <c r="Q107" i="3" s="1"/>
  <c r="W107" i="3" s="1"/>
  <c r="T104" i="3"/>
  <c r="S104" i="3"/>
  <c r="P104" i="3"/>
  <c r="Q104" i="3" s="1"/>
  <c r="W104" i="3" s="1"/>
  <c r="T103" i="3"/>
  <c r="S103" i="3"/>
  <c r="P103" i="3"/>
  <c r="Q103" i="3" s="1"/>
  <c r="W103" i="3" s="1"/>
  <c r="T100" i="3"/>
  <c r="X100" i="3" s="1"/>
  <c r="S100" i="3"/>
  <c r="U100" i="3" s="1"/>
  <c r="P100" i="3"/>
  <c r="Q100" i="3" s="1"/>
  <c r="W100" i="3" s="1"/>
  <c r="T99" i="3"/>
  <c r="S99" i="3"/>
  <c r="V99" i="3" s="1"/>
  <c r="P99" i="3"/>
  <c r="Q99" i="3" s="1"/>
  <c r="W99" i="3" s="1"/>
  <c r="S98" i="3"/>
  <c r="U98" i="3" s="1"/>
  <c r="T98" i="3"/>
  <c r="P98" i="3"/>
  <c r="Q98" i="3" s="1"/>
  <c r="W98" i="3" s="1"/>
  <c r="S95" i="3"/>
  <c r="T95" i="3"/>
  <c r="P95" i="3"/>
  <c r="Q95" i="3" s="1"/>
  <c r="W95" i="3" s="1"/>
  <c r="T94" i="3"/>
  <c r="S94" i="3"/>
  <c r="V94" i="3" s="1"/>
  <c r="P94" i="3"/>
  <c r="Q94" i="3" s="1"/>
  <c r="W94" i="3" s="1"/>
  <c r="S93" i="3"/>
  <c r="T93" i="3"/>
  <c r="P93" i="3"/>
  <c r="Q93" i="3" s="1"/>
  <c r="W93" i="3" s="1"/>
  <c r="S92" i="3"/>
  <c r="V92" i="3" s="1"/>
  <c r="T92" i="3"/>
  <c r="P92" i="3"/>
  <c r="Q92" i="3" s="1"/>
  <c r="W92" i="3" s="1"/>
  <c r="T91" i="3"/>
  <c r="S91" i="3"/>
  <c r="P91" i="3"/>
  <c r="Q91" i="3" s="1"/>
  <c r="W91" i="3" s="1"/>
  <c r="S90" i="3"/>
  <c r="V90" i="3" s="1"/>
  <c r="T90" i="3"/>
  <c r="P90" i="3"/>
  <c r="Q90" i="3" s="1"/>
  <c r="W90" i="3" s="1"/>
  <c r="T89" i="3"/>
  <c r="S89" i="3"/>
  <c r="P89" i="3"/>
  <c r="Q89" i="3" s="1"/>
  <c r="W89" i="3" s="1"/>
  <c r="S86" i="3"/>
  <c r="T86" i="3"/>
  <c r="P86" i="3"/>
  <c r="Q86" i="3" s="1"/>
  <c r="W86" i="3" s="1"/>
  <c r="S85" i="3"/>
  <c r="U85" i="3" s="1"/>
  <c r="T85" i="3"/>
  <c r="P85" i="3"/>
  <c r="Q85" i="3" s="1"/>
  <c r="W85" i="3" s="1"/>
  <c r="P84" i="3"/>
  <c r="Q84" i="3" s="1"/>
  <c r="W84" i="3" s="1"/>
  <c r="T84" i="3"/>
  <c r="S84" i="3"/>
  <c r="T81" i="3"/>
  <c r="S81" i="3"/>
  <c r="P81" i="3"/>
  <c r="Q81" i="3" s="1"/>
  <c r="W81" i="3" s="1"/>
  <c r="S78" i="3"/>
  <c r="T78" i="3"/>
  <c r="P78" i="3"/>
  <c r="Q78" i="3" s="1"/>
  <c r="W78" i="3" s="1"/>
  <c r="T77" i="3"/>
  <c r="S77" i="3"/>
  <c r="V77" i="3" s="1"/>
  <c r="P77" i="3"/>
  <c r="Q77" i="3" s="1"/>
  <c r="W77" i="3" s="1"/>
  <c r="T76" i="3"/>
  <c r="S76" i="3"/>
  <c r="U76" i="3" s="1"/>
  <c r="P76" i="3"/>
  <c r="Q76" i="3" s="1"/>
  <c r="W76" i="3" s="1"/>
  <c r="S75" i="3"/>
  <c r="T75" i="3"/>
  <c r="P75" i="3"/>
  <c r="Q75" i="3" s="1"/>
  <c r="W75" i="3" s="1"/>
  <c r="S74" i="3"/>
  <c r="T74" i="3"/>
  <c r="P74" i="3"/>
  <c r="Q74" i="3" s="1"/>
  <c r="W74" i="3" s="1"/>
  <c r="S73" i="3"/>
  <c r="T73" i="3"/>
  <c r="P73" i="3"/>
  <c r="Q73" i="3" s="1"/>
  <c r="W73" i="3" s="1"/>
  <c r="P72" i="3"/>
  <c r="Q72" i="3" s="1"/>
  <c r="W72" i="3" s="1"/>
  <c r="S72" i="3"/>
  <c r="T72" i="3"/>
  <c r="P71" i="3"/>
  <c r="Q71" i="3" s="1"/>
  <c r="W71" i="3" s="1"/>
  <c r="S71" i="3"/>
  <c r="T71" i="3"/>
  <c r="S70" i="3"/>
  <c r="T70" i="3"/>
  <c r="P70" i="3"/>
  <c r="Q70" i="3" s="1"/>
  <c r="W70" i="3" s="1"/>
  <c r="T69" i="3"/>
  <c r="S69" i="3"/>
  <c r="P69" i="3"/>
  <c r="Q69" i="3" s="1"/>
  <c r="W69" i="3" s="1"/>
  <c r="P68" i="3"/>
  <c r="Q68" i="3" s="1"/>
  <c r="W68" i="3" s="1"/>
  <c r="S68" i="3"/>
  <c r="T68" i="3"/>
  <c r="T67" i="3"/>
  <c r="P67" i="3"/>
  <c r="Q67" i="3" s="1"/>
  <c r="W67" i="3" s="1"/>
  <c r="S67" i="3"/>
  <c r="S66" i="3"/>
  <c r="P66" i="3"/>
  <c r="Q66" i="3" s="1"/>
  <c r="W66" i="3" s="1"/>
  <c r="T66" i="3"/>
  <c r="T65" i="3"/>
  <c r="P65" i="3"/>
  <c r="Q65" i="3" s="1"/>
  <c r="W65" i="3" s="1"/>
  <c r="S65" i="3"/>
  <c r="V65" i="3" s="1"/>
  <c r="P64" i="3"/>
  <c r="Q64" i="3" s="1"/>
  <c r="W64" i="3" s="1"/>
  <c r="S64" i="3"/>
  <c r="T64" i="3"/>
  <c r="P63" i="3"/>
  <c r="Q63" i="3" s="1"/>
  <c r="W63" i="3" s="1"/>
  <c r="S63" i="3"/>
  <c r="T63" i="3"/>
  <c r="P62" i="3"/>
  <c r="Q62" i="3" s="1"/>
  <c r="W62" i="3" s="1"/>
  <c r="T62" i="3"/>
  <c r="S62" i="3"/>
  <c r="S61" i="3"/>
  <c r="T61" i="3"/>
  <c r="P61" i="3"/>
  <c r="Q61" i="3" s="1"/>
  <c r="W61" i="3" s="1"/>
  <c r="S58" i="3"/>
  <c r="T58" i="3"/>
  <c r="P58" i="3"/>
  <c r="Q58" i="3" s="1"/>
  <c r="W58" i="3" s="1"/>
  <c r="P57" i="3"/>
  <c r="Q57" i="3" s="1"/>
  <c r="W57" i="3" s="1"/>
  <c r="T57" i="3"/>
  <c r="S57" i="3"/>
  <c r="T56" i="3"/>
  <c r="P56" i="3"/>
  <c r="Q56" i="3" s="1"/>
  <c r="W56" i="3" s="1"/>
  <c r="S56" i="3"/>
  <c r="T55" i="3"/>
  <c r="P55" i="3"/>
  <c r="Q55" i="3" s="1"/>
  <c r="W55" i="3" s="1"/>
  <c r="S55" i="3"/>
  <c r="P54" i="3"/>
  <c r="Q54" i="3" s="1"/>
  <c r="W54" i="3" s="1"/>
  <c r="S54" i="3"/>
  <c r="T54" i="3"/>
  <c r="T51" i="3"/>
  <c r="S51" i="3"/>
  <c r="P51" i="3"/>
  <c r="Q51" i="3" s="1"/>
  <c r="W51" i="3" s="1"/>
  <c r="T50" i="3"/>
  <c r="S50" i="3"/>
  <c r="P50" i="3"/>
  <c r="Q50" i="3" s="1"/>
  <c r="W50" i="3" s="1"/>
  <c r="T49" i="3"/>
  <c r="P49" i="3"/>
  <c r="Q49" i="3" s="1"/>
  <c r="W49" i="3" s="1"/>
  <c r="S49" i="3"/>
  <c r="S48" i="3"/>
  <c r="P48" i="3"/>
  <c r="Q48" i="3" s="1"/>
  <c r="W48" i="3" s="1"/>
  <c r="T48" i="3"/>
  <c r="P47" i="3"/>
  <c r="Q47" i="3" s="1"/>
  <c r="W47" i="3" s="1"/>
  <c r="S47" i="3"/>
  <c r="U47" i="3" s="1"/>
  <c r="T47" i="3"/>
  <c r="P46" i="3"/>
  <c r="Q46" i="3" s="1"/>
  <c r="W46" i="3" s="1"/>
  <c r="S46" i="3"/>
  <c r="V46" i="3" s="1"/>
  <c r="T46" i="3"/>
  <c r="S45" i="3"/>
  <c r="U45" i="3" s="1"/>
  <c r="T45" i="3"/>
  <c r="P45" i="3"/>
  <c r="Q45" i="3" s="1"/>
  <c r="W45" i="3" s="1"/>
  <c r="P44" i="3"/>
  <c r="Q44" i="3" s="1"/>
  <c r="W44" i="3" s="1"/>
  <c r="S44" i="3"/>
  <c r="V44" i="3" s="1"/>
  <c r="T44" i="3"/>
  <c r="T41" i="3"/>
  <c r="S41" i="3"/>
  <c r="U41" i="3" s="1"/>
  <c r="P41" i="3"/>
  <c r="Q41" i="3" s="1"/>
  <c r="W41" i="3" s="1"/>
  <c r="T40" i="3"/>
  <c r="S40" i="3"/>
  <c r="V40" i="3" s="1"/>
  <c r="P40" i="3"/>
  <c r="Q40" i="3" s="1"/>
  <c r="W40" i="3" s="1"/>
  <c r="S39" i="3"/>
  <c r="U39" i="3" s="1"/>
  <c r="T39" i="3"/>
  <c r="P39" i="3"/>
  <c r="Q39" i="3" s="1"/>
  <c r="W39" i="3" s="1"/>
  <c r="P34" i="3"/>
  <c r="Q34" i="3" s="1"/>
  <c r="W34" i="3" s="1"/>
  <c r="T34" i="3"/>
  <c r="S34" i="3"/>
  <c r="U34" i="3" s="1"/>
  <c r="P33" i="3"/>
  <c r="Q33" i="3" s="1"/>
  <c r="W33" i="3" s="1"/>
  <c r="S33" i="3"/>
  <c r="V33" i="3" s="1"/>
  <c r="T33" i="3"/>
  <c r="T25" i="3"/>
  <c r="P25" i="3"/>
  <c r="Q25" i="3" s="1"/>
  <c r="W25" i="3" s="1"/>
  <c r="S25" i="3"/>
  <c r="U25" i="3" s="1"/>
  <c r="T24" i="3"/>
  <c r="S24" i="3"/>
  <c r="V24" i="3" s="1"/>
  <c r="P24" i="3"/>
  <c r="Q24" i="3" s="1"/>
  <c r="W24" i="3" s="1"/>
  <c r="S23" i="3"/>
  <c r="P23" i="3"/>
  <c r="Q23" i="3" s="1"/>
  <c r="W23" i="3" s="1"/>
  <c r="T23" i="3"/>
  <c r="T22" i="3"/>
  <c r="P22" i="3"/>
  <c r="Q22" i="3" s="1"/>
  <c r="W22" i="3" s="1"/>
  <c r="S22" i="3"/>
  <c r="T26" i="3"/>
  <c r="S26" i="3"/>
  <c r="P26" i="3"/>
  <c r="Q26" i="3" s="1"/>
  <c r="W26" i="3" s="1"/>
  <c r="P110" i="3"/>
  <c r="Q110" i="3" s="1"/>
  <c r="W110" i="3" s="1"/>
  <c r="T110" i="3"/>
  <c r="S110" i="3"/>
  <c r="U110" i="3" s="1"/>
  <c r="P105" i="3"/>
  <c r="Q105" i="3" s="1"/>
  <c r="W105" i="3" s="1"/>
  <c r="T105" i="3"/>
  <c r="S105" i="3"/>
  <c r="U105" i="3" s="1"/>
  <c r="T101" i="3"/>
  <c r="S101" i="3"/>
  <c r="U101" i="3" s="1"/>
  <c r="T96" i="3"/>
  <c r="S96" i="3"/>
  <c r="S87" i="3"/>
  <c r="T87" i="3"/>
  <c r="T82" i="3"/>
  <c r="S82" i="3"/>
  <c r="T79" i="3"/>
  <c r="S79" i="3"/>
  <c r="T59" i="3"/>
  <c r="S59" i="3"/>
  <c r="T52" i="3"/>
  <c r="S52" i="3"/>
  <c r="P18" i="3"/>
  <c r="Q18" i="3" s="1"/>
  <c r="W18" i="3" s="1"/>
  <c r="S18" i="3"/>
  <c r="T18" i="3"/>
  <c r="P13" i="3"/>
  <c r="Q13" i="3" s="1"/>
  <c r="W13" i="3" s="1"/>
  <c r="S13" i="3"/>
  <c r="T13" i="3"/>
  <c r="S14" i="3"/>
  <c r="P14" i="3"/>
  <c r="Q14" i="3" s="1"/>
  <c r="W14" i="3" s="1"/>
  <c r="T14" i="3"/>
  <c r="P15" i="3"/>
  <c r="Q15" i="3" s="1"/>
  <c r="W15" i="3" s="1"/>
  <c r="T15" i="3"/>
  <c r="S15" i="3"/>
  <c r="V15" i="3" s="1"/>
  <c r="P16" i="3"/>
  <c r="Q16" i="3" s="1"/>
  <c r="W16" i="3" s="1"/>
  <c r="T16" i="3"/>
  <c r="S16" i="3"/>
  <c r="P17" i="3"/>
  <c r="Q17" i="3" s="1"/>
  <c r="W17" i="3" s="1"/>
  <c r="S17" i="3"/>
  <c r="V17" i="3" s="1"/>
  <c r="T17" i="3"/>
  <c r="P12" i="3"/>
  <c r="Q12" i="3" s="1"/>
  <c r="W12" i="3" s="1"/>
  <c r="T12" i="3"/>
  <c r="S12" i="3"/>
  <c r="V110" i="3"/>
  <c r="X110" i="3" s="1"/>
  <c r="V105" i="3"/>
  <c r="X105" i="3" s="1"/>
  <c r="V101" i="3"/>
  <c r="X101" i="3" s="1"/>
  <c r="V42" i="3"/>
  <c r="X42" i="3" s="1"/>
  <c r="U35" i="3"/>
  <c r="X35" i="3" s="1"/>
  <c r="V31" i="3"/>
  <c r="X31" i="3" s="1"/>
  <c r="U29" i="3"/>
  <c r="X29" i="3" s="1"/>
  <c r="V20" i="3"/>
  <c r="X20" i="3" s="1"/>
  <c r="V123" i="3"/>
  <c r="X123" i="3" s="1"/>
  <c r="V125" i="3"/>
  <c r="X125" i="3" s="1"/>
  <c r="V127" i="3"/>
  <c r="X127" i="3" s="1"/>
  <c r="V129" i="3"/>
  <c r="X129" i="3" s="1"/>
  <c r="U114" i="3"/>
  <c r="U116" i="3"/>
  <c r="X116" i="3" s="1"/>
  <c r="U118" i="3"/>
  <c r="U120" i="3"/>
  <c r="X120" i="3" s="1"/>
  <c r="U122" i="3"/>
  <c r="X122" i="3" s="1"/>
  <c r="U124" i="3"/>
  <c r="X124" i="3" s="1"/>
  <c r="U126" i="3"/>
  <c r="X126" i="3" s="1"/>
  <c r="U128" i="3"/>
  <c r="X128" i="3" s="1"/>
  <c r="V109" i="3"/>
  <c r="V98" i="3"/>
  <c r="X98" i="3" s="1"/>
  <c r="V100" i="3"/>
  <c r="U99" i="3"/>
  <c r="X99" i="3" s="1"/>
  <c r="U90" i="3"/>
  <c r="X90" i="3" s="1"/>
  <c r="U92" i="3"/>
  <c r="X92" i="3" s="1"/>
  <c r="U94" i="3"/>
  <c r="X94" i="3" s="1"/>
  <c r="V85" i="3"/>
  <c r="X76" i="3"/>
  <c r="V76" i="3"/>
  <c r="U65" i="3"/>
  <c r="U75" i="3"/>
  <c r="U77" i="3"/>
  <c r="X77" i="3" s="1"/>
  <c r="V45" i="3"/>
  <c r="X45" i="3" s="1"/>
  <c r="V47" i="3"/>
  <c r="U44" i="3"/>
  <c r="X44" i="3" s="1"/>
  <c r="U46" i="3"/>
  <c r="X46" i="3" s="1"/>
  <c r="V39" i="3"/>
  <c r="X39" i="3" s="1"/>
  <c r="V41" i="3"/>
  <c r="X41" i="3" s="1"/>
  <c r="U40" i="3"/>
  <c r="X40" i="3" s="1"/>
  <c r="V34" i="3"/>
  <c r="X34" i="3" s="1"/>
  <c r="U33" i="3"/>
  <c r="X33" i="3" s="1"/>
  <c r="V25" i="3"/>
  <c r="X25" i="3" s="1"/>
  <c r="U24" i="3"/>
  <c r="X24" i="3" s="1"/>
  <c r="U17" i="3"/>
  <c r="X17" i="3" s="1"/>
  <c r="U15" i="3"/>
  <c r="X15" i="3" s="1"/>
  <c r="M130" i="3"/>
  <c r="I130" i="3"/>
  <c r="S130" i="3" l="1"/>
  <c r="U95" i="3"/>
  <c r="V95" i="3"/>
  <c r="X95" i="3"/>
  <c r="U93" i="3"/>
  <c r="V93" i="3"/>
  <c r="X93" i="3"/>
  <c r="U91" i="3"/>
  <c r="V91" i="3"/>
  <c r="X91" i="3"/>
  <c r="U89" i="3"/>
  <c r="V89" i="3"/>
  <c r="X89" i="3"/>
  <c r="U86" i="3"/>
  <c r="V86" i="3"/>
  <c r="X86" i="3"/>
  <c r="U84" i="3"/>
  <c r="V84" i="3"/>
  <c r="X84" i="3"/>
  <c r="V51" i="3"/>
  <c r="X51" i="3" s="1"/>
  <c r="U51" i="3"/>
  <c r="V50" i="3"/>
  <c r="U50" i="3"/>
  <c r="X50" i="3" s="1"/>
  <c r="U96" i="3"/>
  <c r="V96" i="3"/>
  <c r="X96" i="3"/>
  <c r="U79" i="3"/>
  <c r="V79" i="3"/>
  <c r="X79" i="3"/>
  <c r="U59" i="3"/>
  <c r="V59" i="3"/>
  <c r="X59" i="3"/>
  <c r="V13" i="3"/>
  <c r="U13" i="3"/>
  <c r="X13" i="3" s="1"/>
  <c r="V14" i="3"/>
  <c r="U14" i="3"/>
  <c r="X14" i="3" s="1"/>
  <c r="U16" i="3"/>
  <c r="V16" i="3"/>
  <c r="X37" i="3"/>
  <c r="X16" i="3"/>
  <c r="X109" i="3"/>
  <c r="X85" i="3"/>
  <c r="X65" i="3"/>
  <c r="X47" i="3"/>
  <c r="U121" i="3"/>
  <c r="V121" i="3"/>
  <c r="X121" i="3" s="1"/>
  <c r="U119" i="3"/>
  <c r="X119" i="3"/>
  <c r="V119" i="3"/>
  <c r="V118" i="3"/>
  <c r="X118" i="3"/>
  <c r="U117" i="3"/>
  <c r="V117" i="3"/>
  <c r="X117" i="3" s="1"/>
  <c r="U115" i="3"/>
  <c r="V115" i="3"/>
  <c r="X115" i="3" s="1"/>
  <c r="V114" i="3"/>
  <c r="X114" i="3"/>
  <c r="U113" i="3"/>
  <c r="V113" i="3"/>
  <c r="X113" i="3" s="1"/>
  <c r="V112" i="3"/>
  <c r="U112" i="3"/>
  <c r="X112" i="3" s="1"/>
  <c r="V108" i="3"/>
  <c r="U108" i="3"/>
  <c r="X108" i="3" s="1"/>
  <c r="U107" i="3"/>
  <c r="V107" i="3"/>
  <c r="X107" i="3" s="1"/>
  <c r="U104" i="3"/>
  <c r="V104" i="3"/>
  <c r="X104" i="3" s="1"/>
  <c r="V103" i="3"/>
  <c r="U103" i="3"/>
  <c r="X103" i="3" s="1"/>
  <c r="U81" i="3"/>
  <c r="V81" i="3"/>
  <c r="X81" i="3" s="1"/>
  <c r="U78" i="3"/>
  <c r="V78" i="3"/>
  <c r="X78" i="3" s="1"/>
  <c r="V75" i="3"/>
  <c r="X75" i="3"/>
  <c r="U74" i="3"/>
  <c r="V74" i="3"/>
  <c r="X74" i="3" s="1"/>
  <c r="V73" i="3"/>
  <c r="U73" i="3"/>
  <c r="X73" i="3" s="1"/>
  <c r="U72" i="3"/>
  <c r="V72" i="3"/>
  <c r="X72" i="3" s="1"/>
  <c r="V71" i="3"/>
  <c r="U71" i="3"/>
  <c r="X71" i="3"/>
  <c r="U70" i="3"/>
  <c r="V70" i="3"/>
  <c r="X70" i="3" s="1"/>
  <c r="V69" i="3"/>
  <c r="U69" i="3"/>
  <c r="X69" i="3" s="1"/>
  <c r="U68" i="3"/>
  <c r="V68" i="3"/>
  <c r="X68" i="3" s="1"/>
  <c r="V67" i="3"/>
  <c r="U67" i="3"/>
  <c r="X67" i="3"/>
  <c r="U66" i="3"/>
  <c r="V66" i="3"/>
  <c r="X66" i="3" s="1"/>
  <c r="U64" i="3"/>
  <c r="V64" i="3"/>
  <c r="X64" i="3" s="1"/>
  <c r="V63" i="3"/>
  <c r="U63" i="3"/>
  <c r="X63" i="3"/>
  <c r="U62" i="3"/>
  <c r="V62" i="3"/>
  <c r="X62" i="3" s="1"/>
  <c r="V61" i="3"/>
  <c r="U61" i="3"/>
  <c r="X61" i="3" s="1"/>
  <c r="U58" i="3"/>
  <c r="V58" i="3"/>
  <c r="X58" i="3" s="1"/>
  <c r="V57" i="3"/>
  <c r="U57" i="3"/>
  <c r="X57" i="3" s="1"/>
  <c r="U56" i="3"/>
  <c r="V56" i="3"/>
  <c r="X56" i="3" s="1"/>
  <c r="V55" i="3"/>
  <c r="U55" i="3"/>
  <c r="X55" i="3" s="1"/>
  <c r="U54" i="3"/>
  <c r="V54" i="3"/>
  <c r="X54" i="3" s="1"/>
  <c r="U49" i="3"/>
  <c r="V49" i="3"/>
  <c r="X49" i="3" s="1"/>
  <c r="V48" i="3"/>
  <c r="U48" i="3"/>
  <c r="X48" i="3" s="1"/>
  <c r="U23" i="3"/>
  <c r="V23" i="3"/>
  <c r="X23" i="3" s="1"/>
  <c r="V22" i="3"/>
  <c r="U22" i="3"/>
  <c r="X22" i="3" s="1"/>
  <c r="U87" i="3"/>
  <c r="V87" i="3"/>
  <c r="X87" i="3" s="1"/>
  <c r="U82" i="3"/>
  <c r="V82" i="3"/>
  <c r="X82" i="3" s="1"/>
  <c r="U52" i="3"/>
  <c r="V52" i="3"/>
  <c r="X52" i="3" s="1"/>
  <c r="K130" i="3"/>
  <c r="Q19" i="3" l="1"/>
  <c r="Q27" i="3"/>
  <c r="Q28" i="3"/>
  <c r="V12" i="3" l="1"/>
  <c r="U12" i="3"/>
  <c r="X12" i="3" s="1"/>
  <c r="L64" i="3" l="1"/>
  <c r="L110" i="3"/>
  <c r="L71" i="3"/>
  <c r="V26" i="3" l="1"/>
  <c r="U26" i="3"/>
  <c r="X26" i="3" l="1"/>
  <c r="J130" i="3" l="1"/>
  <c r="L31" i="3"/>
  <c r="L130" i="3" s="1"/>
  <c r="W130" i="3" l="1"/>
  <c r="T130" i="3"/>
  <c r="U18" i="3"/>
  <c r="V18" i="3"/>
  <c r="V130" i="3" l="1"/>
  <c r="U130" i="3"/>
  <c r="X18" i="3"/>
  <c r="X130" i="3" s="1"/>
  <c r="A11" i="3"/>
</calcChain>
</file>

<file path=xl/sharedStrings.xml><?xml version="1.0" encoding="utf-8"?>
<sst xmlns="http://schemas.openxmlformats.org/spreadsheetml/2006/main" count="402" uniqueCount="283">
  <si>
    <t>Độc lập - Tự do - Hạnh phúc</t>
  </si>
  <si>
    <t>STT</t>
  </si>
  <si>
    <t>Tên người sử dụng, quản lý đất</t>
  </si>
  <si>
    <t xml:space="preserve">Năm sinh </t>
  </si>
  <si>
    <t xml:space="preserve">Số căn cước công dân </t>
  </si>
  <si>
    <t>Thửa đất số</t>
  </si>
  <si>
    <t>Tờ bản đồ số</t>
  </si>
  <si>
    <t>Diện tích thửa đất (m2)</t>
  </si>
  <si>
    <t>Diện tích thực hiện dự án (m2)</t>
  </si>
  <si>
    <t>Diện tích còn lại (m2)</t>
  </si>
  <si>
    <t>Số nhân khẩu theo tiêu chuẩn 03</t>
  </si>
  <si>
    <t>Số nhân khẩu đề nghị hỗ trợ</t>
  </si>
  <si>
    <t>THÔN ĐÔNG GIAO</t>
  </si>
  <si>
    <t>47</t>
  </si>
  <si>
    <t>Hoàng Văn Thọ</t>
  </si>
  <si>
    <t>030069002283</t>
  </si>
  <si>
    <t>Vũ Văn Thoan</t>
  </si>
  <si>
    <t>030066001898</t>
  </si>
  <si>
    <t>Vũ Đình Tự</t>
  </si>
  <si>
    <t>030055003298</t>
  </si>
  <si>
    <t>Nguyễn Thị Thông</t>
  </si>
  <si>
    <t>Vũ Xuân Thú</t>
  </si>
  <si>
    <t>030046005811</t>
  </si>
  <si>
    <t>Vũ Văn Chăm</t>
  </si>
  <si>
    <t xml:space="preserve">Vũ Văn Chăm </t>
  </si>
  <si>
    <t>030061009451</t>
  </si>
  <si>
    <t>Vũ Văn Quỳnh</t>
  </si>
  <si>
    <t>030050011369</t>
  </si>
  <si>
    <t>Vũ Thị Hoa</t>
  </si>
  <si>
    <t>Nguyễn Ngọc Văn</t>
  </si>
  <si>
    <t>Nguyễn Ngọc Văn 2</t>
  </si>
  <si>
    <t>Phạm Thị Dị</t>
  </si>
  <si>
    <t>Vũ Xuân Tới</t>
  </si>
  <si>
    <t>030071017419</t>
  </si>
  <si>
    <t>Vũ Thị Kết</t>
  </si>
  <si>
    <t>030158000839</t>
  </si>
  <si>
    <t>Lâm Văn Hải</t>
  </si>
  <si>
    <t>030085025070</t>
  </si>
  <si>
    <t>Phạm Văn Quyền</t>
  </si>
  <si>
    <t>030061012567</t>
  </si>
  <si>
    <t>Nguyễn Thị Tấm</t>
  </si>
  <si>
    <t>Nguyễn Ngọc Nhật</t>
  </si>
  <si>
    <t>030055001167</t>
  </si>
  <si>
    <t>Nguyễn Thị Tấm 2</t>
  </si>
  <si>
    <t>Nguyễn Ngọc Thật</t>
  </si>
  <si>
    <t>Nguyễn Văn Hà</t>
  </si>
  <si>
    <t>030069002987</t>
  </si>
  <si>
    <t>Vũ Thị Gái</t>
  </si>
  <si>
    <t>Nguyễn Văn Thành</t>
  </si>
  <si>
    <t>030059003044</t>
  </si>
  <si>
    <t>Nguyễn Văn Thành 2</t>
  </si>
  <si>
    <t>Vũ Hữu Ụ</t>
  </si>
  <si>
    <t>030050002796</t>
  </si>
  <si>
    <t>Vũ Xuân Ban</t>
  </si>
  <si>
    <t>030070001789</t>
  </si>
  <si>
    <t>Vũ Thị Tưởng</t>
  </si>
  <si>
    <t>030158006169</t>
  </si>
  <si>
    <t>Hoàng Văn Lợi</t>
  </si>
  <si>
    <t>Nguyễn Văn Thuấn</t>
  </si>
  <si>
    <t>Nguyễn Ngọc Thuấn</t>
  </si>
  <si>
    <t>Nguyễn Thị Lý</t>
  </si>
  <si>
    <t>Nguyễn Văn Thụy</t>
  </si>
  <si>
    <t xml:space="preserve">Nguyễn Văn Thụy </t>
  </si>
  <si>
    <t>030069014336</t>
  </si>
  <si>
    <t xml:space="preserve">Hoàng Văn Hội </t>
  </si>
  <si>
    <t>030061009820</t>
  </si>
  <si>
    <t>Vũ Thị Vân</t>
  </si>
  <si>
    <t xml:space="preserve">Vũ Thị Vân </t>
  </si>
  <si>
    <t>030163017601</t>
  </si>
  <si>
    <t>Vũ Xuân Phẩm</t>
  </si>
  <si>
    <t>030062016616</t>
  </si>
  <si>
    <t>Hà Thị Đoài</t>
  </si>
  <si>
    <t xml:space="preserve">Phạm Văn Oánh </t>
  </si>
  <si>
    <t>Phạm Văn Oánh</t>
  </si>
  <si>
    <t>030070025738</t>
  </si>
  <si>
    <t xml:space="preserve">Vũ Đình Đạt </t>
  </si>
  <si>
    <t>Vũ Đình Đạt (Mới)</t>
  </si>
  <si>
    <t>030067009315</t>
  </si>
  <si>
    <t>Vũ Thị Nhớn</t>
  </si>
  <si>
    <t>030148000615</t>
  </si>
  <si>
    <t>52</t>
  </si>
  <si>
    <t xml:space="preserve">Vũ Đình Cương </t>
  </si>
  <si>
    <t>Vũ Hữu Hải</t>
  </si>
  <si>
    <t xml:space="preserve">Vũ Hữu Hải </t>
  </si>
  <si>
    <t>030067000337</t>
  </si>
  <si>
    <t>Vũ Đức Liệp</t>
  </si>
  <si>
    <t>030049006790</t>
  </si>
  <si>
    <t>42 a</t>
  </si>
  <si>
    <t>030081006037</t>
  </si>
  <si>
    <t>Phạm Văn Trường</t>
  </si>
  <si>
    <t xml:space="preserve">Phạm Văn Trường </t>
  </si>
  <si>
    <t>030077028217</t>
  </si>
  <si>
    <t>Vũ Văn Cừ</t>
  </si>
  <si>
    <t>030054014492</t>
  </si>
  <si>
    <t>Vũ Văn Cừ 2</t>
  </si>
  <si>
    <t>Vũ Văn Mừng</t>
  </si>
  <si>
    <t>Vũ Văn Vui  (vũ văn long)</t>
  </si>
  <si>
    <t>030095014385</t>
  </si>
  <si>
    <t xml:space="preserve">Vũ Văn Long (Vui) </t>
  </si>
  <si>
    <t>47a</t>
  </si>
  <si>
    <t xml:space="preserve">Vũ Văn Kỳ </t>
  </si>
  <si>
    <t>030037000289</t>
  </si>
  <si>
    <t>Vũ Đức Lực</t>
  </si>
  <si>
    <t>030049000509</t>
  </si>
  <si>
    <t>Vũ văn Sự</t>
  </si>
  <si>
    <t>Vũ Công Sự</t>
  </si>
  <si>
    <t>030054013363</t>
  </si>
  <si>
    <t>Vũ Thị Đậm 2</t>
  </si>
  <si>
    <t>Vũ Thị Đậm</t>
  </si>
  <si>
    <t>030148006712</t>
  </si>
  <si>
    <t>Vũ Đình Bút</t>
  </si>
  <si>
    <t>vũ thị mưa</t>
  </si>
  <si>
    <t>Vũ Thị Mưa</t>
  </si>
  <si>
    <t>030174013465</t>
  </si>
  <si>
    <t>Vũ Đình Phích</t>
  </si>
  <si>
    <t xml:space="preserve">Vũ Đình Phích </t>
  </si>
  <si>
    <t>030061012650</t>
  </si>
  <si>
    <t>Vũ Văn Mến</t>
  </si>
  <si>
    <t>030063018254</t>
  </si>
  <si>
    <t>Vũ Xuân Thép</t>
  </si>
  <si>
    <t>030068013214</t>
  </si>
  <si>
    <t>Vũ Thị Sen</t>
  </si>
  <si>
    <t>Vũ Văn Cánh</t>
  </si>
  <si>
    <t>030050002498</t>
  </si>
  <si>
    <t>Vũ Văn Bè</t>
  </si>
  <si>
    <t>030048008749</t>
  </si>
  <si>
    <t>Đào Văn Lý</t>
  </si>
  <si>
    <t>Đào Văn Mão</t>
  </si>
  <si>
    <t>030075006199</t>
  </si>
  <si>
    <t>51</t>
  </si>
  <si>
    <t>Vũ Thị Nghìn</t>
  </si>
  <si>
    <t>Vũ Xuân Cửu</t>
  </si>
  <si>
    <t>Phạm Văn giống</t>
  </si>
  <si>
    <t>030061014821</t>
  </si>
  <si>
    <t>Vũ Xuân Xuất</t>
  </si>
  <si>
    <t>030045006593</t>
  </si>
  <si>
    <t>Nguyễn Ngọc Loãn</t>
  </si>
  <si>
    <t>030049008786</t>
  </si>
  <si>
    <t>Vũ Văn Tuân</t>
  </si>
  <si>
    <t xml:space="preserve">Vũ Văn Tuân </t>
  </si>
  <si>
    <t>030062000666</t>
  </si>
  <si>
    <t>Vũ Thị Bắc</t>
  </si>
  <si>
    <t>Vũ Thị Bắc (Mìn)</t>
  </si>
  <si>
    <t>030150010061</t>
  </si>
  <si>
    <t>Hoàng Văn Tiến</t>
  </si>
  <si>
    <t xml:space="preserve">Hoàng Văn Tiến </t>
  </si>
  <si>
    <t>030076017648</t>
  </si>
  <si>
    <t>Vũ Đình Ế</t>
  </si>
  <si>
    <t xml:space="preserve">Vũ Thị Mơ </t>
  </si>
  <si>
    <t>033145000445</t>
  </si>
  <si>
    <t>Vũ Văn Luyền</t>
  </si>
  <si>
    <t>030067012862</t>
  </si>
  <si>
    <t xml:space="preserve">Vũ Thị Sen </t>
  </si>
  <si>
    <t>Vũ Thị Viễn</t>
  </si>
  <si>
    <t>030157017007</t>
  </si>
  <si>
    <t>Vũ Đức Hải 2</t>
  </si>
  <si>
    <t xml:space="preserve">Vũ Đức Hải </t>
  </si>
  <si>
    <t>030064019245</t>
  </si>
  <si>
    <t>Vũ Đức Hoa (Hiên)</t>
  </si>
  <si>
    <t>Vũ Hữu Nhất</t>
  </si>
  <si>
    <t>Vũ Hữu Chức</t>
  </si>
  <si>
    <t>030033002886</t>
  </si>
  <si>
    <t>Vũ Đình Hàm</t>
  </si>
  <si>
    <t>030062006187</t>
  </si>
  <si>
    <t>Vũ Xuân Vĩnh</t>
  </si>
  <si>
    <t>030062002017</t>
  </si>
  <si>
    <t>Vũ Ngọc Đãng</t>
  </si>
  <si>
    <t>030040000208</t>
  </si>
  <si>
    <t>Vũ Xuân Ban(Sẻ)</t>
  </si>
  <si>
    <t>030078018814</t>
  </si>
  <si>
    <t>Vũ Thị Cảnh</t>
  </si>
  <si>
    <t>Vũ Đình Kình</t>
  </si>
  <si>
    <t xml:space="preserve">Vũ Đình Kình </t>
  </si>
  <si>
    <t>030042004577</t>
  </si>
  <si>
    <t>Vũ Thị Bỏng</t>
  </si>
  <si>
    <t xml:space="preserve">Vũ Đình Thuộc </t>
  </si>
  <si>
    <t>Vũ Đình Thuộc</t>
  </si>
  <si>
    <t>030060020974</t>
  </si>
  <si>
    <t>Vũ Thị Siêu</t>
  </si>
  <si>
    <t xml:space="preserve">Nguyễn Thị Xiêu </t>
  </si>
  <si>
    <t>030154008991</t>
  </si>
  <si>
    <t>Vũ Đình Khang</t>
  </si>
  <si>
    <t xml:space="preserve">Vũ Đình Khang </t>
  </si>
  <si>
    <t>030059011302</t>
  </si>
  <si>
    <t>Nguyễn Văn Tuyến</t>
  </si>
  <si>
    <t xml:space="preserve">Nguyễn Văn Tuyến </t>
  </si>
  <si>
    <t>030064005704</t>
  </si>
  <si>
    <t>Vũ Hữu Bảo</t>
  </si>
  <si>
    <t>030062004037</t>
  </si>
  <si>
    <t>Nguyễn Thị Sau</t>
  </si>
  <si>
    <t>030157004124</t>
  </si>
  <si>
    <t>Vũ Đình Tiếp</t>
  </si>
  <si>
    <t>Vũ Văn Đỉnh</t>
  </si>
  <si>
    <t>030062004641</t>
  </si>
  <si>
    <t>Nguyễn Ngọc Đèn</t>
  </si>
  <si>
    <t>030062011795</t>
  </si>
  <si>
    <t>Vũ Văn Hải</t>
  </si>
  <si>
    <t>Vũ Văn Thảo</t>
  </si>
  <si>
    <t>030045007494</t>
  </si>
  <si>
    <t>Vũ Đình Bích</t>
  </si>
  <si>
    <t>030058012996</t>
  </si>
  <si>
    <t>Bùi Thị Chạm</t>
  </si>
  <si>
    <t>Vũ Hữu Liểu</t>
  </si>
  <si>
    <t>030058013199</t>
  </si>
  <si>
    <t xml:space="preserve">Vũ Đình Đài </t>
  </si>
  <si>
    <t>Vũ Đình Đài</t>
  </si>
  <si>
    <t>030054000531</t>
  </si>
  <si>
    <t xml:space="preserve">Nguyễn Ngọc Lừng </t>
  </si>
  <si>
    <t>Nguyễn Ngọc Hạnh (Lừng)</t>
  </si>
  <si>
    <t>030067012457</t>
  </si>
  <si>
    <t xml:space="preserve">Vũ Văn Tuyền </t>
  </si>
  <si>
    <t>Vũ Văn Tuyền (Thu)</t>
  </si>
  <si>
    <t>030063017727</t>
  </si>
  <si>
    <t>Vũ Văn Mười</t>
  </si>
  <si>
    <t>030054002411</t>
  </si>
  <si>
    <t>Vũ Hồng Dân</t>
  </si>
  <si>
    <t>030056000166</t>
  </si>
  <si>
    <t>Nguyễn Thị Hưởng</t>
  </si>
  <si>
    <t>Nguyễn Văn Chiến</t>
  </si>
  <si>
    <t>030070018850</t>
  </si>
  <si>
    <t>Vũ Thị Hiền (Sơn)</t>
  </si>
  <si>
    <t>030173018268</t>
  </si>
  <si>
    <t>Vũ Thị Miền</t>
  </si>
  <si>
    <t>030165019897</t>
  </si>
  <si>
    <t>An Thị Thoa (Ty)</t>
  </si>
  <si>
    <t>030150010441</t>
  </si>
  <si>
    <t xml:space="preserve">Nguyễn Văn Bình </t>
  </si>
  <si>
    <t>030054010482</t>
  </si>
  <si>
    <t>Vũ Thị Phan</t>
  </si>
  <si>
    <t>030174003878</t>
  </si>
  <si>
    <t>Vũ Xuân Trác</t>
  </si>
  <si>
    <t>030060020455</t>
  </si>
  <si>
    <t xml:space="preserve">Hoàng Thị Đám </t>
  </si>
  <si>
    <t>030158013783</t>
  </si>
  <si>
    <t>Vũ Hữu Đạt</t>
  </si>
  <si>
    <t>030074002002</t>
  </si>
  <si>
    <t xml:space="preserve">Vũ Xuân Tuế </t>
  </si>
  <si>
    <t>030068005408</t>
  </si>
  <si>
    <t xml:space="preserve">Vũ Đình Biên </t>
  </si>
  <si>
    <t>030062018414</t>
  </si>
  <si>
    <t xml:space="preserve">Nguyễn Văn Hùng </t>
  </si>
  <si>
    <t>030069003557</t>
  </si>
  <si>
    <t xml:space="preserve">Hoàng Văn Sỹ </t>
  </si>
  <si>
    <t>Vũ Thị Tơ</t>
  </si>
  <si>
    <t>Vũ Hữu Ỳ</t>
  </si>
  <si>
    <t>030061011764</t>
  </si>
  <si>
    <t>Nguyễn Ngọc Khánh</t>
  </si>
  <si>
    <t>030062012552</t>
  </si>
  <si>
    <t>Vũ Thị Phất</t>
  </si>
  <si>
    <t>030176003604</t>
  </si>
  <si>
    <t xml:space="preserve">Nguyễn Văn Nhớn  </t>
  </si>
  <si>
    <t>030062011692</t>
  </si>
  <si>
    <t>Vũ Hữu Khoát</t>
  </si>
  <si>
    <t>030042005102</t>
  </si>
  <si>
    <t>Vũ Văn Dùng</t>
  </si>
  <si>
    <t>030057005618</t>
  </si>
  <si>
    <t xml:space="preserve">Vũ Văn Thoan </t>
  </si>
  <si>
    <t>030073020648</t>
  </si>
  <si>
    <t>030060012727</t>
  </si>
  <si>
    <t>030071002624</t>
  </si>
  <si>
    <t>030148010832</t>
  </si>
  <si>
    <t>Vũ Hữu Ỳ (Hùng)</t>
  </si>
  <si>
    <t>Tổng</t>
  </si>
  <si>
    <t>k thấy hs</t>
  </si>
  <si>
    <t>Bồi thường cây trồng lúa (đồng)</t>
  </si>
  <si>
    <t>Hỗ trợ đào tạo, chuyển đổi nghề và tìm kiếm việc làm (đồng)</t>
  </si>
  <si>
    <t>Hỗ trợ ổn định sản xuất, kinh doanh (đồng)</t>
  </si>
  <si>
    <t>Hỗ trợ ổn định đời sống (đồng)</t>
  </si>
  <si>
    <t>Tổng (đồng)</t>
  </si>
  <si>
    <t>Số tháng gạo hỗ trợ/ khẩu</t>
  </si>
  <si>
    <t>Số kg gạo hỗ trợ/ khẩu/ tháng</t>
  </si>
  <si>
    <t>Trích đo</t>
  </si>
  <si>
    <t>Phạm Văn Giống</t>
  </si>
  <si>
    <t>Tổng diện tích nông nghiệp hộ đang sử dụng (m2)</t>
  </si>
  <si>
    <t>Bồi thường đất chuyên trồng lúa (đồng)</t>
  </si>
  <si>
    <t>Tổng diện tích thực hiện dự án (m2)</t>
  </si>
  <si>
    <t>CỘNG HÒA XÃ HỘI CHỦ NGHĨA VIỆT NAM</t>
  </si>
  <si>
    <t>UBND XÃ CẨM GIÀNG</t>
  </si>
  <si>
    <t>HỘI ĐỒNG BT, HT, TĐC</t>
  </si>
  <si>
    <t>BẢNG TỔNG HỢP DIỆN TÍCH, SỐ NHÂN KHẨU ỔN ĐỊNH ĐỜI SỐNG
 DỰ ÁN ĐẦU TƯ XÂY DỰNG ĐƯỜNG SẮT LÀO CAI -HÀ NỘI - HẢI PHÒNG (ĐỢT 1)
ĐỊA ĐIỂM: XÃ CẨM GIÀNG - THÀNH PHỐ HẢI PHÒNG</t>
  </si>
  <si>
    <t>Tỷ lệ  thu hồi đất (%)</t>
  </si>
  <si>
    <t>Nguyễn Văn Mừng (Ngoan) Vũ Đức Thiết</t>
  </si>
  <si>
    <t>030155005313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</si>
</sst>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₫_-;\-* #,##0.00\ _₫_-;_-* &quot;-&quot;??\ _₫_-;_-@_-"/>
    <numFmt numFmtId="165" formatCode="_-* #,##0.00_-;\-* #,##0.00_-;_-* &quot;-&quot;??_-;_-@_-"/>
    <numFmt numFmtId="166" formatCode="0.0"/>
    <numFmt numFmtId="167" formatCode="_(* #,##0.0_);_(* \(#,##0.0\);_(* &quot;-&quot;??_);_(@_)"/>
    <numFmt numFmtId="171" formatCode="#,##0.0"/>
    <numFmt numFmtId="172" formatCode="_-* #,##0\ _₫_-;\-* #,##0\ _₫_-;_-* &quot;-&quot;??\ _₫_-;_-@_-"/>
  </numFmts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center" vertical="center" wrapText="1"/>
    </xf>
    <xf numFmtId="167" fontId="2" fillId="2" borderId="1" xfId="2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67" fontId="4" fillId="2" borderId="1" xfId="2" applyNumberFormat="1" applyFont="1" applyFill="1" applyBorder="1" applyAlignment="1">
      <alignment horizontal="center" vertical="center"/>
    </xf>
    <xf numFmtId="167" fontId="2" fillId="2" borderId="1" xfId="2" applyNumberFormat="1" applyFont="1" applyFill="1" applyBorder="1" applyAlignment="1">
      <alignment horizontal="center" vertical="center"/>
    </xf>
    <xf numFmtId="167" fontId="2" fillId="2" borderId="3" xfId="2" applyNumberFormat="1" applyFont="1" applyFill="1" applyBorder="1" applyAlignment="1">
      <alignment horizontal="center" vertical="center"/>
    </xf>
    <xf numFmtId="167" fontId="2" fillId="2" borderId="5" xfId="2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1" applyFont="1" applyFill="1" applyBorder="1"/>
    <xf numFmtId="0" fontId="4" fillId="2" borderId="1" xfId="1" applyFont="1" applyFill="1" applyBorder="1" applyAlignment="1">
      <alignment horizontal="left" vertical="center" wrapText="1"/>
    </xf>
    <xf numFmtId="166" fontId="2" fillId="2" borderId="3" xfId="1" applyNumberFormat="1" applyFont="1" applyFill="1" applyBorder="1" applyAlignment="1">
      <alignment horizontal="center" vertical="center" wrapText="1"/>
    </xf>
    <xf numFmtId="166" fontId="2" fillId="2" borderId="5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/>
    <xf numFmtId="0" fontId="2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1" xfId="1" applyFont="1" applyFill="1" applyBorder="1" applyAlignment="1">
      <alignment horizontal="center" vertical="center" wrapText="1"/>
    </xf>
    <xf numFmtId="171" fontId="2" fillId="2" borderId="3" xfId="1" applyNumberFormat="1" applyFont="1" applyFill="1" applyBorder="1" applyAlignment="1">
      <alignment horizontal="center" vertical="center"/>
    </xf>
    <xf numFmtId="171" fontId="2" fillId="2" borderId="4" xfId="1" applyNumberFormat="1" applyFont="1" applyFill="1" applyBorder="1" applyAlignment="1">
      <alignment horizontal="center" vertical="center"/>
    </xf>
    <xf numFmtId="0" fontId="4" fillId="2" borderId="0" xfId="0" applyFont="1" applyFill="1"/>
    <xf numFmtId="171" fontId="4" fillId="2" borderId="0" xfId="0" applyNumberFormat="1" applyFont="1" applyFill="1" applyAlignment="1">
      <alignment horizontal="center" vertical="center"/>
    </xf>
    <xf numFmtId="171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17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3" xfId="1" quotePrefix="1" applyFont="1" applyFill="1" applyBorder="1" applyAlignment="1">
      <alignment horizontal="center" vertical="center" wrapText="1"/>
    </xf>
    <xf numFmtId="0" fontId="2" fillId="2" borderId="3" xfId="1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 wrapText="1"/>
    </xf>
    <xf numFmtId="0" fontId="2" fillId="2" borderId="1" xfId="1" quotePrefix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5" xfId="1" quotePrefix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71" fontId="4" fillId="2" borderId="1" xfId="1" applyNumberFormat="1" applyFont="1" applyFill="1" applyBorder="1" applyAlignment="1">
      <alignment horizontal="center" vertical="center"/>
    </xf>
    <xf numFmtId="171" fontId="4" fillId="2" borderId="1" xfId="2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71" fontId="2" fillId="2" borderId="0" xfId="0" applyNumberFormat="1" applyFont="1" applyFill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2" fillId="2" borderId="4" xfId="1" quotePrefix="1" applyFont="1" applyFill="1" applyBorder="1" applyAlignment="1">
      <alignment horizontal="center" vertical="center" wrapText="1"/>
    </xf>
    <xf numFmtId="171" fontId="2" fillId="2" borderId="3" xfId="2" applyNumberFormat="1" applyFont="1" applyFill="1" applyBorder="1" applyAlignment="1">
      <alignment horizontal="center" vertical="center"/>
    </xf>
    <xf numFmtId="0" fontId="4" fillId="2" borderId="0" xfId="5" applyNumberFormat="1" applyFont="1" applyFill="1" applyAlignment="1">
      <alignment horizontal="center" vertical="center" wrapText="1"/>
    </xf>
    <xf numFmtId="171" fontId="2" fillId="2" borderId="1" xfId="1" applyNumberFormat="1" applyFont="1" applyFill="1" applyBorder="1" applyAlignment="1">
      <alignment vertical="center"/>
    </xf>
    <xf numFmtId="0" fontId="4" fillId="2" borderId="1" xfId="5" applyNumberFormat="1" applyFont="1" applyFill="1" applyBorder="1" applyAlignment="1">
      <alignment horizontal="center" vertical="center" wrapText="1"/>
    </xf>
    <xf numFmtId="171" fontId="2" fillId="2" borderId="1" xfId="0" applyNumberFormat="1" applyFont="1" applyFill="1" applyBorder="1"/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3" xfId="2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3" fontId="2" fillId="2" borderId="3" xfId="1" quotePrefix="1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1" fontId="2" fillId="2" borderId="3" xfId="2" applyNumberFormat="1" applyFont="1" applyFill="1" applyBorder="1" applyAlignment="1">
      <alignment horizontal="center" vertical="center" wrapText="1"/>
    </xf>
    <xf numFmtId="1" fontId="2" fillId="2" borderId="5" xfId="2" applyNumberFormat="1" applyFont="1" applyFill="1" applyBorder="1" applyAlignment="1">
      <alignment horizontal="center" vertical="center" wrapText="1"/>
    </xf>
    <xf numFmtId="172" fontId="2" fillId="2" borderId="3" xfId="5" applyNumberFormat="1" applyFont="1" applyFill="1" applyBorder="1" applyAlignment="1">
      <alignment horizontal="right" vertical="center" wrapText="1"/>
    </xf>
    <xf numFmtId="172" fontId="2" fillId="2" borderId="5" xfId="5" applyNumberFormat="1" applyFont="1" applyFill="1" applyBorder="1" applyAlignment="1">
      <alignment horizontal="right" vertical="center" wrapText="1"/>
    </xf>
    <xf numFmtId="172" fontId="2" fillId="2" borderId="3" xfId="5" applyNumberFormat="1" applyFont="1" applyFill="1" applyBorder="1" applyAlignment="1">
      <alignment horizontal="center" vertical="center" wrapText="1"/>
    </xf>
    <xf numFmtId="172" fontId="2" fillId="2" borderId="5" xfId="5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4" xfId="2" applyNumberFormat="1" applyFont="1" applyFill="1" applyBorder="1" applyAlignment="1">
      <alignment horizontal="center" vertical="center" wrapText="1"/>
    </xf>
    <xf numFmtId="1" fontId="2" fillId="2" borderId="3" xfId="2" applyNumberFormat="1" applyFont="1" applyFill="1" applyBorder="1" applyAlignment="1">
      <alignment horizontal="right" vertical="center" wrapText="1"/>
    </xf>
    <xf numFmtId="1" fontId="2" fillId="2" borderId="4" xfId="2" applyNumberFormat="1" applyFont="1" applyFill="1" applyBorder="1" applyAlignment="1">
      <alignment horizontal="right" vertical="center" wrapText="1"/>
    </xf>
    <xf numFmtId="1" fontId="2" fillId="2" borderId="5" xfId="2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quotePrefix="1" applyFont="1" applyFill="1" applyBorder="1" applyAlignment="1">
      <alignment horizontal="center" vertical="center"/>
    </xf>
    <xf numFmtId="0" fontId="2" fillId="2" borderId="4" xfId="1" quotePrefix="1" applyFont="1" applyFill="1" applyBorder="1" applyAlignment="1">
      <alignment horizontal="center" vertical="center"/>
    </xf>
    <xf numFmtId="167" fontId="2" fillId="2" borderId="3" xfId="2" applyNumberFormat="1" applyFont="1" applyFill="1" applyBorder="1" applyAlignment="1">
      <alignment horizontal="center" vertical="center"/>
    </xf>
    <xf numFmtId="167" fontId="2" fillId="2" borderId="5" xfId="2" applyNumberFormat="1" applyFont="1" applyFill="1" applyBorder="1" applyAlignment="1">
      <alignment horizontal="center" vertical="center"/>
    </xf>
    <xf numFmtId="0" fontId="2" fillId="2" borderId="3" xfId="1" quotePrefix="1" applyFont="1" applyFill="1" applyBorder="1" applyAlignment="1">
      <alignment horizontal="center" vertical="center" wrapText="1"/>
    </xf>
    <xf numFmtId="0" fontId="2" fillId="2" borderId="4" xfId="1" quotePrefix="1" applyFont="1" applyFill="1" applyBorder="1" applyAlignment="1">
      <alignment horizontal="center" vertical="center" wrapText="1"/>
    </xf>
    <xf numFmtId="0" fontId="2" fillId="2" borderId="1" xfId="1" quotePrefix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/>
    </xf>
    <xf numFmtId="0" fontId="2" fillId="2" borderId="5" xfId="1" quotePrefix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3" fontId="4" fillId="2" borderId="3" xfId="2" applyNumberFormat="1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3" fontId="4" fillId="2" borderId="5" xfId="2" applyNumberFormat="1" applyFont="1" applyFill="1" applyBorder="1" applyAlignment="1">
      <alignment horizontal="center" vertical="center" wrapText="1"/>
    </xf>
    <xf numFmtId="171" fontId="4" fillId="2" borderId="3" xfId="1" applyNumberFormat="1" applyFont="1" applyFill="1" applyBorder="1" applyAlignment="1">
      <alignment horizontal="center" vertical="center" wrapText="1"/>
    </xf>
    <xf numFmtId="171" fontId="4" fillId="2" borderId="4" xfId="1" applyNumberFormat="1" applyFont="1" applyFill="1" applyBorder="1" applyAlignment="1">
      <alignment horizontal="center" vertical="center" wrapText="1"/>
    </xf>
    <xf numFmtId="171" fontId="4" fillId="2" borderId="5" xfId="1" applyNumberFormat="1" applyFont="1" applyFill="1" applyBorder="1" applyAlignment="1">
      <alignment horizontal="center" vertical="center" wrapText="1"/>
    </xf>
    <xf numFmtId="171" fontId="2" fillId="2" borderId="3" xfId="2" applyNumberFormat="1" applyFont="1" applyFill="1" applyBorder="1" applyAlignment="1">
      <alignment horizontal="center" vertical="center"/>
    </xf>
    <xf numFmtId="171" fontId="2" fillId="2" borderId="4" xfId="2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71" fontId="2" fillId="2" borderId="3" xfId="1" applyNumberFormat="1" applyFont="1" applyFill="1" applyBorder="1" applyAlignment="1">
      <alignment horizontal="center" vertical="center"/>
    </xf>
    <xf numFmtId="171" fontId="2" fillId="2" borderId="4" xfId="1" applyNumberFormat="1" applyFont="1" applyFill="1" applyBorder="1" applyAlignment="1">
      <alignment horizontal="center" vertical="center"/>
    </xf>
    <xf numFmtId="167" fontId="2" fillId="2" borderId="4" xfId="2" applyNumberFormat="1" applyFont="1" applyFill="1" applyBorder="1" applyAlignment="1">
      <alignment horizontal="center" vertical="center"/>
    </xf>
    <xf numFmtId="171" fontId="2" fillId="2" borderId="5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</cellXfs>
  <cellStyles count="6">
    <cellStyle name="Bình thường" xfId="0" builtinId="0"/>
    <cellStyle name="Bình thường 2" xfId="1" xr:uid="{00000000-0005-0000-0000-000000000000}"/>
    <cellStyle name="Comma 2" xfId="3" xr:uid="{00000000-0005-0000-0000-000002000000}"/>
    <cellStyle name="Dấu phẩy" xfId="5" builtinId="3"/>
    <cellStyle name="Dấu phẩy 2" xfId="2" xr:uid="{00000000-0005-0000-0000-000003000000}"/>
    <cellStyle name="Phần trăm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571695</xdr:colOff>
      <xdr:row>2</xdr:row>
      <xdr:rowOff>3762</xdr:rowOff>
    </xdr:from>
    <xdr:to>
      <xdr:col>6</xdr:col>
      <xdr:colOff>206275</xdr:colOff>
      <xdr:row>2</xdr:row>
      <xdr:rowOff>3762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14820" y="384762"/>
          <a:ext cx="7680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183158</xdr:colOff>
      <xdr:row>1</xdr:row>
      <xdr:rowOff>171450</xdr:rowOff>
    </xdr:from>
    <xdr:to>
      <xdr:col>19</xdr:col>
      <xdr:colOff>685800</xdr:colOff>
      <xdr:row>1</xdr:row>
      <xdr:rowOff>180260</xdr:rowOff>
    </xdr:to>
    <xdr:cxnSp macro="">
      <xdr:nvCxnSpPr>
        <xdr:cNvPr id="4" name="Đường nối Thẳ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336683" y="361950"/>
          <a:ext cx="1283692" cy="88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2</xdr:row>
      <xdr:rowOff>571500</xdr:rowOff>
    </xdr:from>
    <xdr:to>
      <xdr:col>14</xdr:col>
      <xdr:colOff>342900</xdr:colOff>
      <xdr:row>2</xdr:row>
      <xdr:rowOff>581025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200775" y="952500"/>
          <a:ext cx="12001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0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A3" sqref="A3:X3"/>
    </sheetView>
  </sheetViews>
  <sheetFormatPr defaultColWidth="9.140625" defaultRowHeight="12" x14ac:dyDescent="0.2"/>
  <cols>
    <col min="1" max="1" width="4.140625" style="11" customWidth="1"/>
    <col min="2" max="2" width="9.140625" style="11" hidden="1" customWidth="1"/>
    <col min="3" max="3" width="15.85546875" style="11" hidden="1" customWidth="1"/>
    <col min="4" max="4" width="19.7109375" style="11" customWidth="1"/>
    <col min="5" max="5" width="8.28515625" style="11" bestFit="1" customWidth="1"/>
    <col min="6" max="6" width="17" style="11" bestFit="1" customWidth="1"/>
    <col min="7" max="7" width="6.5703125" style="11" customWidth="1"/>
    <col min="8" max="8" width="4.28515625" style="11" customWidth="1"/>
    <col min="9" max="9" width="8.5703125" style="52" customWidth="1"/>
    <col min="10" max="10" width="8.5703125" style="11" customWidth="1"/>
    <col min="11" max="11" width="7.7109375" style="11" customWidth="1"/>
    <col min="12" max="12" width="7" style="11" customWidth="1"/>
    <col min="13" max="13" width="8.140625" style="11" customWidth="1"/>
    <col min="14" max="14" width="5.85546875" style="11" customWidth="1"/>
    <col min="15" max="15" width="5.42578125" style="11" customWidth="1"/>
    <col min="16" max="16" width="7.42578125" style="11" customWidth="1"/>
    <col min="17" max="18" width="9.28515625" style="11" customWidth="1"/>
    <col min="19" max="19" width="11.7109375" style="11" customWidth="1"/>
    <col min="20" max="20" width="11" style="11" customWidth="1"/>
    <col min="21" max="21" width="11.85546875" style="11" customWidth="1"/>
    <col min="22" max="22" width="11.42578125" style="11" customWidth="1"/>
    <col min="23" max="23" width="10.85546875" style="11" customWidth="1"/>
    <col min="24" max="24" width="13.5703125" style="11" customWidth="1"/>
    <col min="25" max="25" width="17.28515625" style="28" customWidth="1"/>
    <col min="26" max="16384" width="9.140625" style="11"/>
  </cols>
  <sheetData>
    <row r="1" spans="1:26" ht="15" customHeight="1" x14ac:dyDescent="0.3">
      <c r="A1" s="122" t="s">
        <v>277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4" t="s">
        <v>276</v>
      </c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</row>
    <row r="2" spans="1:26" ht="15" customHeight="1" x14ac:dyDescent="0.3">
      <c r="A2" s="123" t="s">
        <v>278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 t="s">
        <v>0</v>
      </c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6" ht="52.5" customHeight="1" x14ac:dyDescent="0.2">
      <c r="A3" s="77" t="s">
        <v>279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6" ht="12" customHeight="1" x14ac:dyDescent="0.2">
      <c r="B4" s="1"/>
      <c r="C4" s="1"/>
      <c r="D4" s="1"/>
      <c r="E4" s="1"/>
      <c r="F4" s="1"/>
      <c r="G4" s="1"/>
      <c r="H4" s="1"/>
      <c r="I4" s="29"/>
      <c r="J4" s="1"/>
      <c r="K4" s="1"/>
      <c r="L4" s="1"/>
      <c r="M4" s="1"/>
      <c r="N4" s="1"/>
      <c r="O4" s="1"/>
      <c r="P4" s="1"/>
    </row>
    <row r="5" spans="1:26" ht="16.5" customHeight="1" x14ac:dyDescent="0.2">
      <c r="A5" s="100" t="s">
        <v>1</v>
      </c>
      <c r="B5" s="100" t="s">
        <v>1</v>
      </c>
      <c r="C5" s="100" t="s">
        <v>2</v>
      </c>
      <c r="D5" s="100" t="s">
        <v>2</v>
      </c>
      <c r="E5" s="100" t="s">
        <v>3</v>
      </c>
      <c r="F5" s="100" t="s">
        <v>4</v>
      </c>
      <c r="G5" s="100" t="s">
        <v>5</v>
      </c>
      <c r="H5" s="100" t="s">
        <v>6</v>
      </c>
      <c r="I5" s="108" t="s">
        <v>273</v>
      </c>
      <c r="J5" s="103" t="s">
        <v>271</v>
      </c>
      <c r="K5" s="104"/>
      <c r="L5" s="104"/>
      <c r="M5" s="117" t="s">
        <v>275</v>
      </c>
      <c r="N5" s="117" t="s">
        <v>10</v>
      </c>
      <c r="O5" s="100" t="s">
        <v>11</v>
      </c>
      <c r="P5" s="114" t="s">
        <v>280</v>
      </c>
      <c r="Q5" s="83" t="s">
        <v>269</v>
      </c>
      <c r="R5" s="83" t="s">
        <v>270</v>
      </c>
      <c r="S5" s="83" t="s">
        <v>274</v>
      </c>
      <c r="T5" s="83" t="s">
        <v>264</v>
      </c>
      <c r="U5" s="83" t="s">
        <v>265</v>
      </c>
      <c r="V5" s="83" t="s">
        <v>266</v>
      </c>
      <c r="W5" s="83" t="s">
        <v>267</v>
      </c>
      <c r="X5" s="86" t="s">
        <v>268</v>
      </c>
    </row>
    <row r="6" spans="1:26" ht="12" customHeight="1" x14ac:dyDescent="0.2">
      <c r="A6" s="101"/>
      <c r="B6" s="101"/>
      <c r="C6" s="101"/>
      <c r="D6" s="101"/>
      <c r="E6" s="101"/>
      <c r="F6" s="101"/>
      <c r="G6" s="101"/>
      <c r="H6" s="101"/>
      <c r="I6" s="109"/>
      <c r="J6" s="100" t="s">
        <v>7</v>
      </c>
      <c r="K6" s="105" t="s">
        <v>8</v>
      </c>
      <c r="L6" s="105" t="s">
        <v>9</v>
      </c>
      <c r="M6" s="117"/>
      <c r="N6" s="117"/>
      <c r="O6" s="101"/>
      <c r="P6" s="115"/>
      <c r="Q6" s="84"/>
      <c r="R6" s="84"/>
      <c r="S6" s="84"/>
      <c r="T6" s="84"/>
      <c r="U6" s="84"/>
      <c r="V6" s="84"/>
      <c r="W6" s="84"/>
      <c r="X6" s="87"/>
    </row>
    <row r="7" spans="1:26" x14ac:dyDescent="0.2">
      <c r="A7" s="101"/>
      <c r="B7" s="101"/>
      <c r="C7" s="101"/>
      <c r="D7" s="101"/>
      <c r="E7" s="101"/>
      <c r="F7" s="101"/>
      <c r="G7" s="101"/>
      <c r="H7" s="101"/>
      <c r="I7" s="109"/>
      <c r="J7" s="101"/>
      <c r="K7" s="106"/>
      <c r="L7" s="106"/>
      <c r="M7" s="117"/>
      <c r="N7" s="117"/>
      <c r="O7" s="101"/>
      <c r="P7" s="115"/>
      <c r="Q7" s="84"/>
      <c r="R7" s="84"/>
      <c r="S7" s="84"/>
      <c r="T7" s="84"/>
      <c r="U7" s="84"/>
      <c r="V7" s="84"/>
      <c r="W7" s="84"/>
      <c r="X7" s="87"/>
    </row>
    <row r="8" spans="1:26" x14ac:dyDescent="0.2">
      <c r="A8" s="101"/>
      <c r="B8" s="101"/>
      <c r="C8" s="101"/>
      <c r="D8" s="101"/>
      <c r="E8" s="101"/>
      <c r="F8" s="101"/>
      <c r="G8" s="101"/>
      <c r="H8" s="101"/>
      <c r="I8" s="109"/>
      <c r="J8" s="101"/>
      <c r="K8" s="106"/>
      <c r="L8" s="106"/>
      <c r="M8" s="117"/>
      <c r="N8" s="117"/>
      <c r="O8" s="101"/>
      <c r="P8" s="115"/>
      <c r="Q8" s="84"/>
      <c r="R8" s="84"/>
      <c r="S8" s="84"/>
      <c r="T8" s="84"/>
      <c r="U8" s="84"/>
      <c r="V8" s="84"/>
      <c r="W8" s="84"/>
      <c r="X8" s="87"/>
    </row>
    <row r="9" spans="1:26" ht="53.25" customHeight="1" x14ac:dyDescent="0.2">
      <c r="A9" s="102"/>
      <c r="B9" s="102"/>
      <c r="C9" s="102"/>
      <c r="D9" s="102"/>
      <c r="E9" s="102"/>
      <c r="F9" s="102"/>
      <c r="G9" s="102"/>
      <c r="H9" s="102"/>
      <c r="I9" s="110"/>
      <c r="J9" s="102"/>
      <c r="K9" s="107"/>
      <c r="L9" s="107"/>
      <c r="M9" s="117"/>
      <c r="N9" s="117"/>
      <c r="O9" s="102"/>
      <c r="P9" s="116"/>
      <c r="Q9" s="85"/>
      <c r="R9" s="85"/>
      <c r="S9" s="85"/>
      <c r="T9" s="85"/>
      <c r="U9" s="85"/>
      <c r="V9" s="85"/>
      <c r="W9" s="85"/>
      <c r="X9" s="88"/>
    </row>
    <row r="10" spans="1:26" s="24" customFormat="1" x14ac:dyDescent="0.2">
      <c r="A10" s="25">
        <v>1</v>
      </c>
      <c r="B10" s="23"/>
      <c r="C10" s="25"/>
      <c r="D10" s="25">
        <v>2</v>
      </c>
      <c r="E10" s="25">
        <v>3</v>
      </c>
      <c r="F10" s="25">
        <v>4</v>
      </c>
      <c r="G10" s="25">
        <v>6</v>
      </c>
      <c r="H10" s="25">
        <v>7</v>
      </c>
      <c r="I10" s="30">
        <v>5</v>
      </c>
      <c r="J10" s="25">
        <v>8</v>
      </c>
      <c r="K10" s="25">
        <v>9</v>
      </c>
      <c r="L10" s="25">
        <v>10</v>
      </c>
      <c r="M10" s="25">
        <v>17</v>
      </c>
      <c r="N10" s="25">
        <v>20</v>
      </c>
      <c r="O10" s="25">
        <v>21</v>
      </c>
      <c r="P10" s="25"/>
      <c r="Q10" s="31">
        <v>23</v>
      </c>
      <c r="R10" s="31">
        <v>24</v>
      </c>
      <c r="S10" s="31">
        <v>25</v>
      </c>
      <c r="T10" s="31">
        <v>26</v>
      </c>
      <c r="U10" s="31">
        <v>27</v>
      </c>
      <c r="V10" s="31">
        <v>28</v>
      </c>
      <c r="W10" s="31">
        <v>29</v>
      </c>
      <c r="X10" s="31">
        <v>30</v>
      </c>
      <c r="Y10" s="32"/>
    </row>
    <row r="11" spans="1:26" ht="24" customHeight="1" x14ac:dyDescent="0.2">
      <c r="A11" s="2">
        <f ca="1">COUNTA($A$11:$A$11)</f>
        <v>0</v>
      </c>
      <c r="B11" s="12"/>
      <c r="C11" s="13" t="s">
        <v>12</v>
      </c>
      <c r="D11" s="13" t="s">
        <v>12</v>
      </c>
      <c r="E11" s="2"/>
      <c r="F11" s="2"/>
      <c r="G11" s="2"/>
      <c r="H11" s="2"/>
      <c r="I11" s="33"/>
      <c r="J11" s="3"/>
      <c r="K11" s="3"/>
      <c r="L11" s="10"/>
      <c r="M11" s="6"/>
      <c r="N11" s="5"/>
      <c r="O11" s="5"/>
      <c r="P11" s="5"/>
      <c r="Q11" s="22"/>
      <c r="R11" s="22"/>
      <c r="S11" s="22"/>
      <c r="T11" s="22"/>
      <c r="U11" s="22"/>
      <c r="V11" s="22"/>
      <c r="W11" s="22"/>
      <c r="X11" s="22"/>
    </row>
    <row r="12" spans="1:26" ht="12" customHeight="1" x14ac:dyDescent="0.2">
      <c r="A12" s="36">
        <v>1</v>
      </c>
      <c r="B12" s="95">
        <v>8</v>
      </c>
      <c r="C12" s="34" t="s">
        <v>14</v>
      </c>
      <c r="D12" s="44" t="s">
        <v>14</v>
      </c>
      <c r="E12" s="20">
        <v>1969</v>
      </c>
      <c r="F12" s="35" t="s">
        <v>15</v>
      </c>
      <c r="G12" s="20">
        <v>1392</v>
      </c>
      <c r="H12" s="20" t="s">
        <v>13</v>
      </c>
      <c r="I12" s="26">
        <v>1378</v>
      </c>
      <c r="J12" s="7">
        <v>356</v>
      </c>
      <c r="K12" s="7">
        <v>356</v>
      </c>
      <c r="L12" s="10">
        <v>0</v>
      </c>
      <c r="M12" s="7">
        <f>K12</f>
        <v>356</v>
      </c>
      <c r="N12" s="63">
        <v>3</v>
      </c>
      <c r="O12" s="63">
        <v>11</v>
      </c>
      <c r="P12" s="61">
        <f>M12/I12*100</f>
        <v>25.834542815674894</v>
      </c>
      <c r="Q12" s="61" t="str">
        <f>IF(P12&lt;30,"3",IF(P12&lt;70,"6",IF(P12&gt;=70,"12")))</f>
        <v>3</v>
      </c>
      <c r="R12" s="61">
        <v>30</v>
      </c>
      <c r="S12" s="69">
        <f>M12*100000</f>
        <v>35600000</v>
      </c>
      <c r="T12" s="69">
        <f>M12*10000</f>
        <v>3560000</v>
      </c>
      <c r="U12" s="69">
        <f>S12*5</f>
        <v>178000000</v>
      </c>
      <c r="V12" s="69">
        <f>S12*30%</f>
        <v>10680000</v>
      </c>
      <c r="W12" s="69">
        <f t="shared" ref="W12:W18" si="0">O12*Q12*R12*15500</f>
        <v>15345000</v>
      </c>
      <c r="X12" s="69">
        <f>SUM(S12:W12)</f>
        <v>243185000</v>
      </c>
      <c r="Y12" s="57"/>
      <c r="Z12" s="52"/>
    </row>
    <row r="13" spans="1:26" ht="12" customHeight="1" x14ac:dyDescent="0.2">
      <c r="A13" s="36">
        <v>2</v>
      </c>
      <c r="B13" s="95">
        <v>11</v>
      </c>
      <c r="C13" s="34" t="s">
        <v>16</v>
      </c>
      <c r="D13" s="44" t="s">
        <v>256</v>
      </c>
      <c r="E13" s="18">
        <v>1966</v>
      </c>
      <c r="F13" s="37" t="s">
        <v>17</v>
      </c>
      <c r="G13" s="38">
        <v>1393</v>
      </c>
      <c r="H13" s="20" t="s">
        <v>13</v>
      </c>
      <c r="I13" s="56">
        <v>904</v>
      </c>
      <c r="J13" s="7">
        <v>231</v>
      </c>
      <c r="K13" s="7">
        <v>227.8</v>
      </c>
      <c r="L13" s="10">
        <v>3.1999999999999886</v>
      </c>
      <c r="M13" s="7">
        <f t="shared" ref="M13:M17" si="1">K13</f>
        <v>227.8</v>
      </c>
      <c r="N13" s="63">
        <v>2</v>
      </c>
      <c r="O13" s="63">
        <v>1</v>
      </c>
      <c r="P13" s="61">
        <f t="shared" ref="P13:P16" si="2">M13/I13*100</f>
        <v>25.19911504424779</v>
      </c>
      <c r="Q13" s="61" t="str">
        <f t="shared" ref="Q13:Q16" si="3">IF(P13&lt;30,"3",IF(P13&lt;70,"6",IF(P13&gt;=70,"12")))</f>
        <v>3</v>
      </c>
      <c r="R13" s="62">
        <v>30</v>
      </c>
      <c r="S13" s="69">
        <f t="shared" ref="S13:S17" si="4">M13*100000</f>
        <v>22780000</v>
      </c>
      <c r="T13" s="69">
        <f t="shared" ref="T13:T17" si="5">M13*10000</f>
        <v>2278000</v>
      </c>
      <c r="U13" s="69">
        <f t="shared" ref="U13:U17" si="6">S13*5</f>
        <v>113900000</v>
      </c>
      <c r="V13" s="69">
        <f t="shared" ref="V13:V17" si="7">S13*30%</f>
        <v>6834000</v>
      </c>
      <c r="W13" s="69">
        <f t="shared" si="0"/>
        <v>1395000</v>
      </c>
      <c r="X13" s="69">
        <f t="shared" ref="X13:X17" si="8">SUM(S13:W13)</f>
        <v>147187000</v>
      </c>
      <c r="Y13" s="57"/>
      <c r="Z13" s="52"/>
    </row>
    <row r="14" spans="1:26" ht="12" customHeight="1" x14ac:dyDescent="0.2">
      <c r="A14" s="36">
        <v>3</v>
      </c>
      <c r="B14" s="39">
        <v>12</v>
      </c>
      <c r="C14" s="113" t="s">
        <v>16</v>
      </c>
      <c r="D14" s="66" t="s">
        <v>16</v>
      </c>
      <c r="E14" s="5">
        <v>1966</v>
      </c>
      <c r="F14" s="40" t="s">
        <v>17</v>
      </c>
      <c r="G14" s="20">
        <v>1447</v>
      </c>
      <c r="H14" s="20">
        <v>47</v>
      </c>
      <c r="I14" s="26">
        <v>1434</v>
      </c>
      <c r="J14" s="7">
        <v>116</v>
      </c>
      <c r="K14" s="7">
        <v>115.8</v>
      </c>
      <c r="L14" s="10">
        <v>0.20000000000000284</v>
      </c>
      <c r="M14" s="7">
        <f t="shared" si="1"/>
        <v>115.8</v>
      </c>
      <c r="N14" s="63">
        <v>4</v>
      </c>
      <c r="O14" s="63">
        <v>5</v>
      </c>
      <c r="P14" s="61">
        <f t="shared" si="2"/>
        <v>8.07531380753138</v>
      </c>
      <c r="Q14" s="61" t="str">
        <f t="shared" si="3"/>
        <v>3</v>
      </c>
      <c r="R14" s="61">
        <v>30</v>
      </c>
      <c r="S14" s="69">
        <f t="shared" si="4"/>
        <v>11580000</v>
      </c>
      <c r="T14" s="69">
        <f t="shared" si="5"/>
        <v>1158000</v>
      </c>
      <c r="U14" s="69">
        <f t="shared" si="6"/>
        <v>57900000</v>
      </c>
      <c r="V14" s="69">
        <f t="shared" si="7"/>
        <v>3474000</v>
      </c>
      <c r="W14" s="69">
        <f t="shared" si="0"/>
        <v>6975000</v>
      </c>
      <c r="X14" s="69">
        <f t="shared" si="8"/>
        <v>81087000</v>
      </c>
      <c r="Y14" s="57"/>
      <c r="Z14" s="52"/>
    </row>
    <row r="15" spans="1:26" ht="12" customHeight="1" x14ac:dyDescent="0.2">
      <c r="A15" s="36">
        <v>4</v>
      </c>
      <c r="B15" s="95">
        <v>17</v>
      </c>
      <c r="C15" s="34" t="s">
        <v>18</v>
      </c>
      <c r="D15" s="44" t="s">
        <v>18</v>
      </c>
      <c r="E15" s="20">
        <v>1955</v>
      </c>
      <c r="F15" s="35" t="s">
        <v>19</v>
      </c>
      <c r="G15" s="38">
        <v>1391</v>
      </c>
      <c r="H15" s="20" t="s">
        <v>13</v>
      </c>
      <c r="I15" s="26">
        <v>1894</v>
      </c>
      <c r="J15" s="7">
        <v>154</v>
      </c>
      <c r="K15" s="7">
        <v>154</v>
      </c>
      <c r="L15" s="10">
        <v>0</v>
      </c>
      <c r="M15" s="7">
        <f t="shared" si="1"/>
        <v>154</v>
      </c>
      <c r="N15" s="63">
        <v>5</v>
      </c>
      <c r="O15" s="63">
        <v>5</v>
      </c>
      <c r="P15" s="61">
        <f t="shared" si="2"/>
        <v>8.1309398099260832</v>
      </c>
      <c r="Q15" s="61" t="str">
        <f t="shared" si="3"/>
        <v>3</v>
      </c>
      <c r="R15" s="61">
        <v>30</v>
      </c>
      <c r="S15" s="69">
        <f t="shared" si="4"/>
        <v>15400000</v>
      </c>
      <c r="T15" s="69">
        <f t="shared" si="5"/>
        <v>1540000</v>
      </c>
      <c r="U15" s="69">
        <f t="shared" si="6"/>
        <v>77000000</v>
      </c>
      <c r="V15" s="69">
        <f t="shared" si="7"/>
        <v>4620000</v>
      </c>
      <c r="W15" s="69">
        <f t="shared" si="0"/>
        <v>6975000</v>
      </c>
      <c r="X15" s="69">
        <f t="shared" si="8"/>
        <v>105535000</v>
      </c>
      <c r="Y15" s="57"/>
      <c r="Z15" s="52"/>
    </row>
    <row r="16" spans="1:26" ht="12" customHeight="1" x14ac:dyDescent="0.2">
      <c r="A16" s="36">
        <v>5</v>
      </c>
      <c r="B16" s="95"/>
      <c r="C16" s="34" t="s">
        <v>20</v>
      </c>
      <c r="D16" s="44" t="s">
        <v>21</v>
      </c>
      <c r="E16" s="20">
        <v>1946</v>
      </c>
      <c r="F16" s="35" t="s">
        <v>22</v>
      </c>
      <c r="G16" s="38">
        <v>1401</v>
      </c>
      <c r="H16" s="20" t="s">
        <v>13</v>
      </c>
      <c r="I16" s="56">
        <v>1336</v>
      </c>
      <c r="J16" s="7">
        <v>229</v>
      </c>
      <c r="K16" s="7">
        <v>229</v>
      </c>
      <c r="L16" s="10">
        <v>0</v>
      </c>
      <c r="M16" s="7">
        <f t="shared" si="1"/>
        <v>229</v>
      </c>
      <c r="N16" s="63">
        <v>7</v>
      </c>
      <c r="O16" s="63">
        <v>7</v>
      </c>
      <c r="P16" s="61">
        <f t="shared" si="2"/>
        <v>17.140718562874252</v>
      </c>
      <c r="Q16" s="61" t="str">
        <f t="shared" si="3"/>
        <v>3</v>
      </c>
      <c r="R16" s="62">
        <v>30</v>
      </c>
      <c r="S16" s="69">
        <f t="shared" si="4"/>
        <v>22900000</v>
      </c>
      <c r="T16" s="69">
        <f t="shared" si="5"/>
        <v>2290000</v>
      </c>
      <c r="U16" s="69">
        <f t="shared" si="6"/>
        <v>114500000</v>
      </c>
      <c r="V16" s="69">
        <f t="shared" si="7"/>
        <v>6870000</v>
      </c>
      <c r="W16" s="69">
        <f t="shared" si="0"/>
        <v>9765000</v>
      </c>
      <c r="X16" s="69">
        <f t="shared" si="8"/>
        <v>156325000</v>
      </c>
      <c r="Y16" s="57"/>
      <c r="Z16" s="52"/>
    </row>
    <row r="17" spans="1:26" ht="12" customHeight="1" x14ac:dyDescent="0.2">
      <c r="A17" s="36">
        <v>6</v>
      </c>
      <c r="B17" s="95">
        <v>19</v>
      </c>
      <c r="C17" s="34" t="s">
        <v>23</v>
      </c>
      <c r="D17" s="44" t="s">
        <v>24</v>
      </c>
      <c r="E17" s="20">
        <v>1961</v>
      </c>
      <c r="F17" s="35" t="s">
        <v>25</v>
      </c>
      <c r="G17" s="20">
        <v>1399</v>
      </c>
      <c r="H17" s="20" t="s">
        <v>13</v>
      </c>
      <c r="I17" s="26">
        <v>1090</v>
      </c>
      <c r="J17" s="7">
        <v>128</v>
      </c>
      <c r="K17" s="7">
        <v>128</v>
      </c>
      <c r="L17" s="10">
        <v>0</v>
      </c>
      <c r="M17" s="7">
        <f t="shared" si="1"/>
        <v>128</v>
      </c>
      <c r="N17" s="63">
        <v>4</v>
      </c>
      <c r="O17" s="63">
        <v>8</v>
      </c>
      <c r="P17" s="61">
        <f>M17/I17*100</f>
        <v>11.743119266055047</v>
      </c>
      <c r="Q17" s="61" t="str">
        <f>IF(P17&lt;30,"3",IF(P17&lt;70,"6",IF(P17&gt;=70,"12")))</f>
        <v>3</v>
      </c>
      <c r="R17" s="61">
        <v>30</v>
      </c>
      <c r="S17" s="69">
        <f t="shared" si="4"/>
        <v>12800000</v>
      </c>
      <c r="T17" s="69">
        <f t="shared" si="5"/>
        <v>1280000</v>
      </c>
      <c r="U17" s="69">
        <f t="shared" si="6"/>
        <v>64000000</v>
      </c>
      <c r="V17" s="69">
        <f t="shared" si="7"/>
        <v>3840000</v>
      </c>
      <c r="W17" s="69">
        <f t="shared" si="0"/>
        <v>11160000</v>
      </c>
      <c r="X17" s="69">
        <f t="shared" si="8"/>
        <v>93080000</v>
      </c>
      <c r="Y17" s="57"/>
      <c r="Z17" s="52"/>
    </row>
    <row r="18" spans="1:26" x14ac:dyDescent="0.2">
      <c r="A18" s="95">
        <v>7</v>
      </c>
      <c r="B18" s="95">
        <v>20</v>
      </c>
      <c r="C18" s="34" t="s">
        <v>26</v>
      </c>
      <c r="D18" s="95" t="s">
        <v>26</v>
      </c>
      <c r="E18" s="95">
        <v>1950</v>
      </c>
      <c r="F18" s="95" t="s">
        <v>27</v>
      </c>
      <c r="G18" s="20">
        <v>1406</v>
      </c>
      <c r="H18" s="20" t="s">
        <v>13</v>
      </c>
      <c r="I18" s="111">
        <v>2052</v>
      </c>
      <c r="J18" s="7">
        <v>256</v>
      </c>
      <c r="K18" s="7">
        <v>174.8</v>
      </c>
      <c r="L18" s="10">
        <v>81.199999999999989</v>
      </c>
      <c r="M18" s="93">
        <f>K18+K19</f>
        <v>265.10000000000002</v>
      </c>
      <c r="N18" s="71">
        <v>8</v>
      </c>
      <c r="O18" s="71">
        <v>8</v>
      </c>
      <c r="P18" s="71">
        <f>M18/I18*100</f>
        <v>12.919103313840157</v>
      </c>
      <c r="Q18" s="71" t="str">
        <f>IF(P18&lt;30,"3",IF(P18&lt;70,"6",IF(P18&gt;=70,"12")))</f>
        <v>3</v>
      </c>
      <c r="R18" s="71">
        <v>30</v>
      </c>
      <c r="S18" s="73">
        <f>M18*100000</f>
        <v>26510000.000000004</v>
      </c>
      <c r="T18" s="73">
        <f>M18*10000</f>
        <v>2651000</v>
      </c>
      <c r="U18" s="73">
        <f t="shared" ref="U18" si="9">S18*5</f>
        <v>132550000.00000001</v>
      </c>
      <c r="V18" s="73">
        <f t="shared" ref="V18" si="10">S18*30%</f>
        <v>7953000.0000000009</v>
      </c>
      <c r="W18" s="73">
        <f t="shared" si="0"/>
        <v>11160000</v>
      </c>
      <c r="X18" s="73">
        <f t="shared" ref="X18" si="11">SUM(S18:W18)</f>
        <v>180824000.00000003</v>
      </c>
      <c r="Y18" s="57"/>
      <c r="Z18" s="52"/>
    </row>
    <row r="19" spans="1:26" x14ac:dyDescent="0.2">
      <c r="A19" s="96"/>
      <c r="B19" s="96"/>
      <c r="C19" s="34" t="s">
        <v>28</v>
      </c>
      <c r="D19" s="96"/>
      <c r="E19" s="96"/>
      <c r="F19" s="96"/>
      <c r="G19" s="20">
        <v>1437</v>
      </c>
      <c r="H19" s="20">
        <v>47</v>
      </c>
      <c r="I19" s="112"/>
      <c r="J19" s="7">
        <v>111</v>
      </c>
      <c r="K19" s="7">
        <v>90.3</v>
      </c>
      <c r="L19" s="10">
        <v>20.700000000000003</v>
      </c>
      <c r="M19" s="94"/>
      <c r="N19" s="72"/>
      <c r="O19" s="72"/>
      <c r="P19" s="72"/>
      <c r="Q19" s="72" t="e">
        <f>IF(#REF!&lt;30,"3",IF(#REF!&lt;70,"6",IF(#REF!&gt;=70,"12")))</f>
        <v>#REF!</v>
      </c>
      <c r="R19" s="72">
        <v>30</v>
      </c>
      <c r="S19" s="74"/>
      <c r="T19" s="74"/>
      <c r="U19" s="74"/>
      <c r="V19" s="74"/>
      <c r="W19" s="74"/>
      <c r="X19" s="74"/>
      <c r="Y19" s="57"/>
      <c r="Z19" s="52"/>
    </row>
    <row r="20" spans="1:26" x14ac:dyDescent="0.2">
      <c r="A20" s="95">
        <v>8</v>
      </c>
      <c r="B20" s="95">
        <v>21</v>
      </c>
      <c r="C20" s="34" t="s">
        <v>29</v>
      </c>
      <c r="D20" s="95" t="s">
        <v>29</v>
      </c>
      <c r="E20" s="95">
        <v>1957</v>
      </c>
      <c r="F20" s="95">
        <v>30057011740</v>
      </c>
      <c r="G20" s="20">
        <v>1408</v>
      </c>
      <c r="H20" s="20" t="s">
        <v>13</v>
      </c>
      <c r="I20" s="111">
        <v>1414</v>
      </c>
      <c r="J20" s="7">
        <v>133</v>
      </c>
      <c r="K20" s="7">
        <v>133</v>
      </c>
      <c r="L20" s="10">
        <v>0</v>
      </c>
      <c r="M20" s="93">
        <f>K20+K21</f>
        <v>176.3</v>
      </c>
      <c r="N20" s="71">
        <v>4</v>
      </c>
      <c r="O20" s="71">
        <v>7</v>
      </c>
      <c r="P20" s="71">
        <f>M20/I20*100</f>
        <v>12.468175388967468</v>
      </c>
      <c r="Q20" s="71" t="str">
        <f>IF(P20&lt;30,"3",IF(P20&lt;70,"6",IF(P20&gt;=70,"12")))</f>
        <v>3</v>
      </c>
      <c r="R20" s="71">
        <v>30</v>
      </c>
      <c r="S20" s="73">
        <f>M20*100000</f>
        <v>17630000</v>
      </c>
      <c r="T20" s="73">
        <f>M20*10000</f>
        <v>1763000</v>
      </c>
      <c r="U20" s="73">
        <f t="shared" ref="U20" si="12">S20*5</f>
        <v>88150000</v>
      </c>
      <c r="V20" s="73">
        <f t="shared" ref="V20" si="13">S20*30%</f>
        <v>5289000</v>
      </c>
      <c r="W20" s="73">
        <f>O20*Q20*R20*15500</f>
        <v>9765000</v>
      </c>
      <c r="X20" s="73">
        <f t="shared" ref="X20" si="14">SUM(S20:W20)</f>
        <v>122597000</v>
      </c>
      <c r="Y20" s="57"/>
      <c r="Z20" s="52"/>
    </row>
    <row r="21" spans="1:26" x14ac:dyDescent="0.2">
      <c r="A21" s="96"/>
      <c r="B21" s="96"/>
      <c r="C21" s="34" t="s">
        <v>30</v>
      </c>
      <c r="D21" s="96"/>
      <c r="E21" s="96"/>
      <c r="F21" s="96"/>
      <c r="G21" s="20">
        <v>1428</v>
      </c>
      <c r="H21" s="20" t="s">
        <v>13</v>
      </c>
      <c r="I21" s="112"/>
      <c r="J21" s="7">
        <v>186</v>
      </c>
      <c r="K21" s="7">
        <v>43.3</v>
      </c>
      <c r="L21" s="10">
        <v>142.69999999999999</v>
      </c>
      <c r="M21" s="94"/>
      <c r="N21" s="72"/>
      <c r="O21" s="72"/>
      <c r="P21" s="72"/>
      <c r="Q21" s="72" t="e">
        <f>IF(#REF!&lt;30,"3",IF(#REF!&lt;70,"6",IF(#REF!&gt;=70,"12")))</f>
        <v>#REF!</v>
      </c>
      <c r="R21" s="72">
        <v>30</v>
      </c>
      <c r="S21" s="74"/>
      <c r="T21" s="74"/>
      <c r="U21" s="74"/>
      <c r="V21" s="74"/>
      <c r="W21" s="74"/>
      <c r="X21" s="74"/>
      <c r="Y21" s="57"/>
      <c r="Z21" s="52"/>
    </row>
    <row r="22" spans="1:26" ht="14.25" customHeight="1" x14ac:dyDescent="0.2">
      <c r="A22" s="36">
        <v>9</v>
      </c>
      <c r="B22" s="95">
        <v>22</v>
      </c>
      <c r="C22" s="34" t="s">
        <v>31</v>
      </c>
      <c r="D22" s="44" t="s">
        <v>32</v>
      </c>
      <c r="E22" s="20">
        <v>1971</v>
      </c>
      <c r="F22" s="35" t="s">
        <v>33</v>
      </c>
      <c r="G22" s="20">
        <v>1403</v>
      </c>
      <c r="H22" s="20" t="s">
        <v>13</v>
      </c>
      <c r="I22" s="56">
        <v>1077</v>
      </c>
      <c r="J22" s="7">
        <v>483</v>
      </c>
      <c r="K22" s="7">
        <v>235.3</v>
      </c>
      <c r="L22" s="10">
        <v>267.7</v>
      </c>
      <c r="M22" s="7">
        <f t="shared" ref="M22:M25" si="15">K22</f>
        <v>235.3</v>
      </c>
      <c r="N22" s="63">
        <v>2</v>
      </c>
      <c r="O22" s="63">
        <v>6</v>
      </c>
      <c r="P22" s="61">
        <f t="shared" ref="P22:P25" si="16">M22/I22*100</f>
        <v>21.847725162488395</v>
      </c>
      <c r="Q22" s="61" t="str">
        <f t="shared" ref="Q22:Q25" si="17">IF(P22&lt;30,"3",IF(P22&lt;70,"6",IF(P22&gt;=70,"12")))</f>
        <v>3</v>
      </c>
      <c r="R22" s="62">
        <v>30</v>
      </c>
      <c r="S22" s="69">
        <f t="shared" ref="S22:S25" si="18">M22*100000</f>
        <v>23530000</v>
      </c>
      <c r="T22" s="69">
        <f t="shared" ref="T22:T25" si="19">M22*10000</f>
        <v>2353000</v>
      </c>
      <c r="U22" s="69">
        <f t="shared" ref="U22:U25" si="20">S22*5</f>
        <v>117650000</v>
      </c>
      <c r="V22" s="69">
        <f t="shared" ref="V22:V25" si="21">S22*30%</f>
        <v>7059000</v>
      </c>
      <c r="W22" s="69">
        <f>O22*Q22*R22*15500</f>
        <v>8370000</v>
      </c>
      <c r="X22" s="69">
        <f t="shared" ref="X22:X25" si="22">SUM(S22:W22)</f>
        <v>158962000</v>
      </c>
      <c r="Y22" s="57"/>
      <c r="Z22" s="52"/>
    </row>
    <row r="23" spans="1:26" ht="12" customHeight="1" x14ac:dyDescent="0.2">
      <c r="A23" s="36">
        <v>10</v>
      </c>
      <c r="B23" s="95">
        <v>23</v>
      </c>
      <c r="C23" s="42" t="s">
        <v>34</v>
      </c>
      <c r="D23" s="67" t="s">
        <v>34</v>
      </c>
      <c r="E23" s="19">
        <v>1958</v>
      </c>
      <c r="F23" s="43" t="s">
        <v>35</v>
      </c>
      <c r="G23" s="38">
        <v>1402</v>
      </c>
      <c r="H23" s="19" t="s">
        <v>13</v>
      </c>
      <c r="I23" s="56">
        <v>1273</v>
      </c>
      <c r="J23" s="9">
        <v>353</v>
      </c>
      <c r="K23" s="9">
        <v>353</v>
      </c>
      <c r="L23" s="15">
        <v>0</v>
      </c>
      <c r="M23" s="7">
        <f t="shared" si="15"/>
        <v>353</v>
      </c>
      <c r="N23" s="63">
        <v>6</v>
      </c>
      <c r="O23" s="63">
        <v>11</v>
      </c>
      <c r="P23" s="61">
        <f t="shared" si="16"/>
        <v>27.729772191673213</v>
      </c>
      <c r="Q23" s="61" t="str">
        <f t="shared" si="17"/>
        <v>3</v>
      </c>
      <c r="R23" s="62">
        <v>30</v>
      </c>
      <c r="S23" s="69">
        <f t="shared" si="18"/>
        <v>35300000</v>
      </c>
      <c r="T23" s="69">
        <f t="shared" si="19"/>
        <v>3530000</v>
      </c>
      <c r="U23" s="69">
        <f t="shared" si="20"/>
        <v>176500000</v>
      </c>
      <c r="V23" s="69">
        <f t="shared" si="21"/>
        <v>10590000</v>
      </c>
      <c r="W23" s="69">
        <f>O23*Q23*R23*15500</f>
        <v>15345000</v>
      </c>
      <c r="X23" s="69">
        <f t="shared" si="22"/>
        <v>241265000</v>
      </c>
      <c r="Y23" s="57"/>
      <c r="Z23" s="52"/>
    </row>
    <row r="24" spans="1:26" ht="12" customHeight="1" x14ac:dyDescent="0.2">
      <c r="A24" s="36">
        <v>11</v>
      </c>
      <c r="B24" s="95">
        <v>24</v>
      </c>
      <c r="C24" s="34" t="s">
        <v>36</v>
      </c>
      <c r="D24" s="44" t="s">
        <v>36</v>
      </c>
      <c r="E24" s="20">
        <v>1985</v>
      </c>
      <c r="F24" s="35" t="s">
        <v>37</v>
      </c>
      <c r="G24" s="38">
        <v>1400</v>
      </c>
      <c r="H24" s="20" t="s">
        <v>13</v>
      </c>
      <c r="I24" s="56">
        <v>736</v>
      </c>
      <c r="J24" s="7">
        <v>195</v>
      </c>
      <c r="K24" s="7">
        <v>195</v>
      </c>
      <c r="L24" s="15">
        <v>0</v>
      </c>
      <c r="M24" s="7">
        <f t="shared" si="15"/>
        <v>195</v>
      </c>
      <c r="N24" s="63">
        <v>2</v>
      </c>
      <c r="O24" s="63">
        <v>5</v>
      </c>
      <c r="P24" s="61">
        <f t="shared" si="16"/>
        <v>26.494565217391301</v>
      </c>
      <c r="Q24" s="61" t="str">
        <f t="shared" si="17"/>
        <v>3</v>
      </c>
      <c r="R24" s="62">
        <v>30</v>
      </c>
      <c r="S24" s="69">
        <f t="shared" si="18"/>
        <v>19500000</v>
      </c>
      <c r="T24" s="69">
        <f t="shared" si="19"/>
        <v>1950000</v>
      </c>
      <c r="U24" s="69">
        <f t="shared" si="20"/>
        <v>97500000</v>
      </c>
      <c r="V24" s="69">
        <f t="shared" si="21"/>
        <v>5850000</v>
      </c>
      <c r="W24" s="69">
        <f>O24*Q24*R24*15500</f>
        <v>6975000</v>
      </c>
      <c r="X24" s="69">
        <f t="shared" si="22"/>
        <v>131775000</v>
      </c>
      <c r="Y24" s="57"/>
      <c r="Z24" s="52"/>
    </row>
    <row r="25" spans="1:26" ht="12" customHeight="1" x14ac:dyDescent="0.2">
      <c r="A25" s="36">
        <v>12</v>
      </c>
      <c r="B25" s="95">
        <v>25</v>
      </c>
      <c r="C25" s="34" t="s">
        <v>38</v>
      </c>
      <c r="D25" s="44" t="s">
        <v>38</v>
      </c>
      <c r="E25" s="20">
        <v>1961</v>
      </c>
      <c r="F25" s="35" t="s">
        <v>39</v>
      </c>
      <c r="G25" s="20">
        <v>1398</v>
      </c>
      <c r="H25" s="20" t="s">
        <v>13</v>
      </c>
      <c r="I25" s="56">
        <v>1086</v>
      </c>
      <c r="J25" s="7">
        <v>127</v>
      </c>
      <c r="K25" s="7">
        <v>127</v>
      </c>
      <c r="L25" s="10">
        <v>0</v>
      </c>
      <c r="M25" s="7">
        <f t="shared" si="15"/>
        <v>127</v>
      </c>
      <c r="N25" s="63">
        <v>4</v>
      </c>
      <c r="O25" s="63">
        <v>4</v>
      </c>
      <c r="P25" s="61">
        <f t="shared" si="16"/>
        <v>11.694290976058932</v>
      </c>
      <c r="Q25" s="61" t="str">
        <f t="shared" si="17"/>
        <v>3</v>
      </c>
      <c r="R25" s="62">
        <v>30</v>
      </c>
      <c r="S25" s="69">
        <f t="shared" si="18"/>
        <v>12700000</v>
      </c>
      <c r="T25" s="69">
        <f t="shared" si="19"/>
        <v>1270000</v>
      </c>
      <c r="U25" s="69">
        <f t="shared" si="20"/>
        <v>63500000</v>
      </c>
      <c r="V25" s="69">
        <f t="shared" si="21"/>
        <v>3810000</v>
      </c>
      <c r="W25" s="69">
        <f>O25*Q25*R25*15500</f>
        <v>5580000</v>
      </c>
      <c r="X25" s="69">
        <f t="shared" si="22"/>
        <v>86860000</v>
      </c>
      <c r="Y25" s="57"/>
      <c r="Z25" s="52"/>
    </row>
    <row r="26" spans="1:26" x14ac:dyDescent="0.2">
      <c r="A26" s="95">
        <v>13</v>
      </c>
      <c r="B26" s="95">
        <v>26</v>
      </c>
      <c r="C26" s="34" t="s">
        <v>40</v>
      </c>
      <c r="D26" s="95" t="s">
        <v>41</v>
      </c>
      <c r="E26" s="95">
        <v>1955</v>
      </c>
      <c r="F26" s="95" t="s">
        <v>42</v>
      </c>
      <c r="G26" s="95">
        <v>1407</v>
      </c>
      <c r="H26" s="20" t="s">
        <v>13</v>
      </c>
      <c r="I26" s="118">
        <v>2392</v>
      </c>
      <c r="J26" s="7">
        <v>251</v>
      </c>
      <c r="K26" s="7">
        <v>242.7</v>
      </c>
      <c r="L26" s="10">
        <v>8.3000000000000114</v>
      </c>
      <c r="M26" s="93">
        <f>K26+K27+K28</f>
        <v>584.1</v>
      </c>
      <c r="N26" s="71">
        <v>6</v>
      </c>
      <c r="O26" s="71">
        <v>6</v>
      </c>
      <c r="P26" s="71">
        <f>M26/I26*100</f>
        <v>24.418896321070235</v>
      </c>
      <c r="Q26" s="71" t="str">
        <f>IF(P26&lt;30,"3",IF(P26&lt;70,"6",IF(P26&gt;=70,"12")))</f>
        <v>3</v>
      </c>
      <c r="R26" s="71">
        <v>30</v>
      </c>
      <c r="S26" s="80">
        <f>M26*100000</f>
        <v>58410000</v>
      </c>
      <c r="T26" s="80">
        <f>M26*10000</f>
        <v>5841000</v>
      </c>
      <c r="U26" s="80">
        <f t="shared" ref="U26:U35" si="23">S26*5</f>
        <v>292050000</v>
      </c>
      <c r="V26" s="80">
        <f t="shared" ref="V26:V35" si="24">S26*30%</f>
        <v>17523000</v>
      </c>
      <c r="W26" s="80">
        <f>O26*Q26*R26*15500</f>
        <v>8370000</v>
      </c>
      <c r="X26" s="80">
        <f t="shared" ref="X26" si="25">SUM(S26:W26)</f>
        <v>382194000</v>
      </c>
      <c r="Y26" s="57"/>
      <c r="Z26" s="52"/>
    </row>
    <row r="27" spans="1:26" x14ac:dyDescent="0.2">
      <c r="A27" s="96"/>
      <c r="B27" s="96"/>
      <c r="C27" s="34" t="s">
        <v>43</v>
      </c>
      <c r="D27" s="96"/>
      <c r="E27" s="96"/>
      <c r="F27" s="96"/>
      <c r="G27" s="96"/>
      <c r="H27" s="20" t="s">
        <v>13</v>
      </c>
      <c r="I27" s="119"/>
      <c r="J27" s="7">
        <v>417</v>
      </c>
      <c r="K27" s="7">
        <v>221.4</v>
      </c>
      <c r="L27" s="10">
        <v>195.6</v>
      </c>
      <c r="M27" s="120"/>
      <c r="N27" s="79"/>
      <c r="O27" s="79"/>
      <c r="P27" s="79"/>
      <c r="Q27" s="79" t="e">
        <f>IF(#REF!&lt;30,"3",IF(#REF!&lt;70,"6",IF(#REF!&gt;=70,"12")))</f>
        <v>#REF!</v>
      </c>
      <c r="R27" s="79">
        <v>30</v>
      </c>
      <c r="S27" s="81"/>
      <c r="T27" s="81"/>
      <c r="U27" s="81"/>
      <c r="V27" s="81"/>
      <c r="W27" s="81"/>
      <c r="X27" s="81"/>
      <c r="Y27" s="57"/>
      <c r="Z27" s="52"/>
    </row>
    <row r="28" spans="1:26" x14ac:dyDescent="0.2">
      <c r="A28" s="96"/>
      <c r="B28" s="96"/>
      <c r="C28" s="34" t="s">
        <v>44</v>
      </c>
      <c r="D28" s="96"/>
      <c r="E28" s="96"/>
      <c r="F28" s="96"/>
      <c r="G28" s="96"/>
      <c r="H28" s="20">
        <v>47</v>
      </c>
      <c r="I28" s="119"/>
      <c r="J28" s="7">
        <v>120</v>
      </c>
      <c r="K28" s="7">
        <v>120</v>
      </c>
      <c r="L28" s="10">
        <v>0</v>
      </c>
      <c r="M28" s="94"/>
      <c r="N28" s="72"/>
      <c r="O28" s="72"/>
      <c r="P28" s="72"/>
      <c r="Q28" s="72" t="e">
        <f>IF(#REF!&lt;30,"3",IF(#REF!&lt;70,"6",IF(#REF!&gt;=70,"12")))</f>
        <v>#REF!</v>
      </c>
      <c r="R28" s="72">
        <v>30</v>
      </c>
      <c r="S28" s="82"/>
      <c r="T28" s="82"/>
      <c r="U28" s="82"/>
      <c r="V28" s="82"/>
      <c r="W28" s="82"/>
      <c r="X28" s="82"/>
      <c r="Y28" s="57"/>
      <c r="Z28" s="52"/>
    </row>
    <row r="29" spans="1:26" x14ac:dyDescent="0.2">
      <c r="A29" s="95">
        <v>14</v>
      </c>
      <c r="B29" s="95">
        <v>27</v>
      </c>
      <c r="C29" s="34" t="s">
        <v>45</v>
      </c>
      <c r="D29" s="95" t="s">
        <v>45</v>
      </c>
      <c r="E29" s="95">
        <v>1969</v>
      </c>
      <c r="F29" s="95" t="s">
        <v>46</v>
      </c>
      <c r="G29" s="20">
        <v>1410</v>
      </c>
      <c r="H29" s="20" t="s">
        <v>13</v>
      </c>
      <c r="I29" s="118">
        <v>1085</v>
      </c>
      <c r="J29" s="7">
        <v>362</v>
      </c>
      <c r="K29" s="7">
        <v>355.4</v>
      </c>
      <c r="L29" s="10">
        <v>6.6000000000000227</v>
      </c>
      <c r="M29" s="93">
        <f>K29+K30</f>
        <v>377.79999999999995</v>
      </c>
      <c r="N29" s="71">
        <v>2</v>
      </c>
      <c r="O29" s="71">
        <v>2</v>
      </c>
      <c r="P29" s="71">
        <f>M29/I29*100</f>
        <v>34.820276497695843</v>
      </c>
      <c r="Q29" s="71" t="str">
        <f>IF(P29&lt;30,"3",IF(P29&lt;70,"6",IF(P29&gt;=70,"12")))</f>
        <v>6</v>
      </c>
      <c r="R29" s="71">
        <v>30</v>
      </c>
      <c r="S29" s="73">
        <f t="shared" ref="S29" si="26">M29*100000</f>
        <v>37779999.999999993</v>
      </c>
      <c r="T29" s="73">
        <f t="shared" ref="T29" si="27">M29*10000</f>
        <v>3777999.9999999995</v>
      </c>
      <c r="U29" s="73">
        <f t="shared" ref="U29" si="28">S29*5</f>
        <v>188899999.99999997</v>
      </c>
      <c r="V29" s="73">
        <f t="shared" ref="V29" si="29">S29*30%</f>
        <v>11333999.999999998</v>
      </c>
      <c r="W29" s="73">
        <f>O29*Q29*R29*15500</f>
        <v>5580000</v>
      </c>
      <c r="X29" s="73">
        <f t="shared" ref="X29" si="30">SUM(S29:W29)</f>
        <v>247371999.99999997</v>
      </c>
      <c r="Y29" s="57"/>
      <c r="Z29" s="52"/>
    </row>
    <row r="30" spans="1:26" x14ac:dyDescent="0.2">
      <c r="A30" s="99"/>
      <c r="B30" s="99"/>
      <c r="C30" s="34" t="s">
        <v>47</v>
      </c>
      <c r="D30" s="99"/>
      <c r="E30" s="99"/>
      <c r="F30" s="99"/>
      <c r="G30" s="20">
        <v>1374</v>
      </c>
      <c r="H30" s="20">
        <v>47</v>
      </c>
      <c r="I30" s="121"/>
      <c r="J30" s="7">
        <v>196</v>
      </c>
      <c r="K30" s="7">
        <v>22.4</v>
      </c>
      <c r="L30" s="10">
        <v>173.6</v>
      </c>
      <c r="M30" s="94"/>
      <c r="N30" s="72"/>
      <c r="O30" s="72"/>
      <c r="P30" s="72"/>
      <c r="Q30" s="72" t="e">
        <f>IF(#REF!&lt;30,"3",IF(#REF!&lt;70,"6",IF(#REF!&gt;=70,"12")))</f>
        <v>#REF!</v>
      </c>
      <c r="R30" s="72">
        <v>30</v>
      </c>
      <c r="S30" s="74"/>
      <c r="T30" s="74"/>
      <c r="U30" s="74"/>
      <c r="V30" s="74"/>
      <c r="W30" s="74"/>
      <c r="X30" s="74"/>
      <c r="Y30" s="57"/>
      <c r="Z30" s="52"/>
    </row>
    <row r="31" spans="1:26" x14ac:dyDescent="0.2">
      <c r="A31" s="95">
        <v>15</v>
      </c>
      <c r="B31" s="95">
        <v>28</v>
      </c>
      <c r="C31" s="34" t="s">
        <v>48</v>
      </c>
      <c r="D31" s="95" t="s">
        <v>48</v>
      </c>
      <c r="E31" s="95">
        <v>1959</v>
      </c>
      <c r="F31" s="95" t="s">
        <v>49</v>
      </c>
      <c r="G31" s="20">
        <v>1409</v>
      </c>
      <c r="H31" s="20" t="s">
        <v>13</v>
      </c>
      <c r="I31" s="118">
        <v>3151</v>
      </c>
      <c r="J31" s="7">
        <v>359</v>
      </c>
      <c r="K31" s="7">
        <v>359</v>
      </c>
      <c r="L31" s="10">
        <f>J31-K31</f>
        <v>0</v>
      </c>
      <c r="M31" s="93">
        <f>K31+K32</f>
        <v>435.9</v>
      </c>
      <c r="N31" s="71">
        <v>6</v>
      </c>
      <c r="O31" s="71">
        <v>6</v>
      </c>
      <c r="P31" s="71">
        <f>M31/I31*100</f>
        <v>13.833703586163121</v>
      </c>
      <c r="Q31" s="71" t="str">
        <f>IF(P31&lt;30,"3",IF(P31&lt;70,"6",IF(P31&gt;=70,"12")))</f>
        <v>3</v>
      </c>
      <c r="R31" s="71">
        <v>30</v>
      </c>
      <c r="S31" s="73">
        <f t="shared" ref="S31" si="31">M31*100000</f>
        <v>43590000</v>
      </c>
      <c r="T31" s="73">
        <f t="shared" ref="T31" si="32">M31*10000</f>
        <v>4359000</v>
      </c>
      <c r="U31" s="73">
        <f t="shared" ref="U31" si="33">S31*5</f>
        <v>217950000</v>
      </c>
      <c r="V31" s="73">
        <f t="shared" ref="V31" si="34">S31*30%</f>
        <v>13077000</v>
      </c>
      <c r="W31" s="73">
        <f>O31*Q31*R31*15500</f>
        <v>8370000</v>
      </c>
      <c r="X31" s="73">
        <f t="shared" ref="X31" si="35">SUM(S31:W31)</f>
        <v>287346000</v>
      </c>
      <c r="Y31" s="57"/>
      <c r="Z31" s="52"/>
    </row>
    <row r="32" spans="1:26" x14ac:dyDescent="0.2">
      <c r="A32" s="96"/>
      <c r="B32" s="96"/>
      <c r="C32" s="34" t="s">
        <v>50</v>
      </c>
      <c r="D32" s="99"/>
      <c r="E32" s="99"/>
      <c r="F32" s="99"/>
      <c r="G32" s="20">
        <v>1412</v>
      </c>
      <c r="H32" s="20" t="s">
        <v>13</v>
      </c>
      <c r="I32" s="119"/>
      <c r="J32" s="7">
        <v>193</v>
      </c>
      <c r="K32" s="7">
        <v>76.900000000000006</v>
      </c>
      <c r="L32" s="10">
        <v>116.1</v>
      </c>
      <c r="M32" s="94"/>
      <c r="N32" s="72"/>
      <c r="O32" s="72"/>
      <c r="P32" s="72"/>
      <c r="Q32" s="72" t="e">
        <f>IF(#REF!&lt;30,"3",IF(#REF!&lt;70,"6",IF(#REF!&gt;=70,"12")))</f>
        <v>#REF!</v>
      </c>
      <c r="R32" s="72">
        <v>30</v>
      </c>
      <c r="S32" s="74"/>
      <c r="T32" s="74"/>
      <c r="U32" s="74"/>
      <c r="V32" s="74"/>
      <c r="W32" s="74"/>
      <c r="X32" s="74"/>
      <c r="Y32" s="57"/>
      <c r="Z32" s="52"/>
    </row>
    <row r="33" spans="1:26" ht="12" customHeight="1" x14ac:dyDescent="0.2">
      <c r="A33" s="36">
        <v>16</v>
      </c>
      <c r="B33" s="95">
        <v>29</v>
      </c>
      <c r="C33" s="34" t="s">
        <v>51</v>
      </c>
      <c r="D33" s="44" t="s">
        <v>51</v>
      </c>
      <c r="E33" s="20">
        <v>1950</v>
      </c>
      <c r="F33" s="35" t="s">
        <v>52</v>
      </c>
      <c r="G33" s="20">
        <v>1415</v>
      </c>
      <c r="H33" s="20" t="s">
        <v>13</v>
      </c>
      <c r="I33" s="26">
        <v>1965</v>
      </c>
      <c r="J33" s="7">
        <v>300</v>
      </c>
      <c r="K33" s="7">
        <v>300</v>
      </c>
      <c r="L33" s="10">
        <v>0</v>
      </c>
      <c r="M33" s="7">
        <f t="shared" ref="M33:M34" si="36">K33</f>
        <v>300</v>
      </c>
      <c r="N33" s="63">
        <v>6</v>
      </c>
      <c r="O33" s="63">
        <v>5</v>
      </c>
      <c r="P33" s="61">
        <f t="shared" ref="P33:P35" si="37">M33/I33*100</f>
        <v>15.267175572519085</v>
      </c>
      <c r="Q33" s="61" t="str">
        <f t="shared" ref="Q33:Q35" si="38">IF(P33&lt;30,"3",IF(P33&lt;70,"6",IF(P33&gt;=70,"12")))</f>
        <v>3</v>
      </c>
      <c r="R33" s="61">
        <v>30</v>
      </c>
      <c r="S33" s="69">
        <f t="shared" ref="S33:S35" si="39">M33*100000</f>
        <v>30000000</v>
      </c>
      <c r="T33" s="69">
        <f t="shared" ref="T33:T35" si="40">M33*10000</f>
        <v>3000000</v>
      </c>
      <c r="U33" s="69">
        <f t="shared" si="23"/>
        <v>150000000</v>
      </c>
      <c r="V33" s="69">
        <f t="shared" si="24"/>
        <v>9000000</v>
      </c>
      <c r="W33" s="69">
        <f>O33*Q33*R33*15500</f>
        <v>6975000</v>
      </c>
      <c r="X33" s="69">
        <f t="shared" ref="X33:X34" si="41">SUM(S33:W33)</f>
        <v>198975000</v>
      </c>
      <c r="Y33" s="57"/>
      <c r="Z33" s="52"/>
    </row>
    <row r="34" spans="1:26" ht="12" customHeight="1" x14ac:dyDescent="0.2">
      <c r="A34" s="36">
        <v>17</v>
      </c>
      <c r="B34" s="95">
        <v>30</v>
      </c>
      <c r="C34" s="34" t="s">
        <v>53</v>
      </c>
      <c r="D34" s="44" t="s">
        <v>53</v>
      </c>
      <c r="E34" s="20">
        <v>1970</v>
      </c>
      <c r="F34" s="35" t="s">
        <v>54</v>
      </c>
      <c r="G34" s="20">
        <v>1423</v>
      </c>
      <c r="H34" s="20" t="s">
        <v>13</v>
      </c>
      <c r="I34" s="56">
        <v>1278</v>
      </c>
      <c r="J34" s="7">
        <v>166</v>
      </c>
      <c r="K34" s="7">
        <v>166</v>
      </c>
      <c r="L34" s="10">
        <v>0</v>
      </c>
      <c r="M34" s="7">
        <f t="shared" si="36"/>
        <v>166</v>
      </c>
      <c r="N34" s="63">
        <v>3</v>
      </c>
      <c r="O34" s="63">
        <v>4</v>
      </c>
      <c r="P34" s="61">
        <f t="shared" si="37"/>
        <v>12.989045383411579</v>
      </c>
      <c r="Q34" s="61" t="str">
        <f t="shared" si="38"/>
        <v>3</v>
      </c>
      <c r="R34" s="62">
        <v>30</v>
      </c>
      <c r="S34" s="69">
        <f t="shared" si="39"/>
        <v>16600000</v>
      </c>
      <c r="T34" s="69">
        <f t="shared" si="40"/>
        <v>1660000</v>
      </c>
      <c r="U34" s="69">
        <f t="shared" si="23"/>
        <v>83000000</v>
      </c>
      <c r="V34" s="69">
        <f t="shared" si="24"/>
        <v>4980000</v>
      </c>
      <c r="W34" s="69">
        <f>O34*Q34*R34*15500</f>
        <v>5580000</v>
      </c>
      <c r="X34" s="69">
        <f t="shared" si="41"/>
        <v>111820000</v>
      </c>
      <c r="Y34" s="57"/>
      <c r="Z34" s="52"/>
    </row>
    <row r="35" spans="1:26" x14ac:dyDescent="0.2">
      <c r="A35" s="95">
        <v>18</v>
      </c>
      <c r="B35" s="95">
        <v>31</v>
      </c>
      <c r="C35" s="34" t="s">
        <v>55</v>
      </c>
      <c r="D35" s="95" t="s">
        <v>55</v>
      </c>
      <c r="E35" s="95">
        <v>1958</v>
      </c>
      <c r="F35" s="95" t="s">
        <v>56</v>
      </c>
      <c r="G35" s="20">
        <v>1416</v>
      </c>
      <c r="H35" s="20" t="s">
        <v>13</v>
      </c>
      <c r="I35" s="118">
        <v>2792</v>
      </c>
      <c r="J35" s="7">
        <v>497</v>
      </c>
      <c r="K35" s="7">
        <v>469.4</v>
      </c>
      <c r="L35" s="10">
        <v>27.600000000000023</v>
      </c>
      <c r="M35" s="93">
        <f>K35+K36</f>
        <v>682.9</v>
      </c>
      <c r="N35" s="71">
        <v>7</v>
      </c>
      <c r="O35" s="71">
        <v>8</v>
      </c>
      <c r="P35" s="71">
        <f t="shared" si="37"/>
        <v>24.459169054441261</v>
      </c>
      <c r="Q35" s="71" t="str">
        <f t="shared" si="38"/>
        <v>3</v>
      </c>
      <c r="R35" s="71">
        <v>30</v>
      </c>
      <c r="S35" s="73">
        <f t="shared" si="39"/>
        <v>68290000</v>
      </c>
      <c r="T35" s="73">
        <f t="shared" si="40"/>
        <v>6829000</v>
      </c>
      <c r="U35" s="73">
        <f t="shared" si="23"/>
        <v>341450000</v>
      </c>
      <c r="V35" s="73">
        <f t="shared" si="24"/>
        <v>20487000</v>
      </c>
      <c r="W35" s="73">
        <f>O35*Q35*R35*15500</f>
        <v>11160000</v>
      </c>
      <c r="X35" s="73">
        <f t="shared" ref="X35" si="42">SUM(S35:W35)</f>
        <v>448216000</v>
      </c>
      <c r="Y35" s="57"/>
      <c r="Z35" s="52"/>
    </row>
    <row r="36" spans="1:26" x14ac:dyDescent="0.2">
      <c r="A36" s="96"/>
      <c r="B36" s="96"/>
      <c r="C36" s="34" t="s">
        <v>57</v>
      </c>
      <c r="D36" s="96"/>
      <c r="E36" s="96"/>
      <c r="F36" s="96"/>
      <c r="G36" s="20">
        <v>1448</v>
      </c>
      <c r="H36" s="20">
        <v>47</v>
      </c>
      <c r="I36" s="119"/>
      <c r="J36" s="7">
        <v>233</v>
      </c>
      <c r="K36" s="7">
        <v>213.5</v>
      </c>
      <c r="L36" s="10">
        <v>29.5</v>
      </c>
      <c r="M36" s="94"/>
      <c r="N36" s="72"/>
      <c r="O36" s="72"/>
      <c r="P36" s="72"/>
      <c r="Q36" s="72" t="e">
        <f>IF(#REF!&lt;30,"3",IF(#REF!&lt;70,"6",IF(#REF!&gt;=70,"12")))</f>
        <v>#REF!</v>
      </c>
      <c r="R36" s="72">
        <v>30</v>
      </c>
      <c r="S36" s="74"/>
      <c r="T36" s="74"/>
      <c r="U36" s="74"/>
      <c r="V36" s="74"/>
      <c r="W36" s="74"/>
      <c r="X36" s="74"/>
      <c r="Y36" s="57"/>
      <c r="Z36" s="52"/>
    </row>
    <row r="37" spans="1:26" x14ac:dyDescent="0.2">
      <c r="A37" s="95">
        <v>19</v>
      </c>
      <c r="B37" s="95">
        <v>32</v>
      </c>
      <c r="C37" s="34" t="s">
        <v>58</v>
      </c>
      <c r="D37" s="95" t="s">
        <v>59</v>
      </c>
      <c r="E37" s="95">
        <v>1973</v>
      </c>
      <c r="F37" s="95" t="s">
        <v>257</v>
      </c>
      <c r="G37" s="20">
        <v>1417</v>
      </c>
      <c r="H37" s="20" t="s">
        <v>13</v>
      </c>
      <c r="I37" s="118">
        <v>1123</v>
      </c>
      <c r="J37" s="7">
        <v>273</v>
      </c>
      <c r="K37" s="7">
        <v>193.7</v>
      </c>
      <c r="L37" s="10">
        <v>79.300000000000011</v>
      </c>
      <c r="M37" s="93">
        <f>K37+K38</f>
        <v>236.29999999999998</v>
      </c>
      <c r="N37" s="71">
        <v>2</v>
      </c>
      <c r="O37" s="71">
        <v>6</v>
      </c>
      <c r="P37" s="71">
        <f t="shared" ref="P37" si="43">M37/I37*100</f>
        <v>21.041852181656274</v>
      </c>
      <c r="Q37" s="71" t="str">
        <f t="shared" ref="Q37" si="44">IF(P37&lt;30,"3",IF(P37&lt;70,"6",IF(P37&gt;=70,"12")))</f>
        <v>3</v>
      </c>
      <c r="R37" s="71">
        <v>30</v>
      </c>
      <c r="S37" s="73">
        <f t="shared" ref="S37" si="45">M37*100000</f>
        <v>23630000</v>
      </c>
      <c r="T37" s="73">
        <f t="shared" ref="T37" si="46">M37*10000</f>
        <v>2363000</v>
      </c>
      <c r="U37" s="73">
        <f t="shared" ref="U37" si="47">S37*5</f>
        <v>118150000</v>
      </c>
      <c r="V37" s="73">
        <f t="shared" ref="V37" si="48">S37*30%</f>
        <v>7089000</v>
      </c>
      <c r="W37" s="73">
        <f>O37*Q37*R37*15500</f>
        <v>8370000</v>
      </c>
      <c r="X37" s="73">
        <f t="shared" ref="X37" si="49">SUM(S37:W37)</f>
        <v>159602000</v>
      </c>
      <c r="Y37" s="57"/>
      <c r="Z37" s="52"/>
    </row>
    <row r="38" spans="1:26" x14ac:dyDescent="0.2">
      <c r="A38" s="96"/>
      <c r="B38" s="96"/>
      <c r="C38" s="34" t="s">
        <v>60</v>
      </c>
      <c r="D38" s="99"/>
      <c r="E38" s="99"/>
      <c r="F38" s="99"/>
      <c r="G38" s="20">
        <v>1431</v>
      </c>
      <c r="H38" s="20">
        <v>47</v>
      </c>
      <c r="I38" s="119"/>
      <c r="J38" s="7">
        <v>121</v>
      </c>
      <c r="K38" s="7">
        <v>42.6</v>
      </c>
      <c r="L38" s="10">
        <v>78.400000000000006</v>
      </c>
      <c r="M38" s="94"/>
      <c r="N38" s="72"/>
      <c r="O38" s="72"/>
      <c r="P38" s="72"/>
      <c r="Q38" s="72" t="e">
        <f>IF(#REF!&lt;30,"3",IF(#REF!&lt;70,"6",IF(#REF!&gt;=70,"12")))</f>
        <v>#REF!</v>
      </c>
      <c r="R38" s="72">
        <v>30</v>
      </c>
      <c r="S38" s="74"/>
      <c r="T38" s="74"/>
      <c r="U38" s="74"/>
      <c r="V38" s="74"/>
      <c r="W38" s="74"/>
      <c r="X38" s="74"/>
      <c r="Y38" s="57"/>
      <c r="Z38" s="52"/>
    </row>
    <row r="39" spans="1:26" ht="12" customHeight="1" x14ac:dyDescent="0.2">
      <c r="A39" s="36">
        <v>20</v>
      </c>
      <c r="B39" s="95">
        <v>33</v>
      </c>
      <c r="C39" s="34" t="s">
        <v>61</v>
      </c>
      <c r="D39" s="44" t="s">
        <v>62</v>
      </c>
      <c r="E39" s="20">
        <v>1969</v>
      </c>
      <c r="F39" s="35" t="s">
        <v>63</v>
      </c>
      <c r="G39" s="20">
        <v>1418</v>
      </c>
      <c r="H39" s="20" t="s">
        <v>13</v>
      </c>
      <c r="I39" s="26">
        <v>1726</v>
      </c>
      <c r="J39" s="7">
        <v>276</v>
      </c>
      <c r="K39" s="7">
        <v>147.1</v>
      </c>
      <c r="L39" s="10">
        <v>128.9</v>
      </c>
      <c r="M39" s="7">
        <f t="shared" ref="M39:M41" si="50">K39</f>
        <v>147.1</v>
      </c>
      <c r="N39" s="63">
        <v>3</v>
      </c>
      <c r="O39" s="63">
        <v>7</v>
      </c>
      <c r="P39" s="61">
        <f t="shared" ref="P39:P41" si="51">M39/I39*100</f>
        <v>8.5225955967555045</v>
      </c>
      <c r="Q39" s="61" t="str">
        <f t="shared" ref="Q39:Q41" si="52">IF(P39&lt;30,"3",IF(P39&lt;70,"6",IF(P39&gt;=70,"12")))</f>
        <v>3</v>
      </c>
      <c r="R39" s="61">
        <v>30</v>
      </c>
      <c r="S39" s="69">
        <f t="shared" ref="S39:S40" si="53">M39*100000</f>
        <v>14710000</v>
      </c>
      <c r="T39" s="69">
        <f t="shared" ref="T39:T41" si="54">M39*10000</f>
        <v>1471000</v>
      </c>
      <c r="U39" s="69">
        <f t="shared" ref="U39:U42" si="55">S39*5</f>
        <v>73550000</v>
      </c>
      <c r="V39" s="69">
        <f t="shared" ref="V39:V42" si="56">S39*30%</f>
        <v>4413000</v>
      </c>
      <c r="W39" s="69">
        <f>O39*Q39*R39*15500</f>
        <v>9765000</v>
      </c>
      <c r="X39" s="69">
        <f t="shared" ref="X39:X41" si="57">SUM(S39:W39)</f>
        <v>103909000</v>
      </c>
      <c r="Y39" s="57"/>
      <c r="Z39" s="52"/>
    </row>
    <row r="40" spans="1:26" ht="12" customHeight="1" x14ac:dyDescent="0.2">
      <c r="A40" s="36">
        <v>21</v>
      </c>
      <c r="B40" s="95">
        <v>34</v>
      </c>
      <c r="C40" s="34" t="s">
        <v>64</v>
      </c>
      <c r="D40" s="44" t="s">
        <v>64</v>
      </c>
      <c r="E40" s="20">
        <v>1961</v>
      </c>
      <c r="F40" s="35" t="s">
        <v>65</v>
      </c>
      <c r="G40" s="20">
        <v>1414</v>
      </c>
      <c r="H40" s="20" t="s">
        <v>13</v>
      </c>
      <c r="I40" s="26">
        <v>2094</v>
      </c>
      <c r="J40" s="7">
        <v>301</v>
      </c>
      <c r="K40" s="7">
        <v>301</v>
      </c>
      <c r="L40" s="10">
        <v>0</v>
      </c>
      <c r="M40" s="7">
        <f t="shared" si="50"/>
        <v>301</v>
      </c>
      <c r="N40" s="63">
        <v>5</v>
      </c>
      <c r="O40" s="63">
        <v>5</v>
      </c>
      <c r="P40" s="61">
        <f t="shared" si="51"/>
        <v>14.374403056351481</v>
      </c>
      <c r="Q40" s="61" t="str">
        <f t="shared" si="52"/>
        <v>3</v>
      </c>
      <c r="R40" s="61">
        <v>30</v>
      </c>
      <c r="S40" s="69">
        <f t="shared" si="53"/>
        <v>30100000</v>
      </c>
      <c r="T40" s="69">
        <f t="shared" si="54"/>
        <v>3010000</v>
      </c>
      <c r="U40" s="69">
        <f t="shared" si="55"/>
        <v>150500000</v>
      </c>
      <c r="V40" s="69">
        <f t="shared" si="56"/>
        <v>9030000</v>
      </c>
      <c r="W40" s="69">
        <f>O40*Q40*R40*15500</f>
        <v>6975000</v>
      </c>
      <c r="X40" s="69">
        <f t="shared" si="57"/>
        <v>199615000</v>
      </c>
      <c r="Y40" s="57"/>
      <c r="Z40" s="52"/>
    </row>
    <row r="41" spans="1:26" ht="12" customHeight="1" x14ac:dyDescent="0.2">
      <c r="A41" s="36">
        <v>22</v>
      </c>
      <c r="B41" s="95">
        <v>35</v>
      </c>
      <c r="C41" s="34" t="s">
        <v>66</v>
      </c>
      <c r="D41" s="44" t="s">
        <v>67</v>
      </c>
      <c r="E41" s="20">
        <v>1963</v>
      </c>
      <c r="F41" s="35" t="s">
        <v>68</v>
      </c>
      <c r="G41" s="20">
        <v>1422</v>
      </c>
      <c r="H41" s="20" t="s">
        <v>13</v>
      </c>
      <c r="I41" s="26">
        <v>1416</v>
      </c>
      <c r="J41" s="7">
        <v>131</v>
      </c>
      <c r="K41" s="7">
        <v>127.2</v>
      </c>
      <c r="L41" s="10">
        <v>3.7999999999999972</v>
      </c>
      <c r="M41" s="7">
        <f t="shared" si="50"/>
        <v>127.2</v>
      </c>
      <c r="N41" s="63">
        <v>2</v>
      </c>
      <c r="O41" s="63">
        <v>2</v>
      </c>
      <c r="P41" s="61">
        <f t="shared" si="51"/>
        <v>8.9830508474576263</v>
      </c>
      <c r="Q41" s="61" t="str">
        <f t="shared" si="52"/>
        <v>3</v>
      </c>
      <c r="R41" s="61">
        <v>30</v>
      </c>
      <c r="S41" s="69">
        <f>M41*100000</f>
        <v>12720000</v>
      </c>
      <c r="T41" s="69">
        <f t="shared" si="54"/>
        <v>1272000</v>
      </c>
      <c r="U41" s="69">
        <f t="shared" si="55"/>
        <v>63600000</v>
      </c>
      <c r="V41" s="69">
        <f t="shared" si="56"/>
        <v>3816000</v>
      </c>
      <c r="W41" s="69">
        <f>O41*Q41*R41*15500</f>
        <v>2790000</v>
      </c>
      <c r="X41" s="69">
        <f t="shared" si="57"/>
        <v>84198000</v>
      </c>
      <c r="Y41" s="57"/>
      <c r="Z41" s="52"/>
    </row>
    <row r="42" spans="1:26" x14ac:dyDescent="0.2">
      <c r="A42" s="95">
        <v>23</v>
      </c>
      <c r="B42" s="95">
        <v>36</v>
      </c>
      <c r="C42" s="34" t="s">
        <v>69</v>
      </c>
      <c r="D42" s="95" t="s">
        <v>69</v>
      </c>
      <c r="E42" s="95">
        <v>1962</v>
      </c>
      <c r="F42" s="95" t="s">
        <v>70</v>
      </c>
      <c r="G42" s="20">
        <v>1421</v>
      </c>
      <c r="H42" s="20" t="s">
        <v>13</v>
      </c>
      <c r="I42" s="118">
        <v>1624</v>
      </c>
      <c r="J42" s="7">
        <v>301</v>
      </c>
      <c r="K42" s="7">
        <v>194.7</v>
      </c>
      <c r="L42" s="10">
        <v>106.30000000000001</v>
      </c>
      <c r="M42" s="93">
        <f>K42+K43</f>
        <v>198.1</v>
      </c>
      <c r="N42" s="71">
        <v>5</v>
      </c>
      <c r="O42" s="71">
        <v>8</v>
      </c>
      <c r="P42" s="71">
        <f>M42/I42*100</f>
        <v>12.198275862068964</v>
      </c>
      <c r="Q42" s="71" t="str">
        <f>IF(P42&lt;30,"3",IF(P42&lt;70,"6",IF(P42&gt;=70,"12")))</f>
        <v>3</v>
      </c>
      <c r="R42" s="71">
        <v>30</v>
      </c>
      <c r="S42" s="73">
        <f>M42*100000</f>
        <v>19810000</v>
      </c>
      <c r="T42" s="73">
        <f>M42*10000</f>
        <v>1981000</v>
      </c>
      <c r="U42" s="73">
        <f t="shared" si="55"/>
        <v>99050000</v>
      </c>
      <c r="V42" s="73">
        <f t="shared" si="56"/>
        <v>5943000</v>
      </c>
      <c r="W42" s="73">
        <f>O42*Q42*R42*15500</f>
        <v>11160000</v>
      </c>
      <c r="X42" s="73">
        <f t="shared" ref="X42" si="58">SUM(S42:W42)</f>
        <v>137944000</v>
      </c>
      <c r="Y42" s="57"/>
      <c r="Z42" s="52"/>
    </row>
    <row r="43" spans="1:26" x14ac:dyDescent="0.2">
      <c r="A43" s="96"/>
      <c r="B43" s="96"/>
      <c r="C43" s="34" t="s">
        <v>71</v>
      </c>
      <c r="D43" s="96"/>
      <c r="E43" s="96"/>
      <c r="F43" s="96"/>
      <c r="G43" s="20">
        <v>1405</v>
      </c>
      <c r="H43" s="20">
        <v>47</v>
      </c>
      <c r="I43" s="119"/>
      <c r="J43" s="7">
        <v>154</v>
      </c>
      <c r="K43" s="7">
        <v>3.4</v>
      </c>
      <c r="L43" s="10">
        <v>150.6</v>
      </c>
      <c r="M43" s="94"/>
      <c r="N43" s="72"/>
      <c r="O43" s="72"/>
      <c r="P43" s="72"/>
      <c r="Q43" s="72" t="e">
        <f>IF(#REF!&lt;30,"3",IF(#REF!&lt;70,"6",IF(#REF!&gt;=70,"12")))</f>
        <v>#REF!</v>
      </c>
      <c r="R43" s="72">
        <v>30</v>
      </c>
      <c r="S43" s="74"/>
      <c r="T43" s="74"/>
      <c r="U43" s="74"/>
      <c r="V43" s="74"/>
      <c r="W43" s="74"/>
      <c r="X43" s="74"/>
      <c r="Y43" s="57"/>
      <c r="Z43" s="52"/>
    </row>
    <row r="44" spans="1:26" ht="12" customHeight="1" x14ac:dyDescent="0.2">
      <c r="A44" s="36">
        <v>24</v>
      </c>
      <c r="B44" s="95">
        <v>37</v>
      </c>
      <c r="C44" s="34" t="s">
        <v>72</v>
      </c>
      <c r="D44" s="44" t="s">
        <v>73</v>
      </c>
      <c r="E44" s="20">
        <v>1970</v>
      </c>
      <c r="F44" s="35" t="s">
        <v>74</v>
      </c>
      <c r="G44" s="20">
        <v>1429</v>
      </c>
      <c r="H44" s="20" t="s">
        <v>13</v>
      </c>
      <c r="I44" s="26">
        <v>3603</v>
      </c>
      <c r="J44" s="7">
        <v>787</v>
      </c>
      <c r="K44" s="7">
        <v>478.6</v>
      </c>
      <c r="L44" s="10">
        <v>308.39999999999998</v>
      </c>
      <c r="M44" s="7">
        <f t="shared" ref="M44:M51" si="59">K44</f>
        <v>478.6</v>
      </c>
      <c r="N44" s="63">
        <v>6</v>
      </c>
      <c r="O44" s="63">
        <v>10</v>
      </c>
      <c r="P44" s="61">
        <f t="shared" ref="P44:P49" si="60">M44/I44*100</f>
        <v>13.28337496530669</v>
      </c>
      <c r="Q44" s="61" t="str">
        <f t="shared" ref="Q44:Q49" si="61">IF(P44&lt;30,"3",IF(P44&lt;70,"6",IF(P44&gt;=70,"12")))</f>
        <v>3</v>
      </c>
      <c r="R44" s="61">
        <v>30</v>
      </c>
      <c r="S44" s="69">
        <f t="shared" ref="S44:S49" si="62">M44*100000</f>
        <v>47860000</v>
      </c>
      <c r="T44" s="69">
        <f t="shared" ref="T44:T49" si="63">M44*10000</f>
        <v>4786000</v>
      </c>
      <c r="U44" s="69">
        <f t="shared" ref="U44:U49" si="64">S44*5</f>
        <v>239300000</v>
      </c>
      <c r="V44" s="69">
        <f t="shared" ref="V44:V49" si="65">S44*30%</f>
        <v>14358000</v>
      </c>
      <c r="W44" s="69">
        <f t="shared" ref="W44:W52" si="66">O44*Q44*R44*15500</f>
        <v>13950000</v>
      </c>
      <c r="X44" s="69">
        <f t="shared" ref="X44:X49" si="67">SUM(S44:W44)</f>
        <v>320254000</v>
      </c>
      <c r="Y44" s="57"/>
      <c r="Z44" s="52"/>
    </row>
    <row r="45" spans="1:26" ht="12" customHeight="1" x14ac:dyDescent="0.2">
      <c r="A45" s="36">
        <v>25</v>
      </c>
      <c r="B45" s="95">
        <v>38</v>
      </c>
      <c r="C45" s="34" t="s">
        <v>75</v>
      </c>
      <c r="D45" s="44" t="s">
        <v>76</v>
      </c>
      <c r="E45" s="20">
        <v>1967</v>
      </c>
      <c r="F45" s="35" t="s">
        <v>77</v>
      </c>
      <c r="G45" s="20">
        <v>1430</v>
      </c>
      <c r="H45" s="20" t="s">
        <v>13</v>
      </c>
      <c r="I45" s="26">
        <v>1349</v>
      </c>
      <c r="J45" s="7">
        <v>514</v>
      </c>
      <c r="K45" s="7">
        <v>101.8</v>
      </c>
      <c r="L45" s="10">
        <v>412.2</v>
      </c>
      <c r="M45" s="7">
        <f t="shared" si="59"/>
        <v>101.8</v>
      </c>
      <c r="N45" s="63">
        <v>2</v>
      </c>
      <c r="O45" s="63">
        <v>3</v>
      </c>
      <c r="P45" s="61">
        <f t="shared" si="60"/>
        <v>7.5463306152705707</v>
      </c>
      <c r="Q45" s="61" t="str">
        <f t="shared" si="61"/>
        <v>3</v>
      </c>
      <c r="R45" s="61">
        <v>30</v>
      </c>
      <c r="S45" s="69">
        <f t="shared" si="62"/>
        <v>10180000</v>
      </c>
      <c r="T45" s="69">
        <f t="shared" si="63"/>
        <v>1018000</v>
      </c>
      <c r="U45" s="69">
        <f t="shared" si="64"/>
        <v>50900000</v>
      </c>
      <c r="V45" s="69">
        <f t="shared" si="65"/>
        <v>3054000</v>
      </c>
      <c r="W45" s="69">
        <f t="shared" si="66"/>
        <v>4185000</v>
      </c>
      <c r="X45" s="69">
        <f t="shared" si="67"/>
        <v>69337000</v>
      </c>
      <c r="Y45" s="57"/>
      <c r="Z45" s="52"/>
    </row>
    <row r="46" spans="1:26" ht="12" customHeight="1" x14ac:dyDescent="0.2">
      <c r="A46" s="36">
        <v>26</v>
      </c>
      <c r="B46" s="95">
        <v>39</v>
      </c>
      <c r="C46" s="34" t="s">
        <v>78</v>
      </c>
      <c r="D46" s="44" t="s">
        <v>78</v>
      </c>
      <c r="E46" s="20">
        <v>1948</v>
      </c>
      <c r="F46" s="35" t="s">
        <v>79</v>
      </c>
      <c r="G46" s="20">
        <v>1466</v>
      </c>
      <c r="H46" s="20" t="s">
        <v>80</v>
      </c>
      <c r="I46" s="26">
        <v>1302</v>
      </c>
      <c r="J46" s="7">
        <v>429</v>
      </c>
      <c r="K46" s="7">
        <v>50.2</v>
      </c>
      <c r="L46" s="10">
        <v>378.8</v>
      </c>
      <c r="M46" s="7">
        <f t="shared" si="59"/>
        <v>50.2</v>
      </c>
      <c r="N46" s="63">
        <v>4</v>
      </c>
      <c r="O46" s="63">
        <v>8</v>
      </c>
      <c r="P46" s="61">
        <f t="shared" si="60"/>
        <v>3.855606758832566</v>
      </c>
      <c r="Q46" s="61" t="str">
        <f t="shared" si="61"/>
        <v>3</v>
      </c>
      <c r="R46" s="61">
        <v>30</v>
      </c>
      <c r="S46" s="69">
        <f t="shared" si="62"/>
        <v>5020000</v>
      </c>
      <c r="T46" s="69">
        <f t="shared" si="63"/>
        <v>502000</v>
      </c>
      <c r="U46" s="69">
        <f t="shared" si="64"/>
        <v>25100000</v>
      </c>
      <c r="V46" s="69">
        <f t="shared" si="65"/>
        <v>1506000</v>
      </c>
      <c r="W46" s="69">
        <f t="shared" si="66"/>
        <v>11160000</v>
      </c>
      <c r="X46" s="69">
        <f t="shared" si="67"/>
        <v>43288000</v>
      </c>
      <c r="Y46" s="57"/>
      <c r="Z46" s="52"/>
    </row>
    <row r="47" spans="1:26" ht="12" customHeight="1" x14ac:dyDescent="0.2">
      <c r="A47" s="36">
        <v>27</v>
      </c>
      <c r="B47" s="95">
        <v>40</v>
      </c>
      <c r="C47" s="34" t="s">
        <v>81</v>
      </c>
      <c r="D47" s="44" t="s">
        <v>81</v>
      </c>
      <c r="E47" s="20">
        <v>1960</v>
      </c>
      <c r="F47" s="35" t="s">
        <v>258</v>
      </c>
      <c r="G47" s="20">
        <v>1440</v>
      </c>
      <c r="H47" s="20" t="s">
        <v>13</v>
      </c>
      <c r="I47" s="26">
        <v>2297</v>
      </c>
      <c r="J47" s="7">
        <v>122</v>
      </c>
      <c r="K47" s="7">
        <v>122</v>
      </c>
      <c r="L47" s="10">
        <v>0</v>
      </c>
      <c r="M47" s="7">
        <f t="shared" si="59"/>
        <v>122</v>
      </c>
      <c r="N47" s="63">
        <v>5</v>
      </c>
      <c r="O47" s="63">
        <v>8</v>
      </c>
      <c r="P47" s="61">
        <f t="shared" si="60"/>
        <v>5.3112755768393551</v>
      </c>
      <c r="Q47" s="61" t="str">
        <f t="shared" si="61"/>
        <v>3</v>
      </c>
      <c r="R47" s="61">
        <v>30</v>
      </c>
      <c r="S47" s="69">
        <f t="shared" si="62"/>
        <v>12200000</v>
      </c>
      <c r="T47" s="69">
        <f t="shared" si="63"/>
        <v>1220000</v>
      </c>
      <c r="U47" s="69">
        <f t="shared" si="64"/>
        <v>61000000</v>
      </c>
      <c r="V47" s="69">
        <f t="shared" si="65"/>
        <v>3660000</v>
      </c>
      <c r="W47" s="69">
        <f t="shared" si="66"/>
        <v>11160000</v>
      </c>
      <c r="X47" s="69">
        <f t="shared" si="67"/>
        <v>89240000</v>
      </c>
      <c r="Y47" s="57"/>
      <c r="Z47" s="52"/>
    </row>
    <row r="48" spans="1:26" ht="12" customHeight="1" x14ac:dyDescent="0.2">
      <c r="A48" s="36">
        <v>28</v>
      </c>
      <c r="B48" s="95">
        <v>41</v>
      </c>
      <c r="C48" s="34" t="s">
        <v>82</v>
      </c>
      <c r="D48" s="44" t="s">
        <v>83</v>
      </c>
      <c r="E48" s="20">
        <v>1967</v>
      </c>
      <c r="F48" s="35" t="s">
        <v>84</v>
      </c>
      <c r="G48" s="20">
        <v>1451</v>
      </c>
      <c r="H48" s="20" t="s">
        <v>13</v>
      </c>
      <c r="I48" s="26">
        <v>3468</v>
      </c>
      <c r="J48" s="7">
        <v>468</v>
      </c>
      <c r="K48" s="7">
        <v>108.3</v>
      </c>
      <c r="L48" s="10">
        <v>359.7</v>
      </c>
      <c r="M48" s="7">
        <f t="shared" si="59"/>
        <v>108.3</v>
      </c>
      <c r="N48" s="63">
        <v>5</v>
      </c>
      <c r="O48" s="63">
        <v>6</v>
      </c>
      <c r="P48" s="61">
        <f t="shared" si="60"/>
        <v>3.1228373702422143</v>
      </c>
      <c r="Q48" s="61" t="str">
        <f t="shared" si="61"/>
        <v>3</v>
      </c>
      <c r="R48" s="61">
        <v>30</v>
      </c>
      <c r="S48" s="69">
        <f t="shared" si="62"/>
        <v>10830000</v>
      </c>
      <c r="T48" s="69">
        <f t="shared" si="63"/>
        <v>1083000</v>
      </c>
      <c r="U48" s="69">
        <f t="shared" si="64"/>
        <v>54150000</v>
      </c>
      <c r="V48" s="69">
        <f t="shared" si="65"/>
        <v>3249000</v>
      </c>
      <c r="W48" s="69">
        <f t="shared" si="66"/>
        <v>8370000</v>
      </c>
      <c r="X48" s="69">
        <f t="shared" si="67"/>
        <v>77682000</v>
      </c>
      <c r="Y48" s="57"/>
      <c r="Z48" s="52"/>
    </row>
    <row r="49" spans="1:26" ht="12" customHeight="1" x14ac:dyDescent="0.2">
      <c r="A49" s="36">
        <v>29</v>
      </c>
      <c r="B49" s="95">
        <v>42</v>
      </c>
      <c r="C49" s="34" t="s">
        <v>85</v>
      </c>
      <c r="D49" s="44" t="s">
        <v>85</v>
      </c>
      <c r="E49" s="20">
        <v>1949</v>
      </c>
      <c r="F49" s="35" t="s">
        <v>86</v>
      </c>
      <c r="G49" s="20">
        <v>1452</v>
      </c>
      <c r="H49" s="20" t="s">
        <v>13</v>
      </c>
      <c r="I49" s="26">
        <v>2386</v>
      </c>
      <c r="J49" s="7">
        <v>411</v>
      </c>
      <c r="K49" s="7">
        <v>230.4</v>
      </c>
      <c r="L49" s="10">
        <v>180.6</v>
      </c>
      <c r="M49" s="7">
        <f t="shared" si="59"/>
        <v>230.4</v>
      </c>
      <c r="N49" s="63">
        <v>6</v>
      </c>
      <c r="O49" s="63">
        <v>7</v>
      </c>
      <c r="P49" s="61">
        <f t="shared" si="60"/>
        <v>9.6563285834031856</v>
      </c>
      <c r="Q49" s="61" t="str">
        <f t="shared" si="61"/>
        <v>3</v>
      </c>
      <c r="R49" s="61">
        <v>30</v>
      </c>
      <c r="S49" s="69">
        <f t="shared" si="62"/>
        <v>23040000</v>
      </c>
      <c r="T49" s="69">
        <f t="shared" si="63"/>
        <v>2304000</v>
      </c>
      <c r="U49" s="69">
        <f t="shared" si="64"/>
        <v>115200000</v>
      </c>
      <c r="V49" s="69">
        <f t="shared" si="65"/>
        <v>6912000</v>
      </c>
      <c r="W49" s="69">
        <f t="shared" si="66"/>
        <v>9765000</v>
      </c>
      <c r="X49" s="69">
        <f t="shared" si="67"/>
        <v>157221000</v>
      </c>
      <c r="Y49" s="57"/>
      <c r="Z49" s="52"/>
    </row>
    <row r="50" spans="1:26" ht="24" customHeight="1" x14ac:dyDescent="0.2">
      <c r="A50" s="36">
        <v>30</v>
      </c>
      <c r="B50" s="20" t="s">
        <v>87</v>
      </c>
      <c r="C50" s="21"/>
      <c r="D50" s="44" t="s">
        <v>281</v>
      </c>
      <c r="E50" s="20">
        <v>1981</v>
      </c>
      <c r="F50" s="35" t="s">
        <v>88</v>
      </c>
      <c r="G50" s="20">
        <v>1482</v>
      </c>
      <c r="H50" s="20" t="s">
        <v>13</v>
      </c>
      <c r="I50" s="26">
        <v>1060</v>
      </c>
      <c r="J50" s="7">
        <v>243</v>
      </c>
      <c r="K50" s="7">
        <v>243</v>
      </c>
      <c r="L50" s="10">
        <v>0</v>
      </c>
      <c r="M50" s="7">
        <f t="shared" si="59"/>
        <v>243</v>
      </c>
      <c r="N50" s="63">
        <v>1</v>
      </c>
      <c r="O50" s="63">
        <v>1</v>
      </c>
      <c r="P50" s="61">
        <f>M50/I50*100</f>
        <v>22.924528301886792</v>
      </c>
      <c r="Q50" s="61" t="str">
        <f>IF(P50&lt;30,"3",IF(P50&lt;70,"6",IF(P50&gt;=70,"12")))</f>
        <v>3</v>
      </c>
      <c r="R50" s="61">
        <v>30</v>
      </c>
      <c r="S50" s="69">
        <f t="shared" ref="S50:S51" si="68">M50*100000</f>
        <v>24300000</v>
      </c>
      <c r="T50" s="69">
        <f t="shared" ref="T50:T51" si="69">M50*10000</f>
        <v>2430000</v>
      </c>
      <c r="U50" s="69">
        <f t="shared" ref="U50:U52" si="70">S50*5</f>
        <v>121500000</v>
      </c>
      <c r="V50" s="69">
        <f t="shared" ref="V50:V52" si="71">S50*30%</f>
        <v>7290000</v>
      </c>
      <c r="W50" s="69">
        <f t="shared" si="66"/>
        <v>1395000</v>
      </c>
      <c r="X50" s="69">
        <f t="shared" ref="X50:X51" si="72">SUM(S50:W50)</f>
        <v>156915000</v>
      </c>
      <c r="Y50" s="57"/>
      <c r="Z50" s="52"/>
    </row>
    <row r="51" spans="1:26" ht="12" customHeight="1" x14ac:dyDescent="0.2">
      <c r="A51" s="36">
        <v>31</v>
      </c>
      <c r="B51" s="95">
        <v>43</v>
      </c>
      <c r="C51" s="34" t="s">
        <v>89</v>
      </c>
      <c r="D51" s="44" t="s">
        <v>90</v>
      </c>
      <c r="E51" s="20">
        <v>1977</v>
      </c>
      <c r="F51" s="35" t="s">
        <v>91</v>
      </c>
      <c r="G51" s="20">
        <v>1453</v>
      </c>
      <c r="H51" s="20" t="s">
        <v>13</v>
      </c>
      <c r="I51" s="26">
        <v>431</v>
      </c>
      <c r="J51" s="7">
        <v>314</v>
      </c>
      <c r="K51" s="7">
        <v>261</v>
      </c>
      <c r="L51" s="10">
        <v>53</v>
      </c>
      <c r="M51" s="7">
        <f t="shared" si="59"/>
        <v>261</v>
      </c>
      <c r="N51" s="63">
        <v>1</v>
      </c>
      <c r="O51" s="63">
        <v>3</v>
      </c>
      <c r="P51" s="61">
        <f>M51/I51*100</f>
        <v>60.556844547563806</v>
      </c>
      <c r="Q51" s="61" t="str">
        <f>IF(P51&lt;30,"3",IF(P51&lt;70,"6",IF(P51&gt;=70,"12")))</f>
        <v>6</v>
      </c>
      <c r="R51" s="61">
        <v>30</v>
      </c>
      <c r="S51" s="69">
        <f t="shared" si="68"/>
        <v>26100000</v>
      </c>
      <c r="T51" s="69">
        <f t="shared" si="69"/>
        <v>2610000</v>
      </c>
      <c r="U51" s="69">
        <f t="shared" si="70"/>
        <v>130500000</v>
      </c>
      <c r="V51" s="69">
        <f t="shared" si="71"/>
        <v>7830000</v>
      </c>
      <c r="W51" s="69">
        <f t="shared" si="66"/>
        <v>8370000</v>
      </c>
      <c r="X51" s="69">
        <f t="shared" si="72"/>
        <v>175410000</v>
      </c>
      <c r="Y51" s="57"/>
      <c r="Z51" s="52"/>
    </row>
    <row r="52" spans="1:26" x14ac:dyDescent="0.2">
      <c r="A52" s="95">
        <v>32</v>
      </c>
      <c r="B52" s="95">
        <v>44</v>
      </c>
      <c r="C52" s="34" t="s">
        <v>92</v>
      </c>
      <c r="D52" s="95" t="s">
        <v>92</v>
      </c>
      <c r="E52" s="95">
        <v>1954</v>
      </c>
      <c r="F52" s="95" t="s">
        <v>93</v>
      </c>
      <c r="G52" s="20">
        <v>1454</v>
      </c>
      <c r="H52" s="20" t="s">
        <v>13</v>
      </c>
      <c r="I52" s="118">
        <v>2932</v>
      </c>
      <c r="J52" s="7">
        <v>292</v>
      </c>
      <c r="K52" s="7">
        <v>290.3</v>
      </c>
      <c r="L52" s="10">
        <v>1.6999999999999886</v>
      </c>
      <c r="M52" s="93">
        <f>K52+K53</f>
        <v>309.3</v>
      </c>
      <c r="N52" s="71">
        <v>5</v>
      </c>
      <c r="O52" s="71">
        <v>5</v>
      </c>
      <c r="P52" s="71">
        <f>M52/I52*100</f>
        <v>10.549113233287859</v>
      </c>
      <c r="Q52" s="71" t="str">
        <f>IF(P52&lt;30,"3",IF(P52&lt;70,"6",IF(P52&gt;=70,"12")))</f>
        <v>3</v>
      </c>
      <c r="R52" s="71">
        <v>30</v>
      </c>
      <c r="S52" s="73">
        <f>M52*100000</f>
        <v>30930000</v>
      </c>
      <c r="T52" s="73">
        <f>M52*10000</f>
        <v>3093000</v>
      </c>
      <c r="U52" s="73">
        <f t="shared" si="70"/>
        <v>154650000</v>
      </c>
      <c r="V52" s="73">
        <f t="shared" si="71"/>
        <v>9279000</v>
      </c>
      <c r="W52" s="73">
        <f t="shared" si="66"/>
        <v>6975000</v>
      </c>
      <c r="X52" s="73">
        <f t="shared" ref="X52" si="73">SUM(S52:W52)</f>
        <v>204927000</v>
      </c>
      <c r="Y52" s="57"/>
      <c r="Z52" s="52"/>
    </row>
    <row r="53" spans="1:26" x14ac:dyDescent="0.2">
      <c r="A53" s="96"/>
      <c r="B53" s="96"/>
      <c r="C53" s="34" t="s">
        <v>94</v>
      </c>
      <c r="D53" s="96"/>
      <c r="E53" s="96"/>
      <c r="F53" s="96"/>
      <c r="G53" s="20">
        <v>1481</v>
      </c>
      <c r="H53" s="20" t="s">
        <v>80</v>
      </c>
      <c r="I53" s="119"/>
      <c r="J53" s="7">
        <v>232</v>
      </c>
      <c r="K53" s="7">
        <v>19</v>
      </c>
      <c r="L53" s="10">
        <v>213</v>
      </c>
      <c r="M53" s="94"/>
      <c r="N53" s="72"/>
      <c r="O53" s="72"/>
      <c r="P53" s="72"/>
      <c r="Q53" s="72" t="e">
        <f>IF(#REF!&lt;30,"3",IF(#REF!&lt;70,"6",IF(#REF!&gt;=70,"12")))</f>
        <v>#REF!</v>
      </c>
      <c r="R53" s="72">
        <v>30</v>
      </c>
      <c r="S53" s="74"/>
      <c r="T53" s="74"/>
      <c r="U53" s="74"/>
      <c r="V53" s="74"/>
      <c r="W53" s="74"/>
      <c r="X53" s="74"/>
      <c r="Y53" s="57"/>
      <c r="Z53" s="52"/>
    </row>
    <row r="54" spans="1:26" ht="12" customHeight="1" x14ac:dyDescent="0.2">
      <c r="A54" s="36">
        <v>33</v>
      </c>
      <c r="B54" s="95">
        <v>45</v>
      </c>
      <c r="C54" s="34" t="s">
        <v>95</v>
      </c>
      <c r="D54" s="44" t="s">
        <v>95</v>
      </c>
      <c r="E54" s="20">
        <v>1971</v>
      </c>
      <c r="F54" s="35" t="s">
        <v>259</v>
      </c>
      <c r="G54" s="20">
        <v>1455</v>
      </c>
      <c r="H54" s="20" t="s">
        <v>13</v>
      </c>
      <c r="I54" s="26">
        <v>1037</v>
      </c>
      <c r="J54" s="7">
        <v>332</v>
      </c>
      <c r="K54" s="7">
        <v>332</v>
      </c>
      <c r="L54" s="10">
        <v>0</v>
      </c>
      <c r="M54" s="7">
        <f t="shared" ref="M54:M58" si="74">K54</f>
        <v>332</v>
      </c>
      <c r="N54" s="63">
        <v>2</v>
      </c>
      <c r="O54" s="63">
        <v>3</v>
      </c>
      <c r="P54" s="61">
        <f t="shared" ref="P54:P58" si="75">M54/I54*100</f>
        <v>32.01542912246866</v>
      </c>
      <c r="Q54" s="61" t="str">
        <f t="shared" ref="Q54:Q58" si="76">IF(P54&lt;30,"3",IF(P54&lt;70,"6",IF(P54&gt;=70,"12")))</f>
        <v>6</v>
      </c>
      <c r="R54" s="61">
        <v>30</v>
      </c>
      <c r="S54" s="69">
        <f t="shared" ref="S54:S58" si="77">M54*100000</f>
        <v>33200000</v>
      </c>
      <c r="T54" s="69">
        <f t="shared" ref="T54:T58" si="78">M54*10000</f>
        <v>3320000</v>
      </c>
      <c r="U54" s="69">
        <f t="shared" ref="U54:U59" si="79">S54*5</f>
        <v>166000000</v>
      </c>
      <c r="V54" s="69">
        <f t="shared" ref="V54:V59" si="80">S54*30%</f>
        <v>9960000</v>
      </c>
      <c r="W54" s="69">
        <f t="shared" ref="W54:W59" si="81">O54*Q54*R54*15500</f>
        <v>8370000</v>
      </c>
      <c r="X54" s="69">
        <f t="shared" ref="X54:X58" si="82">SUM(S54:W54)</f>
        <v>220850000</v>
      </c>
      <c r="Y54" s="57"/>
      <c r="Z54" s="52"/>
    </row>
    <row r="55" spans="1:26" ht="12" customHeight="1" x14ac:dyDescent="0.2">
      <c r="A55" s="36">
        <v>34</v>
      </c>
      <c r="B55" s="95">
        <v>46</v>
      </c>
      <c r="C55" s="34" t="s">
        <v>96</v>
      </c>
      <c r="D55" s="44" t="s">
        <v>98</v>
      </c>
      <c r="E55" s="20">
        <v>1995</v>
      </c>
      <c r="F55" s="35" t="s">
        <v>97</v>
      </c>
      <c r="G55" s="20">
        <v>1456</v>
      </c>
      <c r="H55" s="20" t="s">
        <v>13</v>
      </c>
      <c r="I55" s="26">
        <v>335</v>
      </c>
      <c r="J55" s="7">
        <v>335</v>
      </c>
      <c r="K55" s="7">
        <v>335</v>
      </c>
      <c r="L55" s="10">
        <v>0</v>
      </c>
      <c r="M55" s="7">
        <f t="shared" si="74"/>
        <v>335</v>
      </c>
      <c r="N55" s="63">
        <v>3</v>
      </c>
      <c r="O55" s="63">
        <v>2</v>
      </c>
      <c r="P55" s="61">
        <f t="shared" si="75"/>
        <v>100</v>
      </c>
      <c r="Q55" s="61" t="str">
        <f t="shared" si="76"/>
        <v>12</v>
      </c>
      <c r="R55" s="61">
        <v>30</v>
      </c>
      <c r="S55" s="69">
        <f t="shared" si="77"/>
        <v>33500000</v>
      </c>
      <c r="T55" s="69">
        <f t="shared" si="78"/>
        <v>3350000</v>
      </c>
      <c r="U55" s="69">
        <f t="shared" si="79"/>
        <v>167500000</v>
      </c>
      <c r="V55" s="69">
        <f t="shared" si="80"/>
        <v>10050000</v>
      </c>
      <c r="W55" s="69">
        <f t="shared" si="81"/>
        <v>11160000</v>
      </c>
      <c r="X55" s="69">
        <f t="shared" si="82"/>
        <v>225560000</v>
      </c>
      <c r="Y55" s="57"/>
      <c r="Z55" s="52"/>
    </row>
    <row r="56" spans="1:26" ht="12" customHeight="1" x14ac:dyDescent="0.2">
      <c r="A56" s="36">
        <v>35</v>
      </c>
      <c r="B56" s="89" t="s">
        <v>99</v>
      </c>
      <c r="C56" s="98" t="s">
        <v>100</v>
      </c>
      <c r="D56" s="44" t="s">
        <v>100</v>
      </c>
      <c r="E56" s="20">
        <v>1937</v>
      </c>
      <c r="F56" s="35" t="s">
        <v>101</v>
      </c>
      <c r="G56" s="20">
        <v>1457</v>
      </c>
      <c r="H56" s="20" t="s">
        <v>13</v>
      </c>
      <c r="I56" s="26">
        <v>1869</v>
      </c>
      <c r="J56" s="7">
        <v>300</v>
      </c>
      <c r="K56" s="7">
        <v>298.89999999999998</v>
      </c>
      <c r="L56" s="10">
        <v>1.1000000000000227</v>
      </c>
      <c r="M56" s="7">
        <f t="shared" si="74"/>
        <v>298.89999999999998</v>
      </c>
      <c r="N56" s="63">
        <v>4</v>
      </c>
      <c r="O56" s="63">
        <v>4</v>
      </c>
      <c r="P56" s="61">
        <f t="shared" si="75"/>
        <v>15.992509363295879</v>
      </c>
      <c r="Q56" s="61" t="str">
        <f t="shared" si="76"/>
        <v>3</v>
      </c>
      <c r="R56" s="61">
        <v>30</v>
      </c>
      <c r="S56" s="69">
        <f t="shared" si="77"/>
        <v>29889999.999999996</v>
      </c>
      <c r="T56" s="69">
        <f t="shared" si="78"/>
        <v>2989000</v>
      </c>
      <c r="U56" s="69">
        <f t="shared" si="79"/>
        <v>149449999.99999997</v>
      </c>
      <c r="V56" s="69">
        <f t="shared" si="80"/>
        <v>8966999.9999999981</v>
      </c>
      <c r="W56" s="69">
        <f t="shared" si="81"/>
        <v>5580000</v>
      </c>
      <c r="X56" s="69">
        <f t="shared" si="82"/>
        <v>196875999.99999997</v>
      </c>
      <c r="Y56" s="57"/>
      <c r="Z56" s="52"/>
    </row>
    <row r="57" spans="1:26" ht="12" customHeight="1" x14ac:dyDescent="0.2">
      <c r="A57" s="36">
        <v>36</v>
      </c>
      <c r="B57" s="95">
        <v>48</v>
      </c>
      <c r="C57" s="34" t="s">
        <v>102</v>
      </c>
      <c r="D57" s="44" t="s">
        <v>102</v>
      </c>
      <c r="E57" s="20">
        <v>1949</v>
      </c>
      <c r="F57" s="35" t="s">
        <v>103</v>
      </c>
      <c r="G57" s="20">
        <v>1458</v>
      </c>
      <c r="H57" s="20" t="s">
        <v>13</v>
      </c>
      <c r="I57" s="26">
        <v>2323</v>
      </c>
      <c r="J57" s="7">
        <v>309</v>
      </c>
      <c r="K57" s="7">
        <v>260.89999999999998</v>
      </c>
      <c r="L57" s="10">
        <v>48.100000000000023</v>
      </c>
      <c r="M57" s="7">
        <f t="shared" si="74"/>
        <v>260.89999999999998</v>
      </c>
      <c r="N57" s="63">
        <v>6</v>
      </c>
      <c r="O57" s="63">
        <v>9</v>
      </c>
      <c r="P57" s="61">
        <f t="shared" si="75"/>
        <v>11.23116659492036</v>
      </c>
      <c r="Q57" s="61" t="str">
        <f t="shared" si="76"/>
        <v>3</v>
      </c>
      <c r="R57" s="61">
        <v>30</v>
      </c>
      <c r="S57" s="69">
        <f t="shared" si="77"/>
        <v>26089999.999999996</v>
      </c>
      <c r="T57" s="69">
        <f t="shared" si="78"/>
        <v>2609000</v>
      </c>
      <c r="U57" s="69">
        <f t="shared" si="79"/>
        <v>130449999.99999999</v>
      </c>
      <c r="V57" s="69">
        <f t="shared" si="80"/>
        <v>7826999.9999999981</v>
      </c>
      <c r="W57" s="69">
        <f t="shared" si="81"/>
        <v>12555000</v>
      </c>
      <c r="X57" s="69">
        <f t="shared" si="82"/>
        <v>179530999.99999997</v>
      </c>
      <c r="Y57" s="57"/>
      <c r="Z57" s="52"/>
    </row>
    <row r="58" spans="1:26" ht="12" customHeight="1" x14ac:dyDescent="0.2">
      <c r="A58" s="36">
        <v>37</v>
      </c>
      <c r="B58" s="95">
        <v>49</v>
      </c>
      <c r="C58" s="34" t="s">
        <v>104</v>
      </c>
      <c r="D58" s="44" t="s">
        <v>105</v>
      </c>
      <c r="E58" s="20">
        <v>1954</v>
      </c>
      <c r="F58" s="35" t="s">
        <v>106</v>
      </c>
      <c r="G58" s="20">
        <v>1481</v>
      </c>
      <c r="H58" s="20" t="s">
        <v>13</v>
      </c>
      <c r="I58" s="26">
        <v>1571</v>
      </c>
      <c r="J58" s="7">
        <v>342</v>
      </c>
      <c r="K58" s="7">
        <v>278.60000000000002</v>
      </c>
      <c r="L58" s="10">
        <v>63.399999999999977</v>
      </c>
      <c r="M58" s="7">
        <f t="shared" si="74"/>
        <v>278.60000000000002</v>
      </c>
      <c r="N58" s="63">
        <v>4</v>
      </c>
      <c r="O58" s="63">
        <v>7</v>
      </c>
      <c r="P58" s="61">
        <f t="shared" si="75"/>
        <v>17.733927434754936</v>
      </c>
      <c r="Q58" s="61" t="str">
        <f t="shared" si="76"/>
        <v>3</v>
      </c>
      <c r="R58" s="61">
        <v>30</v>
      </c>
      <c r="S58" s="69">
        <f t="shared" si="77"/>
        <v>27860000.000000004</v>
      </c>
      <c r="T58" s="69">
        <f t="shared" si="78"/>
        <v>2786000</v>
      </c>
      <c r="U58" s="69">
        <f t="shared" si="79"/>
        <v>139300000.00000003</v>
      </c>
      <c r="V58" s="69">
        <f t="shared" si="80"/>
        <v>8358000.0000000009</v>
      </c>
      <c r="W58" s="69">
        <f t="shared" si="81"/>
        <v>9765000</v>
      </c>
      <c r="X58" s="69">
        <f t="shared" si="82"/>
        <v>188069000.00000003</v>
      </c>
      <c r="Y58" s="57"/>
      <c r="Z58" s="52"/>
    </row>
    <row r="59" spans="1:26" x14ac:dyDescent="0.2">
      <c r="A59" s="95">
        <v>38</v>
      </c>
      <c r="B59" s="95">
        <v>50</v>
      </c>
      <c r="C59" s="34" t="s">
        <v>107</v>
      </c>
      <c r="D59" s="95" t="s">
        <v>108</v>
      </c>
      <c r="E59" s="95">
        <v>1948</v>
      </c>
      <c r="F59" s="95" t="s">
        <v>109</v>
      </c>
      <c r="G59" s="20">
        <v>1483</v>
      </c>
      <c r="H59" s="20" t="s">
        <v>13</v>
      </c>
      <c r="I59" s="118">
        <v>2520</v>
      </c>
      <c r="J59" s="7">
        <v>110</v>
      </c>
      <c r="K59" s="7">
        <v>110</v>
      </c>
      <c r="L59" s="10">
        <v>0</v>
      </c>
      <c r="M59" s="93">
        <f>K59+K60</f>
        <v>410.5</v>
      </c>
      <c r="N59" s="71">
        <v>6</v>
      </c>
      <c r="O59" s="71">
        <v>7</v>
      </c>
      <c r="P59" s="71">
        <f>M59/I59*100</f>
        <v>16.289682539682541</v>
      </c>
      <c r="Q59" s="71" t="str">
        <f>IF(P59&lt;30,"3",IF(P59&lt;70,"6",IF(P59&gt;=70,"12")))</f>
        <v>3</v>
      </c>
      <c r="R59" s="71">
        <v>30</v>
      </c>
      <c r="S59" s="73">
        <f>M59*100000</f>
        <v>41050000</v>
      </c>
      <c r="T59" s="73">
        <f>M59*10000</f>
        <v>4105000</v>
      </c>
      <c r="U59" s="73">
        <f t="shared" si="79"/>
        <v>205250000</v>
      </c>
      <c r="V59" s="73">
        <f t="shared" si="80"/>
        <v>12315000</v>
      </c>
      <c r="W59" s="73">
        <f t="shared" si="81"/>
        <v>9765000</v>
      </c>
      <c r="X59" s="73">
        <f t="shared" ref="X59" si="83">SUM(S59:W59)</f>
        <v>272485000</v>
      </c>
      <c r="Y59" s="57"/>
      <c r="Z59" s="52"/>
    </row>
    <row r="60" spans="1:26" x14ac:dyDescent="0.2">
      <c r="A60" s="96"/>
      <c r="B60" s="96"/>
      <c r="C60" s="34" t="s">
        <v>110</v>
      </c>
      <c r="D60" s="96"/>
      <c r="E60" s="96"/>
      <c r="F60" s="96"/>
      <c r="G60" s="20">
        <v>1459</v>
      </c>
      <c r="H60" s="20" t="s">
        <v>13</v>
      </c>
      <c r="I60" s="119"/>
      <c r="J60" s="7">
        <v>632</v>
      </c>
      <c r="K60" s="7">
        <v>300.5</v>
      </c>
      <c r="L60" s="10">
        <v>331.5</v>
      </c>
      <c r="M60" s="94"/>
      <c r="N60" s="72"/>
      <c r="O60" s="72"/>
      <c r="P60" s="72"/>
      <c r="Q60" s="72" t="e">
        <f>IF(#REF!&lt;30,"3",IF(#REF!&lt;70,"6",IF(#REF!&gt;=70,"12")))</f>
        <v>#REF!</v>
      </c>
      <c r="R60" s="72">
        <v>30</v>
      </c>
      <c r="S60" s="74"/>
      <c r="T60" s="74"/>
      <c r="U60" s="74"/>
      <c r="V60" s="74"/>
      <c r="W60" s="74"/>
      <c r="X60" s="74"/>
      <c r="Y60" s="57"/>
      <c r="Z60" s="52"/>
    </row>
    <row r="61" spans="1:26" ht="12" customHeight="1" x14ac:dyDescent="0.2">
      <c r="A61" s="36">
        <v>39</v>
      </c>
      <c r="B61" s="95">
        <v>51</v>
      </c>
      <c r="C61" s="34" t="s">
        <v>111</v>
      </c>
      <c r="D61" s="44" t="s">
        <v>112</v>
      </c>
      <c r="E61" s="20">
        <v>1974</v>
      </c>
      <c r="F61" s="39" t="s">
        <v>113</v>
      </c>
      <c r="G61" s="20">
        <v>1485</v>
      </c>
      <c r="H61" s="20" t="s">
        <v>13</v>
      </c>
      <c r="I61" s="26">
        <v>1308</v>
      </c>
      <c r="J61" s="7">
        <v>199</v>
      </c>
      <c r="K61" s="7">
        <v>199</v>
      </c>
      <c r="L61" s="10">
        <v>0</v>
      </c>
      <c r="M61" s="7">
        <f t="shared" ref="M61:M78" si="84">K61</f>
        <v>199</v>
      </c>
      <c r="N61" s="63">
        <v>2</v>
      </c>
      <c r="O61" s="63">
        <v>4</v>
      </c>
      <c r="P61" s="61">
        <f t="shared" ref="P61:P78" si="85">M61/I61*100</f>
        <v>15.214067278287462</v>
      </c>
      <c r="Q61" s="61" t="str">
        <f t="shared" ref="Q61:Q78" si="86">IF(P61&lt;30,"3",IF(P61&lt;70,"6",IF(P61&gt;=70,"12")))</f>
        <v>3</v>
      </c>
      <c r="R61" s="61">
        <v>30</v>
      </c>
      <c r="S61" s="69">
        <f t="shared" ref="S61:S78" si="87">M61*100000</f>
        <v>19900000</v>
      </c>
      <c r="T61" s="69">
        <f t="shared" ref="T61:T78" si="88">M61*10000</f>
        <v>1990000</v>
      </c>
      <c r="U61" s="69">
        <f t="shared" ref="U61:U79" si="89">S61*5</f>
        <v>99500000</v>
      </c>
      <c r="V61" s="69">
        <f t="shared" ref="V61:V79" si="90">S61*30%</f>
        <v>5970000</v>
      </c>
      <c r="W61" s="69">
        <f t="shared" ref="W61:W79" si="91">O61*Q61*R61*15500</f>
        <v>5580000</v>
      </c>
      <c r="X61" s="69">
        <f t="shared" ref="X61:X78" si="92">SUM(S61:W61)</f>
        <v>132940000</v>
      </c>
      <c r="Y61" s="57"/>
      <c r="Z61" s="52"/>
    </row>
    <row r="62" spans="1:26" ht="12" customHeight="1" x14ac:dyDescent="0.2">
      <c r="A62" s="36">
        <v>40</v>
      </c>
      <c r="B62" s="95">
        <v>52</v>
      </c>
      <c r="C62" s="34" t="s">
        <v>114</v>
      </c>
      <c r="D62" s="44" t="s">
        <v>115</v>
      </c>
      <c r="E62" s="20">
        <v>1961</v>
      </c>
      <c r="F62" s="35" t="s">
        <v>116</v>
      </c>
      <c r="G62" s="20">
        <v>1477</v>
      </c>
      <c r="H62" s="20" t="s">
        <v>13</v>
      </c>
      <c r="I62" s="26">
        <v>814</v>
      </c>
      <c r="J62" s="7">
        <v>110</v>
      </c>
      <c r="K62" s="7">
        <v>86.9</v>
      </c>
      <c r="L62" s="10">
        <v>23.099999999999994</v>
      </c>
      <c r="M62" s="7">
        <f t="shared" si="84"/>
        <v>86.9</v>
      </c>
      <c r="N62" s="63">
        <v>3</v>
      </c>
      <c r="O62" s="63">
        <v>6</v>
      </c>
      <c r="P62" s="61">
        <f t="shared" si="85"/>
        <v>10.675675675675675</v>
      </c>
      <c r="Q62" s="61" t="str">
        <f t="shared" si="86"/>
        <v>3</v>
      </c>
      <c r="R62" s="61">
        <v>30</v>
      </c>
      <c r="S62" s="69">
        <f t="shared" si="87"/>
        <v>8690000</v>
      </c>
      <c r="T62" s="69">
        <f t="shared" si="88"/>
        <v>869000</v>
      </c>
      <c r="U62" s="69">
        <f t="shared" si="89"/>
        <v>43450000</v>
      </c>
      <c r="V62" s="69">
        <f t="shared" si="90"/>
        <v>2607000</v>
      </c>
      <c r="W62" s="69">
        <f t="shared" si="91"/>
        <v>8370000</v>
      </c>
      <c r="X62" s="69">
        <f t="shared" si="92"/>
        <v>63986000</v>
      </c>
      <c r="Y62" s="57"/>
      <c r="Z62" s="52"/>
    </row>
    <row r="63" spans="1:26" ht="12" customHeight="1" x14ac:dyDescent="0.2">
      <c r="A63" s="36">
        <v>41</v>
      </c>
      <c r="B63" s="95">
        <v>53</v>
      </c>
      <c r="C63" s="34" t="s">
        <v>117</v>
      </c>
      <c r="D63" s="44" t="s">
        <v>117</v>
      </c>
      <c r="E63" s="20">
        <v>1963</v>
      </c>
      <c r="F63" s="35" t="s">
        <v>118</v>
      </c>
      <c r="G63" s="20">
        <v>1478</v>
      </c>
      <c r="H63" s="20" t="s">
        <v>13</v>
      </c>
      <c r="I63" s="26">
        <v>1888</v>
      </c>
      <c r="J63" s="7">
        <v>179</v>
      </c>
      <c r="K63" s="7">
        <v>82.4</v>
      </c>
      <c r="L63" s="10">
        <v>96.6</v>
      </c>
      <c r="M63" s="7">
        <f t="shared" si="84"/>
        <v>82.4</v>
      </c>
      <c r="N63" s="63">
        <v>5</v>
      </c>
      <c r="O63" s="63">
        <v>5</v>
      </c>
      <c r="P63" s="61">
        <f t="shared" si="85"/>
        <v>4.3644067796610173</v>
      </c>
      <c r="Q63" s="61" t="str">
        <f t="shared" si="86"/>
        <v>3</v>
      </c>
      <c r="R63" s="61">
        <v>30</v>
      </c>
      <c r="S63" s="69">
        <f t="shared" si="87"/>
        <v>8240000.0000000009</v>
      </c>
      <c r="T63" s="69">
        <f t="shared" si="88"/>
        <v>824000</v>
      </c>
      <c r="U63" s="69">
        <f t="shared" si="89"/>
        <v>41200000.000000007</v>
      </c>
      <c r="V63" s="69">
        <f t="shared" si="90"/>
        <v>2472000</v>
      </c>
      <c r="W63" s="69">
        <f t="shared" si="91"/>
        <v>6975000</v>
      </c>
      <c r="X63" s="69">
        <f t="shared" si="92"/>
        <v>59711000.000000007</v>
      </c>
      <c r="Y63" s="57"/>
      <c r="Z63" s="52"/>
    </row>
    <row r="64" spans="1:26" ht="12" customHeight="1" x14ac:dyDescent="0.2">
      <c r="A64" s="36">
        <v>42</v>
      </c>
      <c r="B64" s="95">
        <v>54</v>
      </c>
      <c r="C64" s="34" t="s">
        <v>119</v>
      </c>
      <c r="D64" s="44" t="s">
        <v>119</v>
      </c>
      <c r="E64" s="20">
        <v>1968</v>
      </c>
      <c r="F64" s="35" t="s">
        <v>120</v>
      </c>
      <c r="G64" s="20">
        <v>1488</v>
      </c>
      <c r="H64" s="20" t="s">
        <v>13</v>
      </c>
      <c r="I64" s="26">
        <v>5335</v>
      </c>
      <c r="J64" s="7">
        <v>816</v>
      </c>
      <c r="K64" s="7">
        <v>588</v>
      </c>
      <c r="L64" s="10">
        <f>J64-K64</f>
        <v>228</v>
      </c>
      <c r="M64" s="7">
        <f t="shared" si="84"/>
        <v>588</v>
      </c>
      <c r="N64" s="63">
        <v>11</v>
      </c>
      <c r="O64" s="63">
        <v>12</v>
      </c>
      <c r="P64" s="61">
        <f t="shared" si="85"/>
        <v>11.021555763823805</v>
      </c>
      <c r="Q64" s="61" t="str">
        <f t="shared" si="86"/>
        <v>3</v>
      </c>
      <c r="R64" s="61">
        <v>30</v>
      </c>
      <c r="S64" s="69">
        <f t="shared" si="87"/>
        <v>58800000</v>
      </c>
      <c r="T64" s="69">
        <f t="shared" si="88"/>
        <v>5880000</v>
      </c>
      <c r="U64" s="69">
        <f t="shared" si="89"/>
        <v>294000000</v>
      </c>
      <c r="V64" s="69">
        <f t="shared" si="90"/>
        <v>17640000</v>
      </c>
      <c r="W64" s="69">
        <f t="shared" si="91"/>
        <v>16740000</v>
      </c>
      <c r="X64" s="69">
        <f t="shared" si="92"/>
        <v>393060000</v>
      </c>
      <c r="Y64" s="57"/>
      <c r="Z64" s="52"/>
    </row>
    <row r="65" spans="1:26" ht="12" customHeight="1" x14ac:dyDescent="0.2">
      <c r="A65" s="36">
        <v>43</v>
      </c>
      <c r="B65" s="95">
        <v>55</v>
      </c>
      <c r="C65" s="34" t="s">
        <v>122</v>
      </c>
      <c r="D65" s="44" t="s">
        <v>122</v>
      </c>
      <c r="E65" s="20">
        <v>1950</v>
      </c>
      <c r="F65" s="35" t="s">
        <v>123</v>
      </c>
      <c r="G65" s="20">
        <v>1489</v>
      </c>
      <c r="H65" s="20" t="s">
        <v>13</v>
      </c>
      <c r="I65" s="26">
        <v>1461</v>
      </c>
      <c r="J65" s="7">
        <v>376</v>
      </c>
      <c r="K65" s="7">
        <v>29.6</v>
      </c>
      <c r="L65" s="10">
        <v>346.4</v>
      </c>
      <c r="M65" s="7">
        <f t="shared" si="84"/>
        <v>29.6</v>
      </c>
      <c r="N65" s="63">
        <v>6</v>
      </c>
      <c r="O65" s="63">
        <v>9</v>
      </c>
      <c r="P65" s="61">
        <f t="shared" si="85"/>
        <v>2.0260095824777551</v>
      </c>
      <c r="Q65" s="61" t="str">
        <f t="shared" si="86"/>
        <v>3</v>
      </c>
      <c r="R65" s="61">
        <v>30</v>
      </c>
      <c r="S65" s="69">
        <f t="shared" si="87"/>
        <v>2960000</v>
      </c>
      <c r="T65" s="69">
        <f t="shared" si="88"/>
        <v>296000</v>
      </c>
      <c r="U65" s="69">
        <f t="shared" si="89"/>
        <v>14800000</v>
      </c>
      <c r="V65" s="69">
        <f t="shared" si="90"/>
        <v>888000</v>
      </c>
      <c r="W65" s="69">
        <f t="shared" si="91"/>
        <v>12555000</v>
      </c>
      <c r="X65" s="69">
        <f t="shared" si="92"/>
        <v>31499000</v>
      </c>
      <c r="Y65" s="57"/>
      <c r="Z65" s="52"/>
    </row>
    <row r="66" spans="1:26" ht="12" customHeight="1" x14ac:dyDescent="0.2">
      <c r="A66" s="36">
        <v>44</v>
      </c>
      <c r="B66" s="95">
        <v>58</v>
      </c>
      <c r="C66" s="34" t="s">
        <v>124</v>
      </c>
      <c r="D66" s="44" t="s">
        <v>124</v>
      </c>
      <c r="E66" s="20">
        <v>1948</v>
      </c>
      <c r="F66" s="35" t="s">
        <v>125</v>
      </c>
      <c r="G66" s="20">
        <v>1492</v>
      </c>
      <c r="H66" s="20" t="s">
        <v>13</v>
      </c>
      <c r="I66" s="26">
        <v>1340</v>
      </c>
      <c r="J66" s="7">
        <v>760</v>
      </c>
      <c r="K66" s="7">
        <v>10.9</v>
      </c>
      <c r="L66" s="10">
        <v>749.1</v>
      </c>
      <c r="M66" s="7">
        <f t="shared" si="84"/>
        <v>10.9</v>
      </c>
      <c r="N66" s="63">
        <v>8</v>
      </c>
      <c r="O66" s="63">
        <v>8</v>
      </c>
      <c r="P66" s="61">
        <f t="shared" si="85"/>
        <v>0.81343283582089554</v>
      </c>
      <c r="Q66" s="61" t="str">
        <f t="shared" si="86"/>
        <v>3</v>
      </c>
      <c r="R66" s="61">
        <v>30</v>
      </c>
      <c r="S66" s="69">
        <f t="shared" si="87"/>
        <v>1090000</v>
      </c>
      <c r="T66" s="69">
        <f t="shared" si="88"/>
        <v>109000</v>
      </c>
      <c r="U66" s="69">
        <f t="shared" si="89"/>
        <v>5450000</v>
      </c>
      <c r="V66" s="69">
        <f t="shared" si="90"/>
        <v>327000</v>
      </c>
      <c r="W66" s="69">
        <f t="shared" si="91"/>
        <v>11160000</v>
      </c>
      <c r="X66" s="69">
        <f t="shared" si="92"/>
        <v>18136000</v>
      </c>
      <c r="Y66" s="57"/>
      <c r="Z66" s="52"/>
    </row>
    <row r="67" spans="1:26" ht="12" customHeight="1" x14ac:dyDescent="0.2">
      <c r="A67" s="36">
        <v>45</v>
      </c>
      <c r="B67" s="95">
        <v>59</v>
      </c>
      <c r="C67" s="34" t="s">
        <v>126</v>
      </c>
      <c r="D67" s="44" t="s">
        <v>127</v>
      </c>
      <c r="E67" s="20">
        <v>1975</v>
      </c>
      <c r="F67" s="35" t="s">
        <v>128</v>
      </c>
      <c r="G67" s="20">
        <v>1011</v>
      </c>
      <c r="H67" s="20" t="s">
        <v>129</v>
      </c>
      <c r="I67" s="26">
        <v>2397</v>
      </c>
      <c r="J67" s="7">
        <v>455</v>
      </c>
      <c r="K67" s="7">
        <v>343</v>
      </c>
      <c r="L67" s="10">
        <v>112</v>
      </c>
      <c r="M67" s="7">
        <f t="shared" si="84"/>
        <v>343</v>
      </c>
      <c r="N67" s="63">
        <v>6</v>
      </c>
      <c r="O67" s="63">
        <v>8</v>
      </c>
      <c r="P67" s="61">
        <f t="shared" si="85"/>
        <v>14.309553608677513</v>
      </c>
      <c r="Q67" s="61" t="str">
        <f t="shared" si="86"/>
        <v>3</v>
      </c>
      <c r="R67" s="61">
        <v>30</v>
      </c>
      <c r="S67" s="69">
        <f t="shared" si="87"/>
        <v>34300000</v>
      </c>
      <c r="T67" s="69">
        <f t="shared" si="88"/>
        <v>3430000</v>
      </c>
      <c r="U67" s="69">
        <f t="shared" si="89"/>
        <v>171500000</v>
      </c>
      <c r="V67" s="69">
        <f t="shared" si="90"/>
        <v>10290000</v>
      </c>
      <c r="W67" s="69">
        <f t="shared" si="91"/>
        <v>11160000</v>
      </c>
      <c r="X67" s="69">
        <f t="shared" si="92"/>
        <v>230680000</v>
      </c>
      <c r="Y67" s="57"/>
      <c r="Z67" s="52"/>
    </row>
    <row r="68" spans="1:26" ht="12" customHeight="1" x14ac:dyDescent="0.2">
      <c r="A68" s="36">
        <v>46</v>
      </c>
      <c r="B68" s="95">
        <v>60</v>
      </c>
      <c r="C68" s="34" t="s">
        <v>130</v>
      </c>
      <c r="D68" s="44" t="s">
        <v>131</v>
      </c>
      <c r="E68" s="20"/>
      <c r="F68" s="20"/>
      <c r="G68" s="20">
        <v>1014</v>
      </c>
      <c r="H68" s="20" t="s">
        <v>129</v>
      </c>
      <c r="I68" s="26">
        <v>4762</v>
      </c>
      <c r="J68" s="7">
        <v>129</v>
      </c>
      <c r="K68" s="7">
        <v>3.5</v>
      </c>
      <c r="L68" s="10">
        <v>125.5</v>
      </c>
      <c r="M68" s="7">
        <f t="shared" si="84"/>
        <v>3.5</v>
      </c>
      <c r="N68" s="63">
        <v>12</v>
      </c>
      <c r="O68" s="63">
        <v>11</v>
      </c>
      <c r="P68" s="61">
        <f t="shared" si="85"/>
        <v>7.349853002939942E-2</v>
      </c>
      <c r="Q68" s="61" t="str">
        <f t="shared" si="86"/>
        <v>3</v>
      </c>
      <c r="R68" s="61">
        <v>30</v>
      </c>
      <c r="S68" s="69">
        <f t="shared" si="87"/>
        <v>350000</v>
      </c>
      <c r="T68" s="69">
        <f t="shared" si="88"/>
        <v>35000</v>
      </c>
      <c r="U68" s="69">
        <f t="shared" si="89"/>
        <v>1750000</v>
      </c>
      <c r="V68" s="69">
        <f t="shared" si="90"/>
        <v>105000</v>
      </c>
      <c r="W68" s="69">
        <f t="shared" si="91"/>
        <v>15345000</v>
      </c>
      <c r="X68" s="69">
        <f t="shared" si="92"/>
        <v>17585000</v>
      </c>
      <c r="Y68" s="57"/>
      <c r="Z68" s="52"/>
    </row>
    <row r="69" spans="1:26" ht="12" customHeight="1" x14ac:dyDescent="0.2">
      <c r="A69" s="36">
        <v>47</v>
      </c>
      <c r="B69" s="95">
        <v>61</v>
      </c>
      <c r="C69" s="34" t="s">
        <v>132</v>
      </c>
      <c r="D69" s="44" t="s">
        <v>272</v>
      </c>
      <c r="E69" s="20">
        <v>1961</v>
      </c>
      <c r="F69" s="35" t="s">
        <v>133</v>
      </c>
      <c r="G69" s="20">
        <v>1012</v>
      </c>
      <c r="H69" s="20" t="s">
        <v>129</v>
      </c>
      <c r="I69" s="26">
        <v>1615</v>
      </c>
      <c r="J69" s="7">
        <v>313</v>
      </c>
      <c r="K69" s="7">
        <v>60.9</v>
      </c>
      <c r="L69" s="10">
        <v>252.1</v>
      </c>
      <c r="M69" s="7">
        <f t="shared" si="84"/>
        <v>60.9</v>
      </c>
      <c r="N69" s="63">
        <v>4</v>
      </c>
      <c r="O69" s="63">
        <v>5</v>
      </c>
      <c r="P69" s="61">
        <f t="shared" si="85"/>
        <v>3.7708978328173375</v>
      </c>
      <c r="Q69" s="61" t="str">
        <f t="shared" si="86"/>
        <v>3</v>
      </c>
      <c r="R69" s="61">
        <v>30</v>
      </c>
      <c r="S69" s="69">
        <f t="shared" si="87"/>
        <v>6090000</v>
      </c>
      <c r="T69" s="69">
        <f t="shared" si="88"/>
        <v>609000</v>
      </c>
      <c r="U69" s="69">
        <f t="shared" si="89"/>
        <v>30450000</v>
      </c>
      <c r="V69" s="69">
        <f t="shared" si="90"/>
        <v>1827000</v>
      </c>
      <c r="W69" s="69">
        <f t="shared" si="91"/>
        <v>6975000</v>
      </c>
      <c r="X69" s="69">
        <f t="shared" si="92"/>
        <v>45951000</v>
      </c>
      <c r="Y69" s="57"/>
      <c r="Z69" s="52"/>
    </row>
    <row r="70" spans="1:26" ht="12" customHeight="1" x14ac:dyDescent="0.2">
      <c r="A70" s="36">
        <v>48</v>
      </c>
      <c r="B70" s="95">
        <v>62</v>
      </c>
      <c r="C70" s="34" t="s">
        <v>134</v>
      </c>
      <c r="D70" s="44" t="s">
        <v>134</v>
      </c>
      <c r="E70" s="20">
        <v>1945</v>
      </c>
      <c r="F70" s="35" t="s">
        <v>135</v>
      </c>
      <c r="G70" s="20">
        <v>1015</v>
      </c>
      <c r="H70" s="20" t="s">
        <v>129</v>
      </c>
      <c r="I70" s="26">
        <v>1819</v>
      </c>
      <c r="J70" s="7">
        <v>419</v>
      </c>
      <c r="K70" s="7">
        <v>241.7</v>
      </c>
      <c r="L70" s="10">
        <v>177.3</v>
      </c>
      <c r="M70" s="7">
        <f t="shared" si="84"/>
        <v>241.7</v>
      </c>
      <c r="N70" s="63">
        <v>5</v>
      </c>
      <c r="O70" s="63">
        <v>5</v>
      </c>
      <c r="P70" s="61">
        <f t="shared" si="85"/>
        <v>13.287520615722926</v>
      </c>
      <c r="Q70" s="61" t="str">
        <f t="shared" si="86"/>
        <v>3</v>
      </c>
      <c r="R70" s="61">
        <v>30</v>
      </c>
      <c r="S70" s="69">
        <f t="shared" si="87"/>
        <v>24170000</v>
      </c>
      <c r="T70" s="69">
        <f t="shared" si="88"/>
        <v>2417000</v>
      </c>
      <c r="U70" s="69">
        <f t="shared" si="89"/>
        <v>120850000</v>
      </c>
      <c r="V70" s="69">
        <f t="shared" si="90"/>
        <v>7251000</v>
      </c>
      <c r="W70" s="69">
        <f t="shared" si="91"/>
        <v>6975000</v>
      </c>
      <c r="X70" s="69">
        <f t="shared" si="92"/>
        <v>161663000</v>
      </c>
      <c r="Y70" s="57"/>
      <c r="Z70" s="52"/>
    </row>
    <row r="71" spans="1:26" ht="12" customHeight="1" x14ac:dyDescent="0.2">
      <c r="A71" s="36">
        <v>49</v>
      </c>
      <c r="B71" s="95">
        <v>63</v>
      </c>
      <c r="C71" s="34" t="s">
        <v>136</v>
      </c>
      <c r="D71" s="44" t="s">
        <v>136</v>
      </c>
      <c r="E71" s="20">
        <v>1949</v>
      </c>
      <c r="F71" s="35" t="s">
        <v>137</v>
      </c>
      <c r="G71" s="20">
        <v>1016</v>
      </c>
      <c r="H71" s="20" t="s">
        <v>129</v>
      </c>
      <c r="I71" s="26">
        <v>4183</v>
      </c>
      <c r="J71" s="7">
        <v>352</v>
      </c>
      <c r="K71" s="7">
        <v>37.9</v>
      </c>
      <c r="L71" s="10">
        <f>J71-K71</f>
        <v>314.10000000000002</v>
      </c>
      <c r="M71" s="7">
        <f t="shared" si="84"/>
        <v>37.9</v>
      </c>
      <c r="N71" s="63">
        <v>6</v>
      </c>
      <c r="O71" s="63">
        <v>5</v>
      </c>
      <c r="P71" s="61">
        <f t="shared" si="85"/>
        <v>0.90604829070045423</v>
      </c>
      <c r="Q71" s="61" t="str">
        <f t="shared" si="86"/>
        <v>3</v>
      </c>
      <c r="R71" s="61">
        <v>30</v>
      </c>
      <c r="S71" s="69">
        <f t="shared" si="87"/>
        <v>3790000</v>
      </c>
      <c r="T71" s="69">
        <f t="shared" si="88"/>
        <v>379000</v>
      </c>
      <c r="U71" s="69">
        <f t="shared" si="89"/>
        <v>18950000</v>
      </c>
      <c r="V71" s="69">
        <f t="shared" si="90"/>
        <v>1137000</v>
      </c>
      <c r="W71" s="69">
        <f t="shared" si="91"/>
        <v>6975000</v>
      </c>
      <c r="X71" s="69">
        <f t="shared" si="92"/>
        <v>31231000</v>
      </c>
      <c r="Y71" s="57"/>
      <c r="Z71" s="52"/>
    </row>
    <row r="72" spans="1:26" ht="12" customHeight="1" x14ac:dyDescent="0.2">
      <c r="A72" s="36">
        <v>50</v>
      </c>
      <c r="B72" s="95">
        <v>64</v>
      </c>
      <c r="C72" s="41" t="s">
        <v>138</v>
      </c>
      <c r="D72" s="68" t="s">
        <v>139</v>
      </c>
      <c r="E72" s="18">
        <v>1962</v>
      </c>
      <c r="F72" s="37" t="s">
        <v>140</v>
      </c>
      <c r="G72" s="18">
        <v>1021</v>
      </c>
      <c r="H72" s="18" t="s">
        <v>129</v>
      </c>
      <c r="I72" s="26">
        <v>3842</v>
      </c>
      <c r="J72" s="8">
        <v>659</v>
      </c>
      <c r="K72" s="8">
        <v>421.6</v>
      </c>
      <c r="L72" s="14">
        <v>237.39999999999998</v>
      </c>
      <c r="M72" s="7">
        <f t="shared" si="84"/>
        <v>421.6</v>
      </c>
      <c r="N72" s="61">
        <v>7</v>
      </c>
      <c r="O72" s="61">
        <v>7</v>
      </c>
      <c r="P72" s="61">
        <f t="shared" si="85"/>
        <v>10.973451327433629</v>
      </c>
      <c r="Q72" s="61" t="str">
        <f t="shared" si="86"/>
        <v>3</v>
      </c>
      <c r="R72" s="61">
        <v>30</v>
      </c>
      <c r="S72" s="69">
        <f t="shared" si="87"/>
        <v>42160000</v>
      </c>
      <c r="T72" s="69">
        <f t="shared" si="88"/>
        <v>4216000</v>
      </c>
      <c r="U72" s="69">
        <f t="shared" si="89"/>
        <v>210800000</v>
      </c>
      <c r="V72" s="69">
        <f t="shared" si="90"/>
        <v>12648000</v>
      </c>
      <c r="W72" s="69">
        <f t="shared" si="91"/>
        <v>9765000</v>
      </c>
      <c r="X72" s="69">
        <f t="shared" si="92"/>
        <v>279589000</v>
      </c>
      <c r="Y72" s="57"/>
      <c r="Z72" s="52"/>
    </row>
    <row r="73" spans="1:26" s="22" customFormat="1" x14ac:dyDescent="0.2">
      <c r="A73" s="97">
        <v>51</v>
      </c>
      <c r="B73" s="97"/>
      <c r="C73" s="34" t="s">
        <v>141</v>
      </c>
      <c r="D73" s="44" t="s">
        <v>142</v>
      </c>
      <c r="E73" s="20">
        <v>1950</v>
      </c>
      <c r="F73" s="35" t="s">
        <v>143</v>
      </c>
      <c r="G73" s="20">
        <v>1022</v>
      </c>
      <c r="H73" s="20" t="s">
        <v>129</v>
      </c>
      <c r="I73" s="58">
        <v>3053</v>
      </c>
      <c r="J73" s="7">
        <v>501</v>
      </c>
      <c r="K73" s="7">
        <v>16.2</v>
      </c>
      <c r="L73" s="10">
        <v>484.8</v>
      </c>
      <c r="M73" s="7">
        <f t="shared" si="84"/>
        <v>16.2</v>
      </c>
      <c r="N73" s="63">
        <v>7</v>
      </c>
      <c r="O73" s="63">
        <v>6</v>
      </c>
      <c r="P73" s="61">
        <f t="shared" si="85"/>
        <v>0.53062561415001641</v>
      </c>
      <c r="Q73" s="61" t="str">
        <f t="shared" si="86"/>
        <v>3</v>
      </c>
      <c r="R73" s="78">
        <v>30</v>
      </c>
      <c r="S73" s="69">
        <f t="shared" si="87"/>
        <v>1620000</v>
      </c>
      <c r="T73" s="69">
        <f t="shared" si="88"/>
        <v>162000</v>
      </c>
      <c r="U73" s="69">
        <f t="shared" si="89"/>
        <v>8100000</v>
      </c>
      <c r="V73" s="69">
        <f t="shared" si="90"/>
        <v>486000</v>
      </c>
      <c r="W73" s="69">
        <f t="shared" si="91"/>
        <v>8370000</v>
      </c>
      <c r="X73" s="69">
        <f t="shared" si="92"/>
        <v>18738000</v>
      </c>
      <c r="Y73" s="59"/>
      <c r="Z73" s="60"/>
    </row>
    <row r="74" spans="1:26" ht="12" customHeight="1" x14ac:dyDescent="0.2">
      <c r="A74" s="55">
        <v>52</v>
      </c>
      <c r="B74" s="96">
        <v>66</v>
      </c>
      <c r="C74" s="42" t="s">
        <v>144</v>
      </c>
      <c r="D74" s="67" t="s">
        <v>145</v>
      </c>
      <c r="E74" s="19">
        <v>1976</v>
      </c>
      <c r="F74" s="43" t="s">
        <v>146</v>
      </c>
      <c r="G74" s="19">
        <v>1027</v>
      </c>
      <c r="H74" s="19" t="s">
        <v>129</v>
      </c>
      <c r="I74" s="27">
        <v>1592</v>
      </c>
      <c r="J74" s="9">
        <v>289</v>
      </c>
      <c r="K74" s="9">
        <v>36.5</v>
      </c>
      <c r="L74" s="15">
        <v>252.5</v>
      </c>
      <c r="M74" s="7">
        <f t="shared" si="84"/>
        <v>36.5</v>
      </c>
      <c r="N74" s="65">
        <v>2</v>
      </c>
      <c r="O74" s="65">
        <v>1</v>
      </c>
      <c r="P74" s="61">
        <f t="shared" si="85"/>
        <v>2.2927135678391957</v>
      </c>
      <c r="Q74" s="61" t="str">
        <f t="shared" si="86"/>
        <v>3</v>
      </c>
      <c r="R74" s="64">
        <v>30</v>
      </c>
      <c r="S74" s="69">
        <f t="shared" si="87"/>
        <v>3650000</v>
      </c>
      <c r="T74" s="69">
        <f t="shared" si="88"/>
        <v>365000</v>
      </c>
      <c r="U74" s="69">
        <f t="shared" si="89"/>
        <v>18250000</v>
      </c>
      <c r="V74" s="69">
        <f t="shared" si="90"/>
        <v>1095000</v>
      </c>
      <c r="W74" s="69">
        <f t="shared" si="91"/>
        <v>1395000</v>
      </c>
      <c r="X74" s="69">
        <f t="shared" si="92"/>
        <v>24755000</v>
      </c>
      <c r="Y74" s="57"/>
      <c r="Z74" s="52"/>
    </row>
    <row r="75" spans="1:26" ht="12" customHeight="1" x14ac:dyDescent="0.2">
      <c r="A75" s="36">
        <v>53</v>
      </c>
      <c r="B75" s="95">
        <v>67</v>
      </c>
      <c r="C75" s="34" t="s">
        <v>147</v>
      </c>
      <c r="D75" s="44" t="s">
        <v>148</v>
      </c>
      <c r="E75" s="20">
        <v>1945</v>
      </c>
      <c r="F75" s="35" t="s">
        <v>149</v>
      </c>
      <c r="G75" s="20">
        <v>154</v>
      </c>
      <c r="H75" s="20" t="s">
        <v>129</v>
      </c>
      <c r="I75" s="26">
        <v>1582</v>
      </c>
      <c r="J75" s="7">
        <v>333</v>
      </c>
      <c r="K75" s="7">
        <v>312.3</v>
      </c>
      <c r="L75" s="10">
        <v>20.699999999999989</v>
      </c>
      <c r="M75" s="7">
        <f t="shared" si="84"/>
        <v>312.3</v>
      </c>
      <c r="N75" s="63">
        <v>5</v>
      </c>
      <c r="O75" s="63">
        <v>5</v>
      </c>
      <c r="P75" s="61">
        <f t="shared" si="85"/>
        <v>19.740834386852089</v>
      </c>
      <c r="Q75" s="61" t="str">
        <f t="shared" si="86"/>
        <v>3</v>
      </c>
      <c r="R75" s="61">
        <v>30</v>
      </c>
      <c r="S75" s="69">
        <f t="shared" si="87"/>
        <v>31230000</v>
      </c>
      <c r="T75" s="69">
        <f t="shared" si="88"/>
        <v>3123000</v>
      </c>
      <c r="U75" s="69">
        <f t="shared" si="89"/>
        <v>156150000</v>
      </c>
      <c r="V75" s="69">
        <f t="shared" si="90"/>
        <v>9369000</v>
      </c>
      <c r="W75" s="69">
        <f t="shared" si="91"/>
        <v>6975000</v>
      </c>
      <c r="X75" s="69">
        <f t="shared" si="92"/>
        <v>206847000</v>
      </c>
      <c r="Y75" s="57"/>
      <c r="Z75" s="52"/>
    </row>
    <row r="76" spans="1:26" ht="12" customHeight="1" x14ac:dyDescent="0.2">
      <c r="A76" s="36">
        <v>54</v>
      </c>
      <c r="B76" s="95">
        <v>68</v>
      </c>
      <c r="C76" s="34" t="s">
        <v>150</v>
      </c>
      <c r="D76" s="44" t="s">
        <v>150</v>
      </c>
      <c r="E76" s="20">
        <v>1967</v>
      </c>
      <c r="F76" s="35" t="s">
        <v>151</v>
      </c>
      <c r="G76" s="20">
        <v>1030</v>
      </c>
      <c r="H76" s="20" t="s">
        <v>129</v>
      </c>
      <c r="I76" s="26">
        <v>1746</v>
      </c>
      <c r="J76" s="7">
        <v>251</v>
      </c>
      <c r="K76" s="7">
        <v>130</v>
      </c>
      <c r="L76" s="10">
        <v>121</v>
      </c>
      <c r="M76" s="7">
        <f t="shared" si="84"/>
        <v>130</v>
      </c>
      <c r="N76" s="63">
        <v>4</v>
      </c>
      <c r="O76" s="63">
        <v>7</v>
      </c>
      <c r="P76" s="61">
        <f t="shared" si="85"/>
        <v>7.4455899198167241</v>
      </c>
      <c r="Q76" s="61" t="str">
        <f t="shared" si="86"/>
        <v>3</v>
      </c>
      <c r="R76" s="61">
        <v>30</v>
      </c>
      <c r="S76" s="69">
        <f t="shared" si="87"/>
        <v>13000000</v>
      </c>
      <c r="T76" s="69">
        <f t="shared" si="88"/>
        <v>1300000</v>
      </c>
      <c r="U76" s="69">
        <f t="shared" si="89"/>
        <v>65000000</v>
      </c>
      <c r="V76" s="69">
        <f t="shared" si="90"/>
        <v>3900000</v>
      </c>
      <c r="W76" s="69">
        <f t="shared" si="91"/>
        <v>9765000</v>
      </c>
      <c r="X76" s="69">
        <f t="shared" si="92"/>
        <v>92965000</v>
      </c>
      <c r="Y76" s="57"/>
      <c r="Z76" s="52"/>
    </row>
    <row r="77" spans="1:26" ht="12" customHeight="1" x14ac:dyDescent="0.2">
      <c r="A77" s="36">
        <v>55</v>
      </c>
      <c r="B77" s="95">
        <v>69</v>
      </c>
      <c r="C77" s="34" t="s">
        <v>121</v>
      </c>
      <c r="D77" s="44" t="s">
        <v>152</v>
      </c>
      <c r="E77" s="20">
        <v>1948</v>
      </c>
      <c r="F77" s="35" t="s">
        <v>260</v>
      </c>
      <c r="G77" s="20">
        <v>1461</v>
      </c>
      <c r="H77" s="20" t="s">
        <v>129</v>
      </c>
      <c r="I77" s="26">
        <v>2817</v>
      </c>
      <c r="J77" s="7">
        <v>403</v>
      </c>
      <c r="K77" s="7">
        <v>316.60000000000002</v>
      </c>
      <c r="L77" s="10">
        <v>86.399999999999977</v>
      </c>
      <c r="M77" s="7">
        <f t="shared" si="84"/>
        <v>316.60000000000002</v>
      </c>
      <c r="N77" s="63">
        <v>6</v>
      </c>
      <c r="O77" s="63">
        <v>11</v>
      </c>
      <c r="P77" s="61">
        <f t="shared" si="85"/>
        <v>11.238906638267661</v>
      </c>
      <c r="Q77" s="61" t="str">
        <f t="shared" si="86"/>
        <v>3</v>
      </c>
      <c r="R77" s="61">
        <v>30</v>
      </c>
      <c r="S77" s="69">
        <f t="shared" si="87"/>
        <v>31660000.000000004</v>
      </c>
      <c r="T77" s="69">
        <f t="shared" si="88"/>
        <v>3166000</v>
      </c>
      <c r="U77" s="69">
        <f t="shared" si="89"/>
        <v>158300000.00000003</v>
      </c>
      <c r="V77" s="69">
        <f t="shared" si="90"/>
        <v>9498000</v>
      </c>
      <c r="W77" s="69">
        <f t="shared" si="91"/>
        <v>15345000</v>
      </c>
      <c r="X77" s="69">
        <f t="shared" si="92"/>
        <v>217969000.00000003</v>
      </c>
      <c r="Y77" s="57"/>
      <c r="Z77" s="52"/>
    </row>
    <row r="78" spans="1:26" ht="12" customHeight="1" x14ac:dyDescent="0.2">
      <c r="A78" s="36">
        <v>56</v>
      </c>
      <c r="B78" s="95">
        <v>70</v>
      </c>
      <c r="C78" s="34" t="s">
        <v>153</v>
      </c>
      <c r="D78" s="44" t="s">
        <v>153</v>
      </c>
      <c r="E78" s="20">
        <v>1957</v>
      </c>
      <c r="F78" s="35" t="s">
        <v>154</v>
      </c>
      <c r="G78" s="20">
        <v>1028</v>
      </c>
      <c r="H78" s="20" t="s">
        <v>129</v>
      </c>
      <c r="I78" s="26">
        <v>1565</v>
      </c>
      <c r="J78" s="7">
        <v>233</v>
      </c>
      <c r="K78" s="7">
        <v>64.099999999999994</v>
      </c>
      <c r="L78" s="10">
        <v>168.9</v>
      </c>
      <c r="M78" s="7">
        <f t="shared" si="84"/>
        <v>64.099999999999994</v>
      </c>
      <c r="N78" s="63">
        <v>2</v>
      </c>
      <c r="O78" s="63">
        <v>4</v>
      </c>
      <c r="P78" s="61">
        <f t="shared" si="85"/>
        <v>4.0958466453674118</v>
      </c>
      <c r="Q78" s="61" t="str">
        <f t="shared" si="86"/>
        <v>3</v>
      </c>
      <c r="R78" s="61">
        <v>30</v>
      </c>
      <c r="S78" s="69">
        <f t="shared" si="87"/>
        <v>6409999.9999999991</v>
      </c>
      <c r="T78" s="69">
        <f t="shared" si="88"/>
        <v>641000</v>
      </c>
      <c r="U78" s="69">
        <f t="shared" si="89"/>
        <v>32049999.999999996</v>
      </c>
      <c r="V78" s="69">
        <f t="shared" si="90"/>
        <v>1922999.9999999995</v>
      </c>
      <c r="W78" s="69">
        <f t="shared" si="91"/>
        <v>5580000</v>
      </c>
      <c r="X78" s="69">
        <f t="shared" si="92"/>
        <v>46603999.999999993</v>
      </c>
      <c r="Y78" s="57"/>
      <c r="Z78" s="52"/>
    </row>
    <row r="79" spans="1:26" x14ac:dyDescent="0.2">
      <c r="A79" s="95">
        <v>57</v>
      </c>
      <c r="B79" s="95">
        <v>71</v>
      </c>
      <c r="C79" s="34" t="s">
        <v>155</v>
      </c>
      <c r="D79" s="95" t="s">
        <v>156</v>
      </c>
      <c r="E79" s="95">
        <v>1964</v>
      </c>
      <c r="F79" s="95" t="s">
        <v>157</v>
      </c>
      <c r="G79" s="20">
        <v>1463</v>
      </c>
      <c r="H79" s="20" t="s">
        <v>80</v>
      </c>
      <c r="I79" s="118">
        <v>951</v>
      </c>
      <c r="J79" s="7">
        <v>311</v>
      </c>
      <c r="K79" s="7">
        <v>110.5</v>
      </c>
      <c r="L79" s="10">
        <v>200.5</v>
      </c>
      <c r="M79" s="93">
        <f>K79+K80</f>
        <v>236.5</v>
      </c>
      <c r="N79" s="71">
        <v>3</v>
      </c>
      <c r="O79" s="71">
        <v>5</v>
      </c>
      <c r="P79" s="71">
        <f>M79/I79*100</f>
        <v>24.868559411146162</v>
      </c>
      <c r="Q79" s="71" t="str">
        <f>IF(P79&lt;30,"3",IF(P79&lt;70,"6",IF(P79&gt;=70,"12")))</f>
        <v>3</v>
      </c>
      <c r="R79" s="71">
        <v>30</v>
      </c>
      <c r="S79" s="73">
        <f>M79*100000</f>
        <v>23650000</v>
      </c>
      <c r="T79" s="73">
        <f>M79*10000</f>
        <v>2365000</v>
      </c>
      <c r="U79" s="73">
        <f t="shared" si="89"/>
        <v>118250000</v>
      </c>
      <c r="V79" s="73">
        <f t="shared" si="90"/>
        <v>7095000</v>
      </c>
      <c r="W79" s="73">
        <f t="shared" si="91"/>
        <v>6975000</v>
      </c>
      <c r="X79" s="73">
        <f t="shared" ref="X79" si="93">SUM(S79:W79)</f>
        <v>158335000</v>
      </c>
      <c r="Y79" s="57"/>
      <c r="Z79" s="52"/>
    </row>
    <row r="80" spans="1:26" x14ac:dyDescent="0.2">
      <c r="A80" s="96"/>
      <c r="B80" s="96"/>
      <c r="C80" s="34"/>
      <c r="D80" s="96"/>
      <c r="E80" s="96"/>
      <c r="F80" s="96"/>
      <c r="G80" s="20">
        <v>1442</v>
      </c>
      <c r="H80" s="20">
        <v>47</v>
      </c>
      <c r="I80" s="119"/>
      <c r="J80" s="7">
        <v>126</v>
      </c>
      <c r="K80" s="7">
        <v>126</v>
      </c>
      <c r="L80" s="10">
        <v>0</v>
      </c>
      <c r="M80" s="94"/>
      <c r="N80" s="72"/>
      <c r="O80" s="72"/>
      <c r="P80" s="72"/>
      <c r="Q80" s="72" t="e">
        <f>IF(#REF!&lt;30,"3",IF(#REF!&lt;70,"6",IF(#REF!&gt;=70,"12")))</f>
        <v>#REF!</v>
      </c>
      <c r="R80" s="72">
        <v>30</v>
      </c>
      <c r="S80" s="74"/>
      <c r="T80" s="74"/>
      <c r="U80" s="74"/>
      <c r="V80" s="74"/>
      <c r="W80" s="74"/>
      <c r="X80" s="74"/>
      <c r="Y80" s="57"/>
      <c r="Z80" s="52"/>
    </row>
    <row r="81" spans="1:26" ht="12" customHeight="1" x14ac:dyDescent="0.2">
      <c r="A81" s="36">
        <v>58</v>
      </c>
      <c r="B81" s="95">
        <v>72</v>
      </c>
      <c r="C81" s="34"/>
      <c r="D81" s="44" t="s">
        <v>158</v>
      </c>
      <c r="E81" s="20"/>
      <c r="F81" s="35"/>
      <c r="G81" s="20">
        <v>1465</v>
      </c>
      <c r="H81" s="20" t="s">
        <v>80</v>
      </c>
      <c r="I81" s="26">
        <v>1121</v>
      </c>
      <c r="J81" s="7">
        <v>312</v>
      </c>
      <c r="K81" s="7">
        <v>293.89999999999998</v>
      </c>
      <c r="L81" s="10">
        <v>18.100000000000023</v>
      </c>
      <c r="M81" s="7">
        <f t="shared" ref="M81" si="94">K81</f>
        <v>293.89999999999998</v>
      </c>
      <c r="N81" s="63">
        <v>4</v>
      </c>
      <c r="O81" s="63">
        <v>2</v>
      </c>
      <c r="P81" s="61">
        <f>M81/I81*100</f>
        <v>26.217662801070468</v>
      </c>
      <c r="Q81" s="61" t="str">
        <f>IF(P81&lt;30,"3",IF(P81&lt;70,"6",IF(P81&gt;=70,"12")))</f>
        <v>3</v>
      </c>
      <c r="R81" s="61">
        <v>30</v>
      </c>
      <c r="S81" s="69">
        <f t="shared" ref="S81" si="95">M81*100000</f>
        <v>29389999.999999996</v>
      </c>
      <c r="T81" s="69">
        <f t="shared" ref="T81" si="96">M81*10000</f>
        <v>2939000</v>
      </c>
      <c r="U81" s="69">
        <f t="shared" ref="U81" si="97">S81*5</f>
        <v>146949999.99999997</v>
      </c>
      <c r="V81" s="69">
        <f t="shared" ref="V81" si="98">S81*30%</f>
        <v>8816999.9999999981</v>
      </c>
      <c r="W81" s="69">
        <f>O81*Q81*R81*15500</f>
        <v>2790000</v>
      </c>
      <c r="X81" s="69">
        <f t="shared" ref="X81" si="99">SUM(S81:W81)</f>
        <v>190885999.99999997</v>
      </c>
      <c r="Y81" s="57"/>
      <c r="Z81" s="52"/>
    </row>
    <row r="82" spans="1:26" ht="13.5" customHeight="1" x14ac:dyDescent="0.2">
      <c r="A82" s="95">
        <v>59</v>
      </c>
      <c r="B82" s="95">
        <v>73</v>
      </c>
      <c r="C82" s="34" t="s">
        <v>159</v>
      </c>
      <c r="D82" s="95" t="s">
        <v>160</v>
      </c>
      <c r="E82" s="95">
        <v>1933</v>
      </c>
      <c r="F82" s="95" t="s">
        <v>161</v>
      </c>
      <c r="G82" s="20">
        <v>1468</v>
      </c>
      <c r="H82" s="20" t="s">
        <v>80</v>
      </c>
      <c r="I82" s="118">
        <v>2566</v>
      </c>
      <c r="J82" s="7">
        <v>1009</v>
      </c>
      <c r="K82" s="7">
        <v>416.4</v>
      </c>
      <c r="L82" s="10">
        <v>592.6</v>
      </c>
      <c r="M82" s="93">
        <f>K82+K83</f>
        <v>514.9</v>
      </c>
      <c r="N82" s="71">
        <v>8</v>
      </c>
      <c r="O82" s="71">
        <v>9</v>
      </c>
      <c r="P82" s="71">
        <f>M82/I82*100</f>
        <v>20.066250974279033</v>
      </c>
      <c r="Q82" s="71" t="str">
        <f>IF(P82&lt;30,"3",IF(P82&lt;70,"6",IF(P82&gt;=70,"12")))</f>
        <v>3</v>
      </c>
      <c r="R82" s="71">
        <v>30</v>
      </c>
      <c r="S82" s="73">
        <f>M82*100000</f>
        <v>51490000</v>
      </c>
      <c r="T82" s="73">
        <f>M82*10000</f>
        <v>5149000</v>
      </c>
      <c r="U82" s="73">
        <f t="shared" ref="U82:U96" si="100">S82*5</f>
        <v>257450000</v>
      </c>
      <c r="V82" s="73">
        <f t="shared" ref="V82:V96" si="101">S82*30%</f>
        <v>15447000</v>
      </c>
      <c r="W82" s="73">
        <f>O82*Q82*R82*15500</f>
        <v>12555000</v>
      </c>
      <c r="X82" s="73">
        <f t="shared" ref="X82" si="102">SUM(S82:W82)</f>
        <v>342091000</v>
      </c>
      <c r="Y82" s="57"/>
      <c r="Z82" s="52"/>
    </row>
    <row r="83" spans="1:26" x14ac:dyDescent="0.2">
      <c r="A83" s="96"/>
      <c r="B83" s="96"/>
      <c r="C83" s="34" t="s">
        <v>160</v>
      </c>
      <c r="D83" s="96"/>
      <c r="E83" s="96"/>
      <c r="F83" s="96"/>
      <c r="G83" s="20">
        <v>1383</v>
      </c>
      <c r="H83" s="20">
        <v>47</v>
      </c>
      <c r="I83" s="119"/>
      <c r="J83" s="7">
        <v>263</v>
      </c>
      <c r="K83" s="7">
        <v>98.5</v>
      </c>
      <c r="L83" s="10">
        <v>164.5</v>
      </c>
      <c r="M83" s="94"/>
      <c r="N83" s="72"/>
      <c r="O83" s="72"/>
      <c r="P83" s="72"/>
      <c r="Q83" s="72" t="e">
        <f>IF(#REF!&lt;30,"3",IF(#REF!&lt;70,"6",IF(#REF!&gt;=70,"12")))</f>
        <v>#REF!</v>
      </c>
      <c r="R83" s="72">
        <v>30</v>
      </c>
      <c r="S83" s="74"/>
      <c r="T83" s="74"/>
      <c r="U83" s="74"/>
      <c r="V83" s="74"/>
      <c r="W83" s="74"/>
      <c r="X83" s="74"/>
      <c r="Y83" s="57"/>
      <c r="Z83" s="52"/>
    </row>
    <row r="84" spans="1:26" ht="12" customHeight="1" x14ac:dyDescent="0.2">
      <c r="A84" s="36">
        <v>60</v>
      </c>
      <c r="B84" s="95">
        <v>74</v>
      </c>
      <c r="C84" s="34" t="s">
        <v>162</v>
      </c>
      <c r="D84" s="44" t="s">
        <v>162</v>
      </c>
      <c r="E84" s="20">
        <v>1962</v>
      </c>
      <c r="F84" s="35" t="s">
        <v>163</v>
      </c>
      <c r="G84" s="20">
        <v>1649</v>
      </c>
      <c r="H84" s="20" t="s">
        <v>80</v>
      </c>
      <c r="I84" s="26">
        <v>2268</v>
      </c>
      <c r="J84" s="7">
        <v>515</v>
      </c>
      <c r="K84" s="7">
        <v>26.2</v>
      </c>
      <c r="L84" s="10">
        <v>488.8</v>
      </c>
      <c r="M84" s="7">
        <f t="shared" ref="M84:M86" si="103">K84</f>
        <v>26.2</v>
      </c>
      <c r="N84" s="63">
        <v>5</v>
      </c>
      <c r="O84" s="63">
        <v>5</v>
      </c>
      <c r="P84" s="61">
        <f t="shared" ref="P84:P86" si="104">M84/I84*100</f>
        <v>1.1552028218694885</v>
      </c>
      <c r="Q84" s="61" t="str">
        <f t="shared" ref="Q84:Q86" si="105">IF(P84&lt;30,"3",IF(P84&lt;70,"6",IF(P84&gt;=70,"12")))</f>
        <v>3</v>
      </c>
      <c r="R84" s="61">
        <v>30</v>
      </c>
      <c r="S84" s="69">
        <f t="shared" ref="S84:S85" si="106">M84*100000</f>
        <v>2620000</v>
      </c>
      <c r="T84" s="69">
        <f t="shared" ref="T84:T85" si="107">M84*10000</f>
        <v>262000</v>
      </c>
      <c r="U84" s="69">
        <f t="shared" si="100"/>
        <v>13100000</v>
      </c>
      <c r="V84" s="69">
        <f t="shared" si="101"/>
        <v>786000</v>
      </c>
      <c r="W84" s="69">
        <f>O84*Q84*R84*15500</f>
        <v>6975000</v>
      </c>
      <c r="X84" s="69">
        <f t="shared" ref="X84:X85" si="108">SUM(S84:W84)</f>
        <v>23743000</v>
      </c>
      <c r="Y84" s="57"/>
      <c r="Z84" s="52"/>
    </row>
    <row r="85" spans="1:26" ht="12" customHeight="1" x14ac:dyDescent="0.2">
      <c r="A85" s="36">
        <v>61</v>
      </c>
      <c r="B85" s="95">
        <v>75</v>
      </c>
      <c r="C85" s="34" t="s">
        <v>164</v>
      </c>
      <c r="D85" s="44" t="s">
        <v>164</v>
      </c>
      <c r="E85" s="20">
        <v>1962</v>
      </c>
      <c r="F85" s="35" t="s">
        <v>165</v>
      </c>
      <c r="G85" s="20">
        <v>1471</v>
      </c>
      <c r="H85" s="20" t="s">
        <v>80</v>
      </c>
      <c r="I85" s="26">
        <v>2903</v>
      </c>
      <c r="J85" s="7">
        <v>345</v>
      </c>
      <c r="K85" s="7">
        <v>48.8</v>
      </c>
      <c r="L85" s="10">
        <v>296.2</v>
      </c>
      <c r="M85" s="7">
        <f t="shared" si="103"/>
        <v>48.8</v>
      </c>
      <c r="N85" s="63">
        <v>7</v>
      </c>
      <c r="O85" s="63">
        <v>7</v>
      </c>
      <c r="P85" s="61">
        <f t="shared" si="104"/>
        <v>1.6810196348604891</v>
      </c>
      <c r="Q85" s="61" t="str">
        <f t="shared" si="105"/>
        <v>3</v>
      </c>
      <c r="R85" s="61">
        <v>30</v>
      </c>
      <c r="S85" s="69">
        <f t="shared" si="106"/>
        <v>4880000</v>
      </c>
      <c r="T85" s="69">
        <f t="shared" si="107"/>
        <v>488000</v>
      </c>
      <c r="U85" s="69">
        <f t="shared" si="100"/>
        <v>24400000</v>
      </c>
      <c r="V85" s="69">
        <f t="shared" si="101"/>
        <v>1464000</v>
      </c>
      <c r="W85" s="69">
        <f>O85*Q85*R85*15500</f>
        <v>9765000</v>
      </c>
      <c r="X85" s="69">
        <f t="shared" si="108"/>
        <v>40997000</v>
      </c>
      <c r="Y85" s="57"/>
      <c r="Z85" s="52"/>
    </row>
    <row r="86" spans="1:26" ht="12" customHeight="1" x14ac:dyDescent="0.2">
      <c r="A86" s="36">
        <v>62</v>
      </c>
      <c r="B86" s="95">
        <v>76</v>
      </c>
      <c r="C86" s="34" t="s">
        <v>166</v>
      </c>
      <c r="D86" s="44" t="s">
        <v>166</v>
      </c>
      <c r="E86" s="20">
        <v>1940</v>
      </c>
      <c r="F86" s="35" t="s">
        <v>167</v>
      </c>
      <c r="G86" s="20">
        <v>1474</v>
      </c>
      <c r="H86" s="20" t="s">
        <v>80</v>
      </c>
      <c r="I86" s="26">
        <v>1219</v>
      </c>
      <c r="J86" s="7">
        <v>242</v>
      </c>
      <c r="K86" s="7">
        <v>3.7</v>
      </c>
      <c r="L86" s="10">
        <v>238.3</v>
      </c>
      <c r="M86" s="7">
        <f t="shared" si="103"/>
        <v>3.7</v>
      </c>
      <c r="N86" s="63">
        <v>4</v>
      </c>
      <c r="O86" s="63">
        <v>8</v>
      </c>
      <c r="P86" s="61">
        <f t="shared" si="104"/>
        <v>0.30352748154224773</v>
      </c>
      <c r="Q86" s="61" t="str">
        <f t="shared" si="105"/>
        <v>3</v>
      </c>
      <c r="R86" s="61">
        <v>30</v>
      </c>
      <c r="S86" s="69">
        <f t="shared" ref="S86" si="109">M86*100000</f>
        <v>370000</v>
      </c>
      <c r="T86" s="69">
        <f t="shared" ref="T86" si="110">M86*10000</f>
        <v>37000</v>
      </c>
      <c r="U86" s="69">
        <f t="shared" si="100"/>
        <v>1850000</v>
      </c>
      <c r="V86" s="69">
        <f t="shared" si="101"/>
        <v>111000</v>
      </c>
      <c r="W86" s="69">
        <f>O86*Q86*R86*15500</f>
        <v>11160000</v>
      </c>
      <c r="X86" s="69">
        <f t="shared" ref="X86" si="111">SUM(S86:W86)</f>
        <v>13528000</v>
      </c>
      <c r="Y86" s="57"/>
      <c r="Z86" s="52"/>
    </row>
    <row r="87" spans="1:26" x14ac:dyDescent="0.2">
      <c r="A87" s="95">
        <v>63</v>
      </c>
      <c r="B87" s="95">
        <v>77</v>
      </c>
      <c r="C87" s="34" t="s">
        <v>53</v>
      </c>
      <c r="D87" s="95" t="s">
        <v>168</v>
      </c>
      <c r="E87" s="95">
        <v>1978</v>
      </c>
      <c r="F87" s="95" t="s">
        <v>169</v>
      </c>
      <c r="G87" s="20">
        <v>1477</v>
      </c>
      <c r="H87" s="20" t="s">
        <v>80</v>
      </c>
      <c r="I87" s="118">
        <v>1422</v>
      </c>
      <c r="J87" s="7">
        <v>501</v>
      </c>
      <c r="K87" s="7">
        <v>188.5</v>
      </c>
      <c r="L87" s="10">
        <v>312.5</v>
      </c>
      <c r="M87" s="93">
        <f>K87+K88</f>
        <v>189.7</v>
      </c>
      <c r="N87" s="71">
        <v>8</v>
      </c>
      <c r="O87" s="71">
        <v>12</v>
      </c>
      <c r="P87" s="71">
        <f>M87/I87*100</f>
        <v>13.340365682137833</v>
      </c>
      <c r="Q87" s="71" t="str">
        <f>IF(P87&lt;30,"3",IF(P87&lt;70,"6",IF(P87&gt;=70,"12")))</f>
        <v>3</v>
      </c>
      <c r="R87" s="71">
        <v>30</v>
      </c>
      <c r="S87" s="73">
        <f>M87*100000</f>
        <v>18970000</v>
      </c>
      <c r="T87" s="73">
        <f>M87*10000</f>
        <v>1897000</v>
      </c>
      <c r="U87" s="73">
        <f t="shared" si="100"/>
        <v>94850000</v>
      </c>
      <c r="V87" s="73">
        <f t="shared" si="101"/>
        <v>5691000</v>
      </c>
      <c r="W87" s="73">
        <f>O87*Q87*R87*15500</f>
        <v>16740000</v>
      </c>
      <c r="X87" s="73">
        <f t="shared" ref="X87" si="112">SUM(S87:W87)</f>
        <v>138148000</v>
      </c>
      <c r="Y87" s="57"/>
      <c r="Z87" s="52"/>
    </row>
    <row r="88" spans="1:26" x14ac:dyDescent="0.2">
      <c r="A88" s="96"/>
      <c r="B88" s="96"/>
      <c r="C88" s="34" t="s">
        <v>170</v>
      </c>
      <c r="D88" s="96"/>
      <c r="E88" s="96"/>
      <c r="F88" s="96"/>
      <c r="G88" s="20">
        <v>1482</v>
      </c>
      <c r="H88" s="20">
        <v>47</v>
      </c>
      <c r="I88" s="119"/>
      <c r="J88" s="7">
        <v>385</v>
      </c>
      <c r="K88" s="7">
        <v>1.2</v>
      </c>
      <c r="L88" s="10">
        <v>383.8</v>
      </c>
      <c r="M88" s="94"/>
      <c r="N88" s="72"/>
      <c r="O88" s="72"/>
      <c r="P88" s="72"/>
      <c r="Q88" s="72" t="e">
        <f>IF(#REF!&lt;30,"3",IF(#REF!&lt;70,"6",IF(#REF!&gt;=70,"12")))</f>
        <v>#REF!</v>
      </c>
      <c r="R88" s="72">
        <v>30</v>
      </c>
      <c r="S88" s="74"/>
      <c r="T88" s="74"/>
      <c r="U88" s="74"/>
      <c r="V88" s="74"/>
      <c r="W88" s="74"/>
      <c r="X88" s="74"/>
      <c r="Y88" s="57"/>
      <c r="Z88" s="52"/>
    </row>
    <row r="89" spans="1:26" ht="12" customHeight="1" x14ac:dyDescent="0.2">
      <c r="A89" s="36">
        <v>64</v>
      </c>
      <c r="B89" s="95">
        <v>78</v>
      </c>
      <c r="C89" s="34" t="s">
        <v>171</v>
      </c>
      <c r="D89" s="44" t="s">
        <v>172</v>
      </c>
      <c r="E89" s="20">
        <v>1942</v>
      </c>
      <c r="F89" s="35" t="s">
        <v>173</v>
      </c>
      <c r="G89" s="20">
        <v>1480</v>
      </c>
      <c r="H89" s="20" t="s">
        <v>80</v>
      </c>
      <c r="I89" s="26">
        <v>1905</v>
      </c>
      <c r="J89" s="7">
        <v>222</v>
      </c>
      <c r="K89" s="7">
        <v>146.9</v>
      </c>
      <c r="L89" s="10">
        <v>75.099999999999994</v>
      </c>
      <c r="M89" s="7">
        <f t="shared" ref="M89:M95" si="113">K89</f>
        <v>146.9</v>
      </c>
      <c r="N89" s="63">
        <v>4</v>
      </c>
      <c r="O89" s="63">
        <v>4</v>
      </c>
      <c r="P89" s="61">
        <f t="shared" ref="P89:P95" si="114">M89/I89*100</f>
        <v>7.711286089238846</v>
      </c>
      <c r="Q89" s="61" t="str">
        <f t="shared" ref="Q89:Q95" si="115">IF(P89&lt;30,"3",IF(P89&lt;70,"6",IF(P89&gt;=70,"12")))</f>
        <v>3</v>
      </c>
      <c r="R89" s="61">
        <v>30</v>
      </c>
      <c r="S89" s="69">
        <f t="shared" ref="S89:S95" si="116">M89*100000</f>
        <v>14690000</v>
      </c>
      <c r="T89" s="69">
        <f t="shared" ref="T89:T95" si="117">M89*10000</f>
        <v>1469000</v>
      </c>
      <c r="U89" s="69">
        <f t="shared" si="100"/>
        <v>73450000</v>
      </c>
      <c r="V89" s="69">
        <f t="shared" si="101"/>
        <v>4407000</v>
      </c>
      <c r="W89" s="69">
        <f t="shared" ref="W89:W96" si="118">O89*Q89*R89*15500</f>
        <v>5580000</v>
      </c>
      <c r="X89" s="69">
        <f t="shared" ref="X89:X95" si="119">SUM(S89:W89)</f>
        <v>99596000</v>
      </c>
      <c r="Y89" s="57"/>
      <c r="Z89" s="52"/>
    </row>
    <row r="90" spans="1:26" ht="12" customHeight="1" x14ac:dyDescent="0.2">
      <c r="A90" s="36">
        <v>65</v>
      </c>
      <c r="B90" s="95">
        <v>79</v>
      </c>
      <c r="C90" s="34" t="s">
        <v>174</v>
      </c>
      <c r="D90" s="44" t="s">
        <v>174</v>
      </c>
      <c r="E90" s="20">
        <v>1960</v>
      </c>
      <c r="F90" s="35" t="s">
        <v>282</v>
      </c>
      <c r="G90" s="20">
        <v>1479</v>
      </c>
      <c r="H90" s="20" t="s">
        <v>80</v>
      </c>
      <c r="I90" s="26">
        <v>1506</v>
      </c>
      <c r="J90" s="7">
        <v>198</v>
      </c>
      <c r="K90" s="7">
        <v>174.2</v>
      </c>
      <c r="L90" s="10">
        <v>23.800000000000011</v>
      </c>
      <c r="M90" s="7">
        <f t="shared" si="113"/>
        <v>174.2</v>
      </c>
      <c r="N90" s="63">
        <v>2</v>
      </c>
      <c r="O90" s="63">
        <v>3</v>
      </c>
      <c r="P90" s="61">
        <f t="shared" si="114"/>
        <v>11.567065073041167</v>
      </c>
      <c r="Q90" s="61" t="str">
        <f t="shared" si="115"/>
        <v>3</v>
      </c>
      <c r="R90" s="61">
        <v>30</v>
      </c>
      <c r="S90" s="69">
        <f t="shared" si="116"/>
        <v>17420000</v>
      </c>
      <c r="T90" s="69">
        <f t="shared" si="117"/>
        <v>1742000</v>
      </c>
      <c r="U90" s="69">
        <f t="shared" si="100"/>
        <v>87100000</v>
      </c>
      <c r="V90" s="69">
        <f t="shared" si="101"/>
        <v>5226000</v>
      </c>
      <c r="W90" s="69">
        <f t="shared" si="118"/>
        <v>4185000</v>
      </c>
      <c r="X90" s="69">
        <f t="shared" si="119"/>
        <v>115673000</v>
      </c>
      <c r="Y90" s="57"/>
      <c r="Z90" s="52"/>
    </row>
    <row r="91" spans="1:26" ht="12" customHeight="1" x14ac:dyDescent="0.2">
      <c r="A91" s="37">
        <v>66</v>
      </c>
      <c r="B91" s="91">
        <v>93</v>
      </c>
      <c r="C91" s="34" t="s">
        <v>175</v>
      </c>
      <c r="D91" s="44" t="s">
        <v>176</v>
      </c>
      <c r="E91" s="20">
        <v>1960</v>
      </c>
      <c r="F91" s="35" t="s">
        <v>177</v>
      </c>
      <c r="G91" s="20">
        <v>1462</v>
      </c>
      <c r="H91" s="20">
        <v>47</v>
      </c>
      <c r="I91" s="26">
        <v>2545</v>
      </c>
      <c r="J91" s="7">
        <v>357</v>
      </c>
      <c r="K91" s="7">
        <v>46</v>
      </c>
      <c r="L91" s="10">
        <v>311</v>
      </c>
      <c r="M91" s="7">
        <f t="shared" si="113"/>
        <v>46</v>
      </c>
      <c r="N91" s="63">
        <v>5</v>
      </c>
      <c r="O91" s="63">
        <v>5</v>
      </c>
      <c r="P91" s="61">
        <f t="shared" si="114"/>
        <v>1.8074656188605109</v>
      </c>
      <c r="Q91" s="61" t="str">
        <f t="shared" si="115"/>
        <v>3</v>
      </c>
      <c r="R91" s="61">
        <v>30</v>
      </c>
      <c r="S91" s="69">
        <f t="shared" si="116"/>
        <v>4600000</v>
      </c>
      <c r="T91" s="69">
        <f t="shared" si="117"/>
        <v>460000</v>
      </c>
      <c r="U91" s="69">
        <f t="shared" si="100"/>
        <v>23000000</v>
      </c>
      <c r="V91" s="69">
        <f t="shared" si="101"/>
        <v>1380000</v>
      </c>
      <c r="W91" s="69">
        <f t="shared" si="118"/>
        <v>6975000</v>
      </c>
      <c r="X91" s="69">
        <f t="shared" si="119"/>
        <v>36415000</v>
      </c>
      <c r="Y91" s="57"/>
      <c r="Z91" s="52"/>
    </row>
    <row r="92" spans="1:26" ht="12" customHeight="1" x14ac:dyDescent="0.2">
      <c r="A92" s="37">
        <v>67</v>
      </c>
      <c r="B92" s="91">
        <v>94</v>
      </c>
      <c r="C92" s="34" t="s">
        <v>178</v>
      </c>
      <c r="D92" s="44" t="s">
        <v>179</v>
      </c>
      <c r="E92" s="20">
        <v>1954</v>
      </c>
      <c r="F92" s="35" t="s">
        <v>180</v>
      </c>
      <c r="G92" s="20">
        <v>1463</v>
      </c>
      <c r="H92" s="20">
        <v>47</v>
      </c>
      <c r="I92" s="26">
        <v>3124</v>
      </c>
      <c r="J92" s="7">
        <v>409</v>
      </c>
      <c r="K92" s="7">
        <v>110.4</v>
      </c>
      <c r="L92" s="10">
        <v>298.60000000000002</v>
      </c>
      <c r="M92" s="7">
        <f t="shared" si="113"/>
        <v>110.4</v>
      </c>
      <c r="N92" s="63">
        <v>5</v>
      </c>
      <c r="O92" s="63">
        <v>5</v>
      </c>
      <c r="P92" s="61">
        <f t="shared" si="114"/>
        <v>3.5339308578745197</v>
      </c>
      <c r="Q92" s="61" t="str">
        <f t="shared" si="115"/>
        <v>3</v>
      </c>
      <c r="R92" s="61">
        <v>30</v>
      </c>
      <c r="S92" s="69">
        <f t="shared" si="116"/>
        <v>11040000</v>
      </c>
      <c r="T92" s="69">
        <f t="shared" si="117"/>
        <v>1104000</v>
      </c>
      <c r="U92" s="69">
        <f t="shared" si="100"/>
        <v>55200000</v>
      </c>
      <c r="V92" s="69">
        <f t="shared" si="101"/>
        <v>3312000</v>
      </c>
      <c r="W92" s="69">
        <f t="shared" si="118"/>
        <v>6975000</v>
      </c>
      <c r="X92" s="69">
        <f t="shared" si="119"/>
        <v>77631000</v>
      </c>
      <c r="Y92" s="57"/>
      <c r="Z92" s="52"/>
    </row>
    <row r="93" spans="1:26" ht="12" customHeight="1" x14ac:dyDescent="0.2">
      <c r="A93" s="37">
        <v>68</v>
      </c>
      <c r="B93" s="91">
        <v>95</v>
      </c>
      <c r="C93" s="34" t="s">
        <v>181</v>
      </c>
      <c r="D93" s="44" t="s">
        <v>182</v>
      </c>
      <c r="E93" s="20">
        <v>1959</v>
      </c>
      <c r="F93" s="35" t="s">
        <v>183</v>
      </c>
      <c r="G93" s="20">
        <v>1464</v>
      </c>
      <c r="H93" s="20">
        <v>47</v>
      </c>
      <c r="I93" s="26">
        <v>2562</v>
      </c>
      <c r="J93" s="7">
        <v>294</v>
      </c>
      <c r="K93" s="7">
        <v>127.7</v>
      </c>
      <c r="L93" s="10">
        <v>166.3</v>
      </c>
      <c r="M93" s="7">
        <f t="shared" si="113"/>
        <v>127.7</v>
      </c>
      <c r="N93" s="63">
        <v>5</v>
      </c>
      <c r="O93" s="63">
        <v>5</v>
      </c>
      <c r="P93" s="61">
        <f t="shared" si="114"/>
        <v>4.9843871975019516</v>
      </c>
      <c r="Q93" s="61" t="str">
        <f t="shared" si="115"/>
        <v>3</v>
      </c>
      <c r="R93" s="61">
        <v>30</v>
      </c>
      <c r="S93" s="69">
        <f t="shared" si="116"/>
        <v>12770000</v>
      </c>
      <c r="T93" s="69">
        <f t="shared" si="117"/>
        <v>1277000</v>
      </c>
      <c r="U93" s="69">
        <f t="shared" si="100"/>
        <v>63850000</v>
      </c>
      <c r="V93" s="69">
        <f t="shared" si="101"/>
        <v>3831000</v>
      </c>
      <c r="W93" s="69">
        <f t="shared" si="118"/>
        <v>6975000</v>
      </c>
      <c r="X93" s="69">
        <f t="shared" si="119"/>
        <v>88703000</v>
      </c>
      <c r="Y93" s="57"/>
      <c r="Z93" s="52"/>
    </row>
    <row r="94" spans="1:26" ht="12" customHeight="1" x14ac:dyDescent="0.2">
      <c r="A94" s="37">
        <v>69</v>
      </c>
      <c r="B94" s="91">
        <v>96</v>
      </c>
      <c r="C94" s="34" t="s">
        <v>184</v>
      </c>
      <c r="D94" s="44" t="s">
        <v>185</v>
      </c>
      <c r="E94" s="20">
        <v>1964</v>
      </c>
      <c r="F94" s="35" t="s">
        <v>186</v>
      </c>
      <c r="G94" s="20">
        <v>1465</v>
      </c>
      <c r="H94" s="20">
        <v>47</v>
      </c>
      <c r="I94" s="26">
        <v>1674</v>
      </c>
      <c r="J94" s="7">
        <v>232</v>
      </c>
      <c r="K94" s="7">
        <v>125.6</v>
      </c>
      <c r="L94" s="10">
        <v>106.4</v>
      </c>
      <c r="M94" s="7">
        <f t="shared" si="113"/>
        <v>125.6</v>
      </c>
      <c r="N94" s="63">
        <v>5</v>
      </c>
      <c r="O94" s="63">
        <v>5</v>
      </c>
      <c r="P94" s="61">
        <f t="shared" si="114"/>
        <v>7.502986857825567</v>
      </c>
      <c r="Q94" s="61" t="str">
        <f t="shared" si="115"/>
        <v>3</v>
      </c>
      <c r="R94" s="61">
        <v>30</v>
      </c>
      <c r="S94" s="69">
        <f t="shared" si="116"/>
        <v>12560000</v>
      </c>
      <c r="T94" s="69">
        <f t="shared" si="117"/>
        <v>1256000</v>
      </c>
      <c r="U94" s="69">
        <f t="shared" si="100"/>
        <v>62800000</v>
      </c>
      <c r="V94" s="69">
        <f t="shared" si="101"/>
        <v>3768000</v>
      </c>
      <c r="W94" s="69">
        <f t="shared" si="118"/>
        <v>6975000</v>
      </c>
      <c r="X94" s="69">
        <f t="shared" si="119"/>
        <v>87359000</v>
      </c>
      <c r="Y94" s="57"/>
      <c r="Z94" s="52"/>
    </row>
    <row r="95" spans="1:26" ht="12" customHeight="1" x14ac:dyDescent="0.2">
      <c r="A95" s="37">
        <v>70</v>
      </c>
      <c r="B95" s="91">
        <v>97</v>
      </c>
      <c r="C95" s="34" t="s">
        <v>187</v>
      </c>
      <c r="D95" s="44" t="s">
        <v>187</v>
      </c>
      <c r="E95" s="20">
        <v>1962</v>
      </c>
      <c r="F95" s="35" t="s">
        <v>188</v>
      </c>
      <c r="G95" s="20">
        <v>1466</v>
      </c>
      <c r="H95" s="20">
        <v>47</v>
      </c>
      <c r="I95" s="26">
        <v>1739</v>
      </c>
      <c r="J95" s="7">
        <v>239</v>
      </c>
      <c r="K95" s="7">
        <v>154.5</v>
      </c>
      <c r="L95" s="10">
        <v>84.5</v>
      </c>
      <c r="M95" s="7">
        <f t="shared" si="113"/>
        <v>154.5</v>
      </c>
      <c r="N95" s="63">
        <v>4</v>
      </c>
      <c r="O95" s="63">
        <v>4</v>
      </c>
      <c r="P95" s="61">
        <f t="shared" si="114"/>
        <v>8.884416331224843</v>
      </c>
      <c r="Q95" s="61" t="str">
        <f t="shared" si="115"/>
        <v>3</v>
      </c>
      <c r="R95" s="61">
        <v>30</v>
      </c>
      <c r="S95" s="69">
        <f t="shared" si="116"/>
        <v>15450000</v>
      </c>
      <c r="T95" s="69">
        <f t="shared" si="117"/>
        <v>1545000</v>
      </c>
      <c r="U95" s="69">
        <f t="shared" si="100"/>
        <v>77250000</v>
      </c>
      <c r="V95" s="69">
        <f t="shared" si="101"/>
        <v>4635000</v>
      </c>
      <c r="W95" s="69">
        <f t="shared" si="118"/>
        <v>5580000</v>
      </c>
      <c r="X95" s="69">
        <f t="shared" si="119"/>
        <v>104460000</v>
      </c>
      <c r="Y95" s="57"/>
      <c r="Z95" s="52"/>
    </row>
    <row r="96" spans="1:26" x14ac:dyDescent="0.2">
      <c r="A96" s="91">
        <v>71</v>
      </c>
      <c r="B96" s="91">
        <v>98</v>
      </c>
      <c r="C96" s="34" t="s">
        <v>189</v>
      </c>
      <c r="D96" s="95" t="s">
        <v>189</v>
      </c>
      <c r="E96" s="95">
        <v>1957</v>
      </c>
      <c r="F96" s="95" t="s">
        <v>190</v>
      </c>
      <c r="G96" s="20">
        <v>1467</v>
      </c>
      <c r="H96" s="20">
        <v>47</v>
      </c>
      <c r="I96" s="118">
        <v>2553</v>
      </c>
      <c r="J96" s="7">
        <v>287</v>
      </c>
      <c r="K96" s="7">
        <v>224.8</v>
      </c>
      <c r="L96" s="10">
        <v>62.199999999999989</v>
      </c>
      <c r="M96" s="93">
        <f>K96+K97</f>
        <v>410.3</v>
      </c>
      <c r="N96" s="71">
        <v>4</v>
      </c>
      <c r="O96" s="71">
        <v>5</v>
      </c>
      <c r="P96" s="71">
        <f>M96/I96*100</f>
        <v>16.071288679984335</v>
      </c>
      <c r="Q96" s="71" t="str">
        <f>IF(P96&lt;30,"3",IF(P96&lt;70,"6",IF(P96&gt;=70,"12")))</f>
        <v>3</v>
      </c>
      <c r="R96" s="71">
        <v>30</v>
      </c>
      <c r="S96" s="73">
        <f>M96*100000</f>
        <v>41030000</v>
      </c>
      <c r="T96" s="73">
        <f>M96*10000</f>
        <v>4103000</v>
      </c>
      <c r="U96" s="73">
        <f t="shared" si="100"/>
        <v>205150000</v>
      </c>
      <c r="V96" s="73">
        <f t="shared" si="101"/>
        <v>12309000</v>
      </c>
      <c r="W96" s="73">
        <f t="shared" si="118"/>
        <v>6975000</v>
      </c>
      <c r="X96" s="73">
        <f t="shared" ref="X96" si="120">SUM(S96:W96)</f>
        <v>269567000</v>
      </c>
      <c r="Y96" s="57"/>
      <c r="Z96" s="52"/>
    </row>
    <row r="97" spans="1:26" x14ac:dyDescent="0.2">
      <c r="A97" s="92"/>
      <c r="B97" s="92"/>
      <c r="C97" s="34" t="s">
        <v>191</v>
      </c>
      <c r="D97" s="96"/>
      <c r="E97" s="96"/>
      <c r="F97" s="96"/>
      <c r="G97" s="20">
        <v>1476</v>
      </c>
      <c r="H97" s="20" t="s">
        <v>13</v>
      </c>
      <c r="I97" s="119"/>
      <c r="J97" s="7">
        <v>187</v>
      </c>
      <c r="K97" s="7">
        <v>185.5</v>
      </c>
      <c r="L97" s="10">
        <v>1.5</v>
      </c>
      <c r="M97" s="94"/>
      <c r="N97" s="72"/>
      <c r="O97" s="72"/>
      <c r="P97" s="72"/>
      <c r="Q97" s="72" t="e">
        <f>IF(#REF!&lt;30,"3",IF(#REF!&lt;70,"6",IF(#REF!&gt;=70,"12")))</f>
        <v>#REF!</v>
      </c>
      <c r="R97" s="72">
        <v>30</v>
      </c>
      <c r="S97" s="74"/>
      <c r="T97" s="74"/>
      <c r="U97" s="74"/>
      <c r="V97" s="74"/>
      <c r="W97" s="74"/>
      <c r="X97" s="74"/>
      <c r="Y97" s="57"/>
      <c r="Z97" s="52"/>
    </row>
    <row r="98" spans="1:26" ht="12" customHeight="1" x14ac:dyDescent="0.2">
      <c r="A98" s="37">
        <v>72</v>
      </c>
      <c r="B98" s="91">
        <v>99</v>
      </c>
      <c r="C98" s="34" t="s">
        <v>192</v>
      </c>
      <c r="D98" s="44" t="s">
        <v>192</v>
      </c>
      <c r="E98" s="20">
        <v>1962</v>
      </c>
      <c r="F98" s="35" t="s">
        <v>193</v>
      </c>
      <c r="G98" s="20">
        <v>1468</v>
      </c>
      <c r="H98" s="20">
        <v>47</v>
      </c>
      <c r="I98" s="26">
        <v>2850</v>
      </c>
      <c r="J98" s="7">
        <v>351</v>
      </c>
      <c r="K98" s="7">
        <v>332.5</v>
      </c>
      <c r="L98" s="10">
        <v>18.5</v>
      </c>
      <c r="M98" s="7">
        <f t="shared" ref="M98:M100" si="121">K98</f>
        <v>332.5</v>
      </c>
      <c r="N98" s="63">
        <v>5</v>
      </c>
      <c r="O98" s="63">
        <v>5</v>
      </c>
      <c r="P98" s="61">
        <f t="shared" ref="P98:P100" si="122">M98/I98*100</f>
        <v>11.666666666666666</v>
      </c>
      <c r="Q98" s="61" t="str">
        <f t="shared" ref="Q98:Q100" si="123">IF(P98&lt;30,"3",IF(P98&lt;70,"6",IF(P98&gt;=70,"12")))</f>
        <v>3</v>
      </c>
      <c r="R98" s="61">
        <v>30</v>
      </c>
      <c r="S98" s="69">
        <f t="shared" ref="S98:S100" si="124">M98*100000</f>
        <v>33250000</v>
      </c>
      <c r="T98" s="69">
        <f t="shared" ref="T98:T100" si="125">M98*10000</f>
        <v>3325000</v>
      </c>
      <c r="U98" s="69">
        <f t="shared" ref="U98:U105" si="126">S98*5</f>
        <v>166250000</v>
      </c>
      <c r="V98" s="69">
        <f t="shared" ref="V98:V105" si="127">S98*30%</f>
        <v>9975000</v>
      </c>
      <c r="W98" s="69">
        <f>O98*Q98*R98*15500</f>
        <v>6975000</v>
      </c>
      <c r="X98" s="69">
        <f t="shared" ref="X98:X100" si="128">SUM(S98:W98)</f>
        <v>219775000</v>
      </c>
      <c r="Y98" s="57"/>
      <c r="Z98" s="52"/>
    </row>
    <row r="99" spans="1:26" ht="12" customHeight="1" x14ac:dyDescent="0.2">
      <c r="A99" s="37">
        <v>73</v>
      </c>
      <c r="B99" s="91">
        <v>100</v>
      </c>
      <c r="C99" s="34" t="s">
        <v>194</v>
      </c>
      <c r="D99" s="44" t="s">
        <v>194</v>
      </c>
      <c r="E99" s="20">
        <v>1962</v>
      </c>
      <c r="F99" s="35" t="s">
        <v>195</v>
      </c>
      <c r="G99" s="20">
        <v>1469</v>
      </c>
      <c r="H99" s="20">
        <v>47</v>
      </c>
      <c r="I99" s="26">
        <v>1658</v>
      </c>
      <c r="J99" s="7">
        <v>352</v>
      </c>
      <c r="K99" s="7">
        <v>352</v>
      </c>
      <c r="L99" s="10">
        <v>0</v>
      </c>
      <c r="M99" s="7">
        <f t="shared" si="121"/>
        <v>352</v>
      </c>
      <c r="N99" s="63">
        <v>6</v>
      </c>
      <c r="O99" s="63">
        <v>5</v>
      </c>
      <c r="P99" s="61">
        <f t="shared" si="122"/>
        <v>21.230398069963812</v>
      </c>
      <c r="Q99" s="61" t="str">
        <f t="shared" si="123"/>
        <v>3</v>
      </c>
      <c r="R99" s="61">
        <v>30</v>
      </c>
      <c r="S99" s="69">
        <f t="shared" si="124"/>
        <v>35200000</v>
      </c>
      <c r="T99" s="69">
        <f t="shared" si="125"/>
        <v>3520000</v>
      </c>
      <c r="U99" s="69">
        <f t="shared" si="126"/>
        <v>176000000</v>
      </c>
      <c r="V99" s="69">
        <f t="shared" si="127"/>
        <v>10560000</v>
      </c>
      <c r="W99" s="69">
        <f>O99*Q99*R99*15500</f>
        <v>6975000</v>
      </c>
      <c r="X99" s="69">
        <f t="shared" si="128"/>
        <v>232255000</v>
      </c>
      <c r="Y99" s="57"/>
      <c r="Z99" s="52"/>
    </row>
    <row r="100" spans="1:26" ht="12" customHeight="1" x14ac:dyDescent="0.2">
      <c r="A100" s="37">
        <v>74</v>
      </c>
      <c r="B100" s="91">
        <v>101</v>
      </c>
      <c r="C100" s="34" t="s">
        <v>196</v>
      </c>
      <c r="D100" s="44" t="s">
        <v>197</v>
      </c>
      <c r="E100" s="20">
        <v>1945</v>
      </c>
      <c r="F100" s="35" t="s">
        <v>198</v>
      </c>
      <c r="G100" s="20">
        <v>1470</v>
      </c>
      <c r="H100" s="20">
        <v>47</v>
      </c>
      <c r="I100" s="26">
        <v>2617</v>
      </c>
      <c r="J100" s="7">
        <v>346</v>
      </c>
      <c r="K100" s="7">
        <v>346</v>
      </c>
      <c r="L100" s="10">
        <v>0</v>
      </c>
      <c r="M100" s="7">
        <f t="shared" si="121"/>
        <v>346</v>
      </c>
      <c r="N100" s="63">
        <v>9</v>
      </c>
      <c r="O100" s="63">
        <v>9</v>
      </c>
      <c r="P100" s="61">
        <f t="shared" si="122"/>
        <v>13.221245701184561</v>
      </c>
      <c r="Q100" s="61" t="str">
        <f t="shared" si="123"/>
        <v>3</v>
      </c>
      <c r="R100" s="61">
        <v>30</v>
      </c>
      <c r="S100" s="69">
        <f t="shared" si="124"/>
        <v>34600000</v>
      </c>
      <c r="T100" s="69">
        <f t="shared" si="125"/>
        <v>3460000</v>
      </c>
      <c r="U100" s="69">
        <f t="shared" si="126"/>
        <v>173000000</v>
      </c>
      <c r="V100" s="69">
        <f t="shared" si="127"/>
        <v>10380000</v>
      </c>
      <c r="W100" s="69">
        <f>O100*Q100*R100*15500</f>
        <v>12555000</v>
      </c>
      <c r="X100" s="69">
        <f t="shared" si="128"/>
        <v>233995000</v>
      </c>
      <c r="Y100" s="57"/>
      <c r="Z100" s="52"/>
    </row>
    <row r="101" spans="1:26" x14ac:dyDescent="0.2">
      <c r="A101" s="91">
        <v>75</v>
      </c>
      <c r="B101" s="91">
        <v>102</v>
      </c>
      <c r="C101" s="34" t="s">
        <v>199</v>
      </c>
      <c r="D101" s="95" t="s">
        <v>199</v>
      </c>
      <c r="E101" s="95">
        <v>1958</v>
      </c>
      <c r="F101" s="95" t="s">
        <v>200</v>
      </c>
      <c r="G101" s="20">
        <v>1471</v>
      </c>
      <c r="H101" s="20">
        <v>47</v>
      </c>
      <c r="I101" s="118">
        <v>2472</v>
      </c>
      <c r="J101" s="7">
        <v>307</v>
      </c>
      <c r="K101" s="7">
        <v>307</v>
      </c>
      <c r="L101" s="10">
        <v>0</v>
      </c>
      <c r="M101" s="93">
        <f>K101+K102</f>
        <v>312.7</v>
      </c>
      <c r="N101" s="71">
        <v>5</v>
      </c>
      <c r="O101" s="71">
        <v>5</v>
      </c>
      <c r="P101" s="71">
        <f>M101/I101*100</f>
        <v>12.649676375404532</v>
      </c>
      <c r="Q101" s="71" t="str">
        <f>IF(P101&lt;30,"3",IF(P101&lt;70,"6",IF(P101&gt;=70,"12")))</f>
        <v>3</v>
      </c>
      <c r="R101" s="71">
        <v>30</v>
      </c>
      <c r="S101" s="73">
        <f>M101*100000</f>
        <v>31270000</v>
      </c>
      <c r="T101" s="73">
        <f>M101*10000</f>
        <v>3127000</v>
      </c>
      <c r="U101" s="73">
        <f t="shared" si="126"/>
        <v>156350000</v>
      </c>
      <c r="V101" s="73">
        <f t="shared" si="127"/>
        <v>9381000</v>
      </c>
      <c r="W101" s="73">
        <f>O101*Q101*R101*15500</f>
        <v>6975000</v>
      </c>
      <c r="X101" s="73">
        <f t="shared" ref="X101" si="129">SUM(S101:W101)</f>
        <v>207103000</v>
      </c>
      <c r="Y101" s="57"/>
      <c r="Z101" s="52"/>
    </row>
    <row r="102" spans="1:26" x14ac:dyDescent="0.2">
      <c r="A102" s="92"/>
      <c r="B102" s="92"/>
      <c r="C102" s="34" t="s">
        <v>201</v>
      </c>
      <c r="D102" s="96"/>
      <c r="E102" s="96"/>
      <c r="F102" s="96"/>
      <c r="G102" s="20">
        <v>1461</v>
      </c>
      <c r="H102" s="20">
        <v>47</v>
      </c>
      <c r="I102" s="119"/>
      <c r="J102" s="7">
        <v>385</v>
      </c>
      <c r="K102" s="7">
        <v>5.7</v>
      </c>
      <c r="L102" s="10">
        <v>379.3</v>
      </c>
      <c r="M102" s="94"/>
      <c r="N102" s="72"/>
      <c r="O102" s="72"/>
      <c r="P102" s="72"/>
      <c r="Q102" s="72" t="e">
        <f>IF(#REF!&lt;30,"3",IF(#REF!&lt;70,"6",IF(#REF!&gt;=70,"12")))</f>
        <v>#REF!</v>
      </c>
      <c r="R102" s="72">
        <v>30</v>
      </c>
      <c r="S102" s="74"/>
      <c r="T102" s="74"/>
      <c r="U102" s="74"/>
      <c r="V102" s="74"/>
      <c r="W102" s="74"/>
      <c r="X102" s="74"/>
      <c r="Y102" s="57"/>
      <c r="Z102" s="52"/>
    </row>
    <row r="103" spans="1:26" ht="12" customHeight="1" x14ac:dyDescent="0.2">
      <c r="A103" s="37">
        <v>76</v>
      </c>
      <c r="B103" s="91">
        <v>103</v>
      </c>
      <c r="C103" s="34" t="s">
        <v>202</v>
      </c>
      <c r="D103" s="44" t="s">
        <v>202</v>
      </c>
      <c r="E103" s="20">
        <v>1958</v>
      </c>
      <c r="F103" s="35" t="s">
        <v>203</v>
      </c>
      <c r="G103" s="20">
        <v>1472</v>
      </c>
      <c r="H103" s="20">
        <v>47</v>
      </c>
      <c r="I103" s="26">
        <v>3293</v>
      </c>
      <c r="J103" s="7">
        <v>435</v>
      </c>
      <c r="K103" s="7">
        <v>380.8</v>
      </c>
      <c r="L103" s="10">
        <v>54.199999999999989</v>
      </c>
      <c r="M103" s="7">
        <f t="shared" ref="M103:M104" si="130">K103</f>
        <v>380.8</v>
      </c>
      <c r="N103" s="63">
        <v>7</v>
      </c>
      <c r="O103" s="63">
        <v>7</v>
      </c>
      <c r="P103" s="61">
        <f t="shared" ref="P103:P104" si="131">M103/I103*100</f>
        <v>11.563923474035834</v>
      </c>
      <c r="Q103" s="61" t="str">
        <f t="shared" ref="Q103:Q104" si="132">IF(P103&lt;30,"3",IF(P103&lt;70,"6",IF(P103&gt;=70,"12")))</f>
        <v>3</v>
      </c>
      <c r="R103" s="61">
        <v>30</v>
      </c>
      <c r="S103" s="69">
        <f t="shared" ref="S103:S104" si="133">M103*100000</f>
        <v>38080000</v>
      </c>
      <c r="T103" s="69">
        <f t="shared" ref="T103:T104" si="134">M103*10000</f>
        <v>3808000</v>
      </c>
      <c r="U103" s="69">
        <f t="shared" si="126"/>
        <v>190400000</v>
      </c>
      <c r="V103" s="69">
        <f t="shared" si="127"/>
        <v>11424000</v>
      </c>
      <c r="W103" s="69">
        <f>O103*Q103*R103*15500</f>
        <v>9765000</v>
      </c>
      <c r="X103" s="69">
        <f t="shared" ref="X103:X104" si="135">SUM(S103:W103)</f>
        <v>253477000</v>
      </c>
      <c r="Y103" s="57"/>
      <c r="Z103" s="52"/>
    </row>
    <row r="104" spans="1:26" ht="12" customHeight="1" x14ac:dyDescent="0.2">
      <c r="A104" s="37">
        <v>77</v>
      </c>
      <c r="B104" s="91">
        <v>104</v>
      </c>
      <c r="C104" s="34" t="s">
        <v>204</v>
      </c>
      <c r="D104" s="44" t="s">
        <v>205</v>
      </c>
      <c r="E104" s="20">
        <v>1954</v>
      </c>
      <c r="F104" s="35" t="s">
        <v>206</v>
      </c>
      <c r="G104" s="20">
        <v>1473</v>
      </c>
      <c r="H104" s="20">
        <v>47</v>
      </c>
      <c r="I104" s="26">
        <v>3305</v>
      </c>
      <c r="J104" s="7">
        <v>469</v>
      </c>
      <c r="K104" s="7">
        <v>267.89999999999998</v>
      </c>
      <c r="L104" s="10">
        <v>201.10000000000002</v>
      </c>
      <c r="M104" s="7">
        <f t="shared" si="130"/>
        <v>267.89999999999998</v>
      </c>
      <c r="N104" s="63">
        <v>8</v>
      </c>
      <c r="O104" s="63">
        <v>8</v>
      </c>
      <c r="P104" s="61">
        <f t="shared" si="131"/>
        <v>8.1059001512859297</v>
      </c>
      <c r="Q104" s="61" t="str">
        <f t="shared" si="132"/>
        <v>3</v>
      </c>
      <c r="R104" s="61">
        <v>30</v>
      </c>
      <c r="S104" s="69">
        <f t="shared" si="133"/>
        <v>26789999.999999996</v>
      </c>
      <c r="T104" s="69">
        <f t="shared" si="134"/>
        <v>2679000</v>
      </c>
      <c r="U104" s="69">
        <f t="shared" si="126"/>
        <v>133949999.99999999</v>
      </c>
      <c r="V104" s="69">
        <f t="shared" si="127"/>
        <v>8036999.9999999981</v>
      </c>
      <c r="W104" s="69">
        <f>O104*Q104*R104*15500</f>
        <v>11160000</v>
      </c>
      <c r="X104" s="69">
        <f t="shared" si="135"/>
        <v>182615999.99999997</v>
      </c>
      <c r="Y104" s="57"/>
      <c r="Z104" s="52"/>
    </row>
    <row r="105" spans="1:26" x14ac:dyDescent="0.2">
      <c r="A105" s="89">
        <v>78</v>
      </c>
      <c r="B105" s="89">
        <v>105</v>
      </c>
      <c r="C105" s="34" t="s">
        <v>207</v>
      </c>
      <c r="D105" s="95" t="s">
        <v>208</v>
      </c>
      <c r="E105" s="95">
        <v>1967</v>
      </c>
      <c r="F105" s="95" t="s">
        <v>209</v>
      </c>
      <c r="G105" s="20">
        <v>1436</v>
      </c>
      <c r="H105" s="20">
        <v>47</v>
      </c>
      <c r="I105" s="118">
        <v>2057</v>
      </c>
      <c r="J105" s="7">
        <v>117</v>
      </c>
      <c r="K105" s="7">
        <v>84.7</v>
      </c>
      <c r="L105" s="10">
        <v>32.299999999999997</v>
      </c>
      <c r="M105" s="93">
        <f>K105+K106</f>
        <v>84.9</v>
      </c>
      <c r="N105" s="71">
        <v>4</v>
      </c>
      <c r="O105" s="71">
        <v>4</v>
      </c>
      <c r="P105" s="71">
        <f>M105/I105*100</f>
        <v>4.1273699562469615</v>
      </c>
      <c r="Q105" s="71" t="str">
        <f>IF(P105&lt;30,"3",IF(P105&lt;70,"6",IF(P105&gt;=70,"12")))</f>
        <v>3</v>
      </c>
      <c r="R105" s="71">
        <v>30</v>
      </c>
      <c r="S105" s="73">
        <f>M105*100000</f>
        <v>8490000</v>
      </c>
      <c r="T105" s="73">
        <f>M105*10000</f>
        <v>849000</v>
      </c>
      <c r="U105" s="73">
        <f t="shared" si="126"/>
        <v>42450000</v>
      </c>
      <c r="V105" s="73">
        <f t="shared" si="127"/>
        <v>2547000</v>
      </c>
      <c r="W105" s="73">
        <f>O105*Q105*R105*15500</f>
        <v>5580000</v>
      </c>
      <c r="X105" s="73">
        <f t="shared" ref="X105" si="136">SUM(S105:W105)</f>
        <v>59916000</v>
      </c>
      <c r="Y105" s="57"/>
      <c r="Z105" s="52"/>
    </row>
    <row r="106" spans="1:26" x14ac:dyDescent="0.2">
      <c r="A106" s="90"/>
      <c r="B106" s="90"/>
      <c r="C106" s="34"/>
      <c r="D106" s="96"/>
      <c r="E106" s="96"/>
      <c r="F106" s="96"/>
      <c r="G106" s="20">
        <v>1411</v>
      </c>
      <c r="H106" s="20">
        <v>47</v>
      </c>
      <c r="I106" s="119"/>
      <c r="J106" s="7">
        <v>211</v>
      </c>
      <c r="K106" s="7">
        <v>0.2</v>
      </c>
      <c r="L106" s="10">
        <v>210.8</v>
      </c>
      <c r="M106" s="94"/>
      <c r="N106" s="72"/>
      <c r="O106" s="72"/>
      <c r="P106" s="72"/>
      <c r="Q106" s="72" t="e">
        <f>IF(#REF!&lt;30,"3",IF(#REF!&lt;70,"6",IF(#REF!&gt;=70,"12")))</f>
        <v>#REF!</v>
      </c>
      <c r="R106" s="72"/>
      <c r="S106" s="74"/>
      <c r="T106" s="74"/>
      <c r="U106" s="74"/>
      <c r="V106" s="74"/>
      <c r="W106" s="74"/>
      <c r="X106" s="74"/>
      <c r="Y106" s="57"/>
      <c r="Z106" s="52"/>
    </row>
    <row r="107" spans="1:26" ht="12" customHeight="1" x14ac:dyDescent="0.2">
      <c r="A107" s="18">
        <v>79</v>
      </c>
      <c r="B107" s="89">
        <v>115</v>
      </c>
      <c r="C107" s="34" t="s">
        <v>210</v>
      </c>
      <c r="D107" s="44" t="s">
        <v>211</v>
      </c>
      <c r="E107" s="20">
        <v>1963</v>
      </c>
      <c r="F107" s="40" t="s">
        <v>212</v>
      </c>
      <c r="G107" s="20">
        <v>1427</v>
      </c>
      <c r="H107" s="20">
        <v>47</v>
      </c>
      <c r="I107" s="26">
        <v>2047</v>
      </c>
      <c r="J107" s="4">
        <v>299</v>
      </c>
      <c r="K107" s="4">
        <v>4.8</v>
      </c>
      <c r="L107" s="10">
        <v>294.2</v>
      </c>
      <c r="M107" s="7">
        <f t="shared" ref="M107:M109" si="137">K107</f>
        <v>4.8</v>
      </c>
      <c r="N107" s="63">
        <v>4</v>
      </c>
      <c r="O107" s="63">
        <v>4</v>
      </c>
      <c r="P107" s="61">
        <f t="shared" ref="P107:P109" si="138">M107/I107*100</f>
        <v>0.23448949682462139</v>
      </c>
      <c r="Q107" s="61" t="str">
        <f t="shared" ref="Q107:Q109" si="139">IF(P107&lt;30,"3",IF(P107&lt;70,"6",IF(P107&gt;=70,"12")))</f>
        <v>3</v>
      </c>
      <c r="R107" s="61">
        <v>30</v>
      </c>
      <c r="S107" s="69">
        <f t="shared" ref="S107:S109" si="140">M107*100000</f>
        <v>480000</v>
      </c>
      <c r="T107" s="69">
        <f t="shared" ref="T107:T109" si="141">M107*10000</f>
        <v>48000</v>
      </c>
      <c r="U107" s="69">
        <f t="shared" ref="U107:U110" si="142">S107*5</f>
        <v>2400000</v>
      </c>
      <c r="V107" s="69">
        <f t="shared" ref="V107:V110" si="143">S107*30%</f>
        <v>144000</v>
      </c>
      <c r="W107" s="69">
        <f>O107*Q107*R107*15500</f>
        <v>5580000</v>
      </c>
      <c r="X107" s="69">
        <f t="shared" ref="X107:X109" si="144">SUM(S107:W107)</f>
        <v>8652000</v>
      </c>
      <c r="Y107" s="57"/>
      <c r="Z107" s="52"/>
    </row>
    <row r="108" spans="1:26" ht="12" customHeight="1" x14ac:dyDescent="0.2">
      <c r="A108" s="18">
        <v>80</v>
      </c>
      <c r="B108" s="89"/>
      <c r="C108" s="34"/>
      <c r="D108" s="44" t="s">
        <v>213</v>
      </c>
      <c r="E108" s="45">
        <v>1954</v>
      </c>
      <c r="F108" s="40" t="s">
        <v>214</v>
      </c>
      <c r="G108" s="20">
        <v>1462</v>
      </c>
      <c r="H108" s="20">
        <v>47</v>
      </c>
      <c r="I108" s="26">
        <v>2275</v>
      </c>
      <c r="J108" s="7">
        <v>403</v>
      </c>
      <c r="K108" s="7">
        <v>5.6</v>
      </c>
      <c r="L108" s="10">
        <v>397.2</v>
      </c>
      <c r="M108" s="7">
        <f t="shared" si="137"/>
        <v>5.6</v>
      </c>
      <c r="N108" s="63">
        <v>6</v>
      </c>
      <c r="O108" s="63">
        <v>10</v>
      </c>
      <c r="P108" s="61">
        <f t="shared" si="138"/>
        <v>0.24615384615384611</v>
      </c>
      <c r="Q108" s="61" t="str">
        <f t="shared" si="139"/>
        <v>3</v>
      </c>
      <c r="R108" s="61">
        <v>30</v>
      </c>
      <c r="S108" s="69">
        <f t="shared" si="140"/>
        <v>560000</v>
      </c>
      <c r="T108" s="69">
        <f t="shared" si="141"/>
        <v>56000</v>
      </c>
      <c r="U108" s="69">
        <f t="shared" si="142"/>
        <v>2800000</v>
      </c>
      <c r="V108" s="69">
        <f t="shared" si="143"/>
        <v>168000</v>
      </c>
      <c r="W108" s="69">
        <f>O108*Q108*R108*15500</f>
        <v>13950000</v>
      </c>
      <c r="X108" s="69">
        <f t="shared" si="144"/>
        <v>17534000</v>
      </c>
      <c r="Y108" s="57"/>
      <c r="Z108" s="52"/>
    </row>
    <row r="109" spans="1:26" ht="12" customHeight="1" x14ac:dyDescent="0.2">
      <c r="A109" s="18">
        <v>81</v>
      </c>
      <c r="B109" s="89"/>
      <c r="C109" s="34"/>
      <c r="D109" s="44" t="s">
        <v>215</v>
      </c>
      <c r="E109" s="45">
        <v>1956</v>
      </c>
      <c r="F109" s="40" t="s">
        <v>216</v>
      </c>
      <c r="G109" s="20">
        <v>1382</v>
      </c>
      <c r="H109" s="20">
        <v>47</v>
      </c>
      <c r="I109" s="26">
        <v>2635</v>
      </c>
      <c r="J109" s="7">
        <v>160</v>
      </c>
      <c r="K109" s="7">
        <v>121.7</v>
      </c>
      <c r="L109" s="10">
        <v>38.299999999999997</v>
      </c>
      <c r="M109" s="7">
        <f t="shared" si="137"/>
        <v>121.7</v>
      </c>
      <c r="N109" s="63">
        <v>5</v>
      </c>
      <c r="O109" s="63">
        <v>6</v>
      </c>
      <c r="P109" s="61">
        <f t="shared" si="138"/>
        <v>4.6185958254269455</v>
      </c>
      <c r="Q109" s="61" t="str">
        <f t="shared" si="139"/>
        <v>3</v>
      </c>
      <c r="R109" s="61">
        <v>30</v>
      </c>
      <c r="S109" s="69">
        <f t="shared" si="140"/>
        <v>12170000</v>
      </c>
      <c r="T109" s="69">
        <f t="shared" si="141"/>
        <v>1217000</v>
      </c>
      <c r="U109" s="69">
        <f t="shared" si="142"/>
        <v>60850000</v>
      </c>
      <c r="V109" s="69">
        <f t="shared" si="143"/>
        <v>3651000</v>
      </c>
      <c r="W109" s="69">
        <f>O109*Q109*R109*15500</f>
        <v>8370000</v>
      </c>
      <c r="X109" s="69">
        <f t="shared" si="144"/>
        <v>86258000</v>
      </c>
      <c r="Y109" s="57"/>
      <c r="Z109" s="52"/>
    </row>
    <row r="110" spans="1:26" x14ac:dyDescent="0.2">
      <c r="A110" s="89">
        <v>82</v>
      </c>
      <c r="B110" s="89">
        <v>121</v>
      </c>
      <c r="C110" s="34" t="s">
        <v>217</v>
      </c>
      <c r="D110" s="89" t="s">
        <v>218</v>
      </c>
      <c r="E110" s="89">
        <v>1970</v>
      </c>
      <c r="F110" s="89" t="s">
        <v>219</v>
      </c>
      <c r="G110" s="20">
        <v>1394</v>
      </c>
      <c r="H110" s="20">
        <v>47</v>
      </c>
      <c r="I110" s="118">
        <v>1863</v>
      </c>
      <c r="J110" s="7">
        <v>230</v>
      </c>
      <c r="K110" s="7">
        <v>108.7</v>
      </c>
      <c r="L110" s="10">
        <f>J110-K110</f>
        <v>121.3</v>
      </c>
      <c r="M110" s="93">
        <f>K110+K111</f>
        <v>172.7</v>
      </c>
      <c r="N110" s="71">
        <v>3</v>
      </c>
      <c r="O110" s="71">
        <v>6</v>
      </c>
      <c r="P110" s="71">
        <f>M110/I110*100</f>
        <v>9.2699946323134714</v>
      </c>
      <c r="Q110" s="71" t="str">
        <f>IF(P110&lt;30,"3",IF(P110&lt;70,"6",IF(P110&gt;=70,"12")))</f>
        <v>3</v>
      </c>
      <c r="R110" s="71">
        <v>30</v>
      </c>
      <c r="S110" s="73">
        <f>M110*100000</f>
        <v>17270000</v>
      </c>
      <c r="T110" s="73">
        <f>M110*10000</f>
        <v>1727000</v>
      </c>
      <c r="U110" s="73">
        <f t="shared" si="142"/>
        <v>86350000</v>
      </c>
      <c r="V110" s="73">
        <f t="shared" si="143"/>
        <v>5181000</v>
      </c>
      <c r="W110" s="75">
        <f>O110*Q110*R110*15500</f>
        <v>8370000</v>
      </c>
      <c r="X110" s="73">
        <f t="shared" ref="X110" si="145">SUM(S110:W110)</f>
        <v>118898000</v>
      </c>
      <c r="Y110" s="57"/>
      <c r="Z110" s="52"/>
    </row>
    <row r="111" spans="1:26" x14ac:dyDescent="0.2">
      <c r="A111" s="90"/>
      <c r="B111" s="90"/>
      <c r="C111" s="34"/>
      <c r="D111" s="90"/>
      <c r="E111" s="90"/>
      <c r="F111" s="90"/>
      <c r="G111" s="20">
        <v>1434</v>
      </c>
      <c r="H111" s="20">
        <v>47</v>
      </c>
      <c r="I111" s="119"/>
      <c r="J111" s="7">
        <v>117</v>
      </c>
      <c r="K111" s="7">
        <v>64</v>
      </c>
      <c r="L111" s="10">
        <v>53</v>
      </c>
      <c r="M111" s="94"/>
      <c r="N111" s="72"/>
      <c r="O111" s="72"/>
      <c r="P111" s="72"/>
      <c r="Q111" s="72" t="e">
        <f>IF(#REF!&lt;30,"3",IF(#REF!&lt;70,"6",IF(#REF!&gt;=70,"12")))</f>
        <v>#REF!</v>
      </c>
      <c r="R111" s="72">
        <v>30</v>
      </c>
      <c r="S111" s="74"/>
      <c r="T111" s="74"/>
      <c r="U111" s="74"/>
      <c r="V111" s="74"/>
      <c r="W111" s="76"/>
      <c r="X111" s="74"/>
      <c r="Y111" s="57"/>
      <c r="Z111" s="52"/>
    </row>
    <row r="112" spans="1:26" ht="12" customHeight="1" x14ac:dyDescent="0.2">
      <c r="A112" s="18">
        <v>83</v>
      </c>
      <c r="B112" s="89">
        <v>122</v>
      </c>
      <c r="C112" s="34" t="s">
        <v>220</v>
      </c>
      <c r="D112" s="44" t="s">
        <v>220</v>
      </c>
      <c r="E112" s="45">
        <v>1973</v>
      </c>
      <c r="F112" s="40" t="s">
        <v>221</v>
      </c>
      <c r="G112" s="20">
        <v>1404</v>
      </c>
      <c r="H112" s="20">
        <v>47</v>
      </c>
      <c r="I112" s="26">
        <v>1099</v>
      </c>
      <c r="J112" s="7">
        <v>240</v>
      </c>
      <c r="K112" s="7">
        <v>5.7</v>
      </c>
      <c r="L112" s="10">
        <v>234.3</v>
      </c>
      <c r="M112" s="7">
        <f t="shared" ref="M112:M129" si="146">K112</f>
        <v>5.7</v>
      </c>
      <c r="N112" s="63">
        <v>2</v>
      </c>
      <c r="O112" s="63">
        <v>2</v>
      </c>
      <c r="P112" s="61">
        <f t="shared" ref="P112:P129" si="147">M112/I112*100</f>
        <v>0.51865332120109198</v>
      </c>
      <c r="Q112" s="61" t="str">
        <f t="shared" ref="Q112:Q129" si="148">IF(P112&lt;30,"3",IF(P112&lt;70,"6",IF(P112&gt;=70,"12")))</f>
        <v>3</v>
      </c>
      <c r="R112" s="61">
        <v>30</v>
      </c>
      <c r="S112" s="69">
        <f t="shared" ref="S112:S129" si="149">M112*100000</f>
        <v>570000</v>
      </c>
      <c r="T112" s="69">
        <f t="shared" ref="T112:T129" si="150">M112*10000</f>
        <v>57000</v>
      </c>
      <c r="U112" s="69">
        <f t="shared" ref="U112:U129" si="151">S112*5</f>
        <v>2850000</v>
      </c>
      <c r="V112" s="69">
        <f t="shared" ref="V112:V129" si="152">S112*30%</f>
        <v>171000</v>
      </c>
      <c r="W112" s="69">
        <f t="shared" ref="W112:W129" si="153">O112*Q112*R112*15500</f>
        <v>2790000</v>
      </c>
      <c r="X112" s="69">
        <f t="shared" ref="X112:X129" si="154">SUM(S112:W112)</f>
        <v>6438000</v>
      </c>
      <c r="Y112" s="57"/>
      <c r="Z112" s="52"/>
    </row>
    <row r="113" spans="1:26" ht="12" customHeight="1" x14ac:dyDescent="0.2">
      <c r="A113" s="18">
        <v>84</v>
      </c>
      <c r="B113" s="89"/>
      <c r="C113" s="34"/>
      <c r="D113" s="44" t="s">
        <v>222</v>
      </c>
      <c r="E113" s="45">
        <v>1965</v>
      </c>
      <c r="F113" s="40" t="s">
        <v>223</v>
      </c>
      <c r="G113" s="20">
        <v>1419</v>
      </c>
      <c r="H113" s="20">
        <v>61</v>
      </c>
      <c r="I113" s="26">
        <v>987</v>
      </c>
      <c r="J113" s="7">
        <v>390</v>
      </c>
      <c r="K113" s="7">
        <v>117.5</v>
      </c>
      <c r="L113" s="10">
        <v>272.5</v>
      </c>
      <c r="M113" s="7">
        <f t="shared" si="146"/>
        <v>117.5</v>
      </c>
      <c r="N113" s="63">
        <v>3</v>
      </c>
      <c r="O113" s="63">
        <v>4</v>
      </c>
      <c r="P113" s="61">
        <f t="shared" si="147"/>
        <v>11.904761904761903</v>
      </c>
      <c r="Q113" s="61" t="str">
        <f t="shared" si="148"/>
        <v>3</v>
      </c>
      <c r="R113" s="61">
        <v>30</v>
      </c>
      <c r="S113" s="69">
        <f t="shared" si="149"/>
        <v>11750000</v>
      </c>
      <c r="T113" s="69">
        <f t="shared" si="150"/>
        <v>1175000</v>
      </c>
      <c r="U113" s="69">
        <f t="shared" si="151"/>
        <v>58750000</v>
      </c>
      <c r="V113" s="69">
        <f t="shared" si="152"/>
        <v>3525000</v>
      </c>
      <c r="W113" s="69">
        <f t="shared" si="153"/>
        <v>5580000</v>
      </c>
      <c r="X113" s="69">
        <f t="shared" si="154"/>
        <v>80780000</v>
      </c>
      <c r="Y113" s="57"/>
      <c r="Z113" s="52"/>
    </row>
    <row r="114" spans="1:26" ht="12" customHeight="1" x14ac:dyDescent="0.2">
      <c r="A114" s="18">
        <v>85</v>
      </c>
      <c r="B114" s="89"/>
      <c r="C114" s="34"/>
      <c r="D114" s="44" t="s">
        <v>224</v>
      </c>
      <c r="E114" s="45">
        <v>1950</v>
      </c>
      <c r="F114" s="40" t="s">
        <v>225</v>
      </c>
      <c r="G114" s="20">
        <v>1420</v>
      </c>
      <c r="H114" s="20">
        <v>47</v>
      </c>
      <c r="I114" s="26">
        <v>1905</v>
      </c>
      <c r="J114" s="7">
        <v>691</v>
      </c>
      <c r="K114" s="7">
        <v>21.8</v>
      </c>
      <c r="L114" s="10">
        <v>669.2</v>
      </c>
      <c r="M114" s="7">
        <f t="shared" si="146"/>
        <v>21.8</v>
      </c>
      <c r="N114" s="63">
        <v>7</v>
      </c>
      <c r="O114" s="63">
        <v>10</v>
      </c>
      <c r="P114" s="61">
        <f t="shared" si="147"/>
        <v>1.1443569553805775</v>
      </c>
      <c r="Q114" s="61" t="str">
        <f t="shared" si="148"/>
        <v>3</v>
      </c>
      <c r="R114" s="61">
        <v>30</v>
      </c>
      <c r="S114" s="69">
        <f t="shared" si="149"/>
        <v>2180000</v>
      </c>
      <c r="T114" s="69">
        <f t="shared" si="150"/>
        <v>218000</v>
      </c>
      <c r="U114" s="69">
        <f t="shared" si="151"/>
        <v>10900000</v>
      </c>
      <c r="V114" s="69">
        <f t="shared" si="152"/>
        <v>654000</v>
      </c>
      <c r="W114" s="69">
        <f t="shared" si="153"/>
        <v>13950000</v>
      </c>
      <c r="X114" s="69">
        <f t="shared" si="154"/>
        <v>27902000</v>
      </c>
      <c r="Y114" s="57"/>
      <c r="Z114" s="52"/>
    </row>
    <row r="115" spans="1:26" ht="12" customHeight="1" x14ac:dyDescent="0.2">
      <c r="A115" s="18">
        <v>86</v>
      </c>
      <c r="B115" s="89">
        <v>126</v>
      </c>
      <c r="C115" s="34" t="s">
        <v>226</v>
      </c>
      <c r="D115" s="44" t="s">
        <v>226</v>
      </c>
      <c r="E115" s="16">
        <v>1954</v>
      </c>
      <c r="F115" s="40" t="s">
        <v>227</v>
      </c>
      <c r="G115" s="20">
        <v>1432</v>
      </c>
      <c r="H115" s="20">
        <v>47</v>
      </c>
      <c r="I115" s="26">
        <v>1654</v>
      </c>
      <c r="J115" s="7">
        <v>129</v>
      </c>
      <c r="K115" s="7">
        <v>55.3</v>
      </c>
      <c r="L115" s="10">
        <v>73.7</v>
      </c>
      <c r="M115" s="7">
        <f t="shared" si="146"/>
        <v>55.3</v>
      </c>
      <c r="N115" s="63">
        <v>5</v>
      </c>
      <c r="O115" s="63">
        <v>5</v>
      </c>
      <c r="P115" s="61">
        <f t="shared" si="147"/>
        <v>3.3434099153567107</v>
      </c>
      <c r="Q115" s="61" t="str">
        <f t="shared" si="148"/>
        <v>3</v>
      </c>
      <c r="R115" s="61">
        <v>30</v>
      </c>
      <c r="S115" s="69">
        <f t="shared" si="149"/>
        <v>5530000</v>
      </c>
      <c r="T115" s="69">
        <f t="shared" si="150"/>
        <v>553000</v>
      </c>
      <c r="U115" s="69">
        <f t="shared" si="151"/>
        <v>27650000</v>
      </c>
      <c r="V115" s="69">
        <f t="shared" si="152"/>
        <v>1659000</v>
      </c>
      <c r="W115" s="69">
        <f t="shared" si="153"/>
        <v>6975000</v>
      </c>
      <c r="X115" s="69">
        <f t="shared" si="154"/>
        <v>42367000</v>
      </c>
      <c r="Y115" s="57"/>
      <c r="Z115" s="52"/>
    </row>
    <row r="116" spans="1:26" ht="12" customHeight="1" x14ac:dyDescent="0.2">
      <c r="A116" s="18">
        <v>87</v>
      </c>
      <c r="B116" s="89"/>
      <c r="C116" s="34"/>
      <c r="D116" s="44" t="s">
        <v>228</v>
      </c>
      <c r="E116" s="45">
        <v>1974</v>
      </c>
      <c r="F116" s="40" t="s">
        <v>229</v>
      </c>
      <c r="G116" s="20">
        <v>1433</v>
      </c>
      <c r="H116" s="20">
        <v>47</v>
      </c>
      <c r="I116" s="26">
        <v>914</v>
      </c>
      <c r="J116" s="7">
        <v>129</v>
      </c>
      <c r="K116" s="7">
        <v>61.4</v>
      </c>
      <c r="L116" s="10">
        <v>67.599999999999994</v>
      </c>
      <c r="M116" s="7">
        <f t="shared" si="146"/>
        <v>61.4</v>
      </c>
      <c r="N116" s="63">
        <v>4</v>
      </c>
      <c r="O116" s="63">
        <v>3</v>
      </c>
      <c r="P116" s="61">
        <f t="shared" si="147"/>
        <v>6.7177242888402624</v>
      </c>
      <c r="Q116" s="61" t="str">
        <f t="shared" si="148"/>
        <v>3</v>
      </c>
      <c r="R116" s="61">
        <v>30</v>
      </c>
      <c r="S116" s="69">
        <f t="shared" si="149"/>
        <v>6140000</v>
      </c>
      <c r="T116" s="69">
        <f t="shared" si="150"/>
        <v>614000</v>
      </c>
      <c r="U116" s="69">
        <f t="shared" si="151"/>
        <v>30700000</v>
      </c>
      <c r="V116" s="69">
        <f t="shared" si="152"/>
        <v>1842000</v>
      </c>
      <c r="W116" s="69">
        <f t="shared" si="153"/>
        <v>4185000</v>
      </c>
      <c r="X116" s="69">
        <f t="shared" si="154"/>
        <v>43481000</v>
      </c>
      <c r="Y116" s="57"/>
      <c r="Z116" s="52"/>
    </row>
    <row r="117" spans="1:26" ht="12" customHeight="1" x14ac:dyDescent="0.2">
      <c r="A117" s="18">
        <v>88</v>
      </c>
      <c r="B117" s="89"/>
      <c r="C117" s="34"/>
      <c r="D117" s="44" t="s">
        <v>230</v>
      </c>
      <c r="E117" s="45">
        <v>1960</v>
      </c>
      <c r="F117" s="40" t="s">
        <v>231</v>
      </c>
      <c r="G117" s="20">
        <v>1435</v>
      </c>
      <c r="H117" s="20">
        <v>47</v>
      </c>
      <c r="I117" s="26">
        <v>2078</v>
      </c>
      <c r="J117" s="7">
        <v>124</v>
      </c>
      <c r="K117" s="7">
        <v>79.7</v>
      </c>
      <c r="L117" s="10">
        <v>44.3</v>
      </c>
      <c r="M117" s="7">
        <f t="shared" si="146"/>
        <v>79.7</v>
      </c>
      <c r="N117" s="63">
        <v>4</v>
      </c>
      <c r="O117" s="63">
        <v>4</v>
      </c>
      <c r="P117" s="61">
        <f t="shared" si="147"/>
        <v>3.8354186717998076</v>
      </c>
      <c r="Q117" s="61" t="str">
        <f t="shared" si="148"/>
        <v>3</v>
      </c>
      <c r="R117" s="61">
        <v>30</v>
      </c>
      <c r="S117" s="69">
        <f t="shared" si="149"/>
        <v>7970000</v>
      </c>
      <c r="T117" s="69">
        <f t="shared" si="150"/>
        <v>797000</v>
      </c>
      <c r="U117" s="69">
        <f t="shared" si="151"/>
        <v>39850000</v>
      </c>
      <c r="V117" s="69">
        <f t="shared" si="152"/>
        <v>2391000</v>
      </c>
      <c r="W117" s="69">
        <f t="shared" si="153"/>
        <v>5580000</v>
      </c>
      <c r="X117" s="69">
        <f t="shared" si="154"/>
        <v>56588000</v>
      </c>
      <c r="Y117" s="57"/>
      <c r="Z117" s="52"/>
    </row>
    <row r="118" spans="1:26" ht="12" customHeight="1" x14ac:dyDescent="0.2">
      <c r="A118" s="18">
        <v>89</v>
      </c>
      <c r="B118" s="89"/>
      <c r="C118" s="34"/>
      <c r="D118" s="44" t="s">
        <v>232</v>
      </c>
      <c r="E118" s="45">
        <v>1958</v>
      </c>
      <c r="F118" s="40" t="s">
        <v>233</v>
      </c>
      <c r="G118" s="20">
        <v>1438</v>
      </c>
      <c r="H118" s="20">
        <v>47</v>
      </c>
      <c r="I118" s="26">
        <v>861</v>
      </c>
      <c r="J118" s="7">
        <v>129</v>
      </c>
      <c r="K118" s="7">
        <v>115.8</v>
      </c>
      <c r="L118" s="10">
        <v>13.200000000000003</v>
      </c>
      <c r="M118" s="7">
        <f t="shared" si="146"/>
        <v>115.8</v>
      </c>
      <c r="N118" s="63">
        <v>2</v>
      </c>
      <c r="O118" s="63">
        <v>2</v>
      </c>
      <c r="P118" s="61">
        <f t="shared" si="147"/>
        <v>13.449477351916375</v>
      </c>
      <c r="Q118" s="61" t="str">
        <f t="shared" si="148"/>
        <v>3</v>
      </c>
      <c r="R118" s="61">
        <v>30</v>
      </c>
      <c r="S118" s="69">
        <f t="shared" si="149"/>
        <v>11580000</v>
      </c>
      <c r="T118" s="69">
        <f t="shared" si="150"/>
        <v>1158000</v>
      </c>
      <c r="U118" s="69">
        <f t="shared" si="151"/>
        <v>57900000</v>
      </c>
      <c r="V118" s="69">
        <f t="shared" si="152"/>
        <v>3474000</v>
      </c>
      <c r="W118" s="69">
        <f t="shared" si="153"/>
        <v>2790000</v>
      </c>
      <c r="X118" s="69">
        <f t="shared" si="154"/>
        <v>76902000</v>
      </c>
      <c r="Y118" s="57"/>
      <c r="Z118" s="52"/>
    </row>
    <row r="119" spans="1:26" ht="12" customHeight="1" x14ac:dyDescent="0.2">
      <c r="A119" s="18">
        <v>90</v>
      </c>
      <c r="B119" s="89">
        <v>130</v>
      </c>
      <c r="C119" s="34"/>
      <c r="D119" s="44" t="s">
        <v>234</v>
      </c>
      <c r="E119" s="45">
        <v>1974</v>
      </c>
      <c r="F119" s="40" t="s">
        <v>235</v>
      </c>
      <c r="G119" s="20">
        <v>1439</v>
      </c>
      <c r="H119" s="20">
        <v>47</v>
      </c>
      <c r="I119" s="26">
        <v>1069</v>
      </c>
      <c r="J119" s="7">
        <v>236</v>
      </c>
      <c r="K119" s="7">
        <v>232.5</v>
      </c>
      <c r="L119" s="10">
        <v>3.5</v>
      </c>
      <c r="M119" s="7">
        <f t="shared" si="146"/>
        <v>232.5</v>
      </c>
      <c r="N119" s="63">
        <v>2</v>
      </c>
      <c r="O119" s="63">
        <v>5</v>
      </c>
      <c r="P119" s="61">
        <f t="shared" si="147"/>
        <v>21.749298409728716</v>
      </c>
      <c r="Q119" s="61" t="str">
        <f t="shared" si="148"/>
        <v>3</v>
      </c>
      <c r="R119" s="61">
        <v>30</v>
      </c>
      <c r="S119" s="69">
        <f t="shared" si="149"/>
        <v>23250000</v>
      </c>
      <c r="T119" s="69">
        <f t="shared" si="150"/>
        <v>2325000</v>
      </c>
      <c r="U119" s="69">
        <f t="shared" si="151"/>
        <v>116250000</v>
      </c>
      <c r="V119" s="69">
        <f t="shared" si="152"/>
        <v>6975000</v>
      </c>
      <c r="W119" s="69">
        <f t="shared" si="153"/>
        <v>6975000</v>
      </c>
      <c r="X119" s="69">
        <f t="shared" si="154"/>
        <v>155775000</v>
      </c>
      <c r="Y119" s="57"/>
      <c r="Z119" s="52"/>
    </row>
    <row r="120" spans="1:26" ht="12" customHeight="1" x14ac:dyDescent="0.2">
      <c r="A120" s="18">
        <v>91</v>
      </c>
      <c r="B120" s="89"/>
      <c r="C120" s="34"/>
      <c r="D120" s="44" t="s">
        <v>236</v>
      </c>
      <c r="E120" s="45">
        <v>1968</v>
      </c>
      <c r="F120" s="40" t="s">
        <v>237</v>
      </c>
      <c r="G120" s="20">
        <v>1441</v>
      </c>
      <c r="H120" s="20">
        <v>47</v>
      </c>
      <c r="I120" s="26">
        <v>619</v>
      </c>
      <c r="J120" s="7">
        <v>114</v>
      </c>
      <c r="K120" s="7">
        <v>114</v>
      </c>
      <c r="L120" s="10">
        <v>0</v>
      </c>
      <c r="M120" s="7">
        <f t="shared" si="146"/>
        <v>114</v>
      </c>
      <c r="N120" s="63">
        <v>2</v>
      </c>
      <c r="O120" s="63">
        <v>5</v>
      </c>
      <c r="P120" s="61">
        <f t="shared" si="147"/>
        <v>18.416801292407108</v>
      </c>
      <c r="Q120" s="61" t="str">
        <f t="shared" si="148"/>
        <v>3</v>
      </c>
      <c r="R120" s="61">
        <v>30</v>
      </c>
      <c r="S120" s="69">
        <f t="shared" si="149"/>
        <v>11400000</v>
      </c>
      <c r="T120" s="69">
        <f t="shared" si="150"/>
        <v>1140000</v>
      </c>
      <c r="U120" s="69">
        <f t="shared" si="151"/>
        <v>57000000</v>
      </c>
      <c r="V120" s="69">
        <f t="shared" si="152"/>
        <v>3420000</v>
      </c>
      <c r="W120" s="69">
        <f t="shared" si="153"/>
        <v>6975000</v>
      </c>
      <c r="X120" s="69">
        <f t="shared" si="154"/>
        <v>79935000</v>
      </c>
      <c r="Y120" s="57"/>
      <c r="Z120" s="52"/>
    </row>
    <row r="121" spans="1:26" ht="12" customHeight="1" x14ac:dyDescent="0.2">
      <c r="A121" s="18">
        <v>92</v>
      </c>
      <c r="B121" s="89"/>
      <c r="C121" s="34"/>
      <c r="D121" s="44" t="s">
        <v>238</v>
      </c>
      <c r="E121" s="46">
        <v>1962</v>
      </c>
      <c r="F121" s="40" t="s">
        <v>239</v>
      </c>
      <c r="G121" s="20">
        <v>1444</v>
      </c>
      <c r="H121" s="20">
        <v>47</v>
      </c>
      <c r="I121" s="26">
        <v>1375</v>
      </c>
      <c r="J121" s="7">
        <v>120</v>
      </c>
      <c r="K121" s="7">
        <v>120</v>
      </c>
      <c r="L121" s="10">
        <v>0</v>
      </c>
      <c r="M121" s="7">
        <f t="shared" si="146"/>
        <v>120</v>
      </c>
      <c r="N121" s="63">
        <v>5</v>
      </c>
      <c r="O121" s="63">
        <v>6</v>
      </c>
      <c r="P121" s="61">
        <f t="shared" si="147"/>
        <v>8.7272727272727284</v>
      </c>
      <c r="Q121" s="61" t="str">
        <f t="shared" si="148"/>
        <v>3</v>
      </c>
      <c r="R121" s="61">
        <v>30</v>
      </c>
      <c r="S121" s="69">
        <f t="shared" si="149"/>
        <v>12000000</v>
      </c>
      <c r="T121" s="69">
        <f t="shared" si="150"/>
        <v>1200000</v>
      </c>
      <c r="U121" s="69">
        <f t="shared" si="151"/>
        <v>60000000</v>
      </c>
      <c r="V121" s="69">
        <f t="shared" si="152"/>
        <v>3600000</v>
      </c>
      <c r="W121" s="69">
        <f t="shared" si="153"/>
        <v>8370000</v>
      </c>
      <c r="X121" s="69">
        <f t="shared" si="154"/>
        <v>85170000</v>
      </c>
      <c r="Y121" s="57"/>
      <c r="Z121" s="52"/>
    </row>
    <row r="122" spans="1:26" ht="12" customHeight="1" x14ac:dyDescent="0.2">
      <c r="A122" s="18">
        <v>93</v>
      </c>
      <c r="B122" s="89">
        <v>133</v>
      </c>
      <c r="C122" s="34" t="s">
        <v>240</v>
      </c>
      <c r="D122" s="44" t="s">
        <v>240</v>
      </c>
      <c r="E122" s="45">
        <v>1969</v>
      </c>
      <c r="F122" s="40" t="s">
        <v>241</v>
      </c>
      <c r="G122" s="20">
        <v>1445</v>
      </c>
      <c r="H122" s="20">
        <v>47</v>
      </c>
      <c r="I122" s="26">
        <v>2273</v>
      </c>
      <c r="J122" s="7">
        <v>130</v>
      </c>
      <c r="K122" s="7">
        <v>130</v>
      </c>
      <c r="L122" s="10">
        <v>0</v>
      </c>
      <c r="M122" s="7">
        <f t="shared" si="146"/>
        <v>130</v>
      </c>
      <c r="N122" s="63">
        <v>4</v>
      </c>
      <c r="O122" s="63">
        <v>4</v>
      </c>
      <c r="P122" s="61">
        <f t="shared" si="147"/>
        <v>5.7193136823581163</v>
      </c>
      <c r="Q122" s="61" t="str">
        <f t="shared" si="148"/>
        <v>3</v>
      </c>
      <c r="R122" s="61">
        <v>30</v>
      </c>
      <c r="S122" s="69">
        <f t="shared" si="149"/>
        <v>13000000</v>
      </c>
      <c r="T122" s="69">
        <f t="shared" si="150"/>
        <v>1300000</v>
      </c>
      <c r="U122" s="69">
        <f t="shared" si="151"/>
        <v>65000000</v>
      </c>
      <c r="V122" s="69">
        <f t="shared" si="152"/>
        <v>3900000</v>
      </c>
      <c r="W122" s="69">
        <f t="shared" si="153"/>
        <v>5580000</v>
      </c>
      <c r="X122" s="69">
        <f t="shared" si="154"/>
        <v>88780000</v>
      </c>
      <c r="Y122" s="57"/>
      <c r="Z122" s="52"/>
    </row>
    <row r="123" spans="1:26" ht="12" customHeight="1" x14ac:dyDescent="0.2">
      <c r="A123" s="18">
        <v>94</v>
      </c>
      <c r="B123" s="89">
        <v>134</v>
      </c>
      <c r="C123" s="34" t="s">
        <v>242</v>
      </c>
      <c r="D123" s="44" t="s">
        <v>243</v>
      </c>
      <c r="E123" s="45">
        <v>1947</v>
      </c>
      <c r="F123" s="40" t="s">
        <v>263</v>
      </c>
      <c r="G123" s="20">
        <v>1446</v>
      </c>
      <c r="H123" s="20">
        <v>47</v>
      </c>
      <c r="I123" s="26">
        <v>2506</v>
      </c>
      <c r="J123" s="7">
        <v>119</v>
      </c>
      <c r="K123" s="7">
        <v>119</v>
      </c>
      <c r="L123" s="10">
        <v>0</v>
      </c>
      <c r="M123" s="7">
        <f t="shared" si="146"/>
        <v>119</v>
      </c>
      <c r="N123" s="63">
        <v>3</v>
      </c>
      <c r="O123" s="63">
        <v>2</v>
      </c>
      <c r="P123" s="61">
        <f t="shared" si="147"/>
        <v>4.7486033519553068</v>
      </c>
      <c r="Q123" s="61" t="str">
        <f t="shared" si="148"/>
        <v>3</v>
      </c>
      <c r="R123" s="61">
        <v>30</v>
      </c>
      <c r="S123" s="69">
        <f t="shared" si="149"/>
        <v>11900000</v>
      </c>
      <c r="T123" s="69">
        <f t="shared" si="150"/>
        <v>1190000</v>
      </c>
      <c r="U123" s="69">
        <f t="shared" si="151"/>
        <v>59500000</v>
      </c>
      <c r="V123" s="69">
        <f t="shared" si="152"/>
        <v>3570000</v>
      </c>
      <c r="W123" s="69">
        <f t="shared" si="153"/>
        <v>2790000</v>
      </c>
      <c r="X123" s="69">
        <f t="shared" si="154"/>
        <v>78950000</v>
      </c>
      <c r="Y123" s="57"/>
      <c r="Z123" s="52"/>
    </row>
    <row r="124" spans="1:26" ht="12" customHeight="1" x14ac:dyDescent="0.2">
      <c r="A124" s="18">
        <v>95</v>
      </c>
      <c r="B124" s="89">
        <v>135</v>
      </c>
      <c r="C124" s="34" t="s">
        <v>244</v>
      </c>
      <c r="D124" s="44" t="s">
        <v>261</v>
      </c>
      <c r="E124" s="45">
        <v>1961</v>
      </c>
      <c r="F124" s="40" t="s">
        <v>245</v>
      </c>
      <c r="G124" s="20">
        <v>1450</v>
      </c>
      <c r="H124" s="20">
        <v>47</v>
      </c>
      <c r="I124" s="26">
        <v>2431</v>
      </c>
      <c r="J124" s="7">
        <v>359</v>
      </c>
      <c r="K124" s="7">
        <v>2.7</v>
      </c>
      <c r="L124" s="10">
        <v>356.3</v>
      </c>
      <c r="M124" s="7">
        <f t="shared" si="146"/>
        <v>2.7</v>
      </c>
      <c r="N124" s="63">
        <v>5</v>
      </c>
      <c r="O124" s="63">
        <v>5</v>
      </c>
      <c r="P124" s="61">
        <f t="shared" si="147"/>
        <v>0.11106540518305225</v>
      </c>
      <c r="Q124" s="61" t="str">
        <f t="shared" si="148"/>
        <v>3</v>
      </c>
      <c r="R124" s="61">
        <v>30</v>
      </c>
      <c r="S124" s="69">
        <f t="shared" si="149"/>
        <v>270000</v>
      </c>
      <c r="T124" s="69">
        <f t="shared" si="150"/>
        <v>27000</v>
      </c>
      <c r="U124" s="69">
        <f t="shared" si="151"/>
        <v>1350000</v>
      </c>
      <c r="V124" s="69">
        <f t="shared" si="152"/>
        <v>81000</v>
      </c>
      <c r="W124" s="69">
        <f t="shared" si="153"/>
        <v>6975000</v>
      </c>
      <c r="X124" s="69">
        <f t="shared" si="154"/>
        <v>8703000</v>
      </c>
      <c r="Y124" s="57"/>
      <c r="Z124" s="52"/>
    </row>
    <row r="125" spans="1:26" ht="12" customHeight="1" x14ac:dyDescent="0.2">
      <c r="A125" s="18">
        <v>96</v>
      </c>
      <c r="B125" s="89"/>
      <c r="C125" s="34"/>
      <c r="D125" s="44" t="s">
        <v>246</v>
      </c>
      <c r="E125" s="45">
        <v>1962</v>
      </c>
      <c r="F125" s="40" t="s">
        <v>247</v>
      </c>
      <c r="G125" s="20">
        <v>1449</v>
      </c>
      <c r="H125" s="20">
        <v>47</v>
      </c>
      <c r="I125" s="26">
        <v>1207</v>
      </c>
      <c r="J125" s="7">
        <v>450</v>
      </c>
      <c r="K125" s="7">
        <v>33.1</v>
      </c>
      <c r="L125" s="10">
        <v>416.9</v>
      </c>
      <c r="M125" s="7">
        <f t="shared" si="146"/>
        <v>33.1</v>
      </c>
      <c r="N125" s="63">
        <v>4</v>
      </c>
      <c r="O125" s="63">
        <v>5</v>
      </c>
      <c r="P125" s="61">
        <f t="shared" si="147"/>
        <v>2.7423363711681858</v>
      </c>
      <c r="Q125" s="61" t="str">
        <f t="shared" si="148"/>
        <v>3</v>
      </c>
      <c r="R125" s="61">
        <v>30</v>
      </c>
      <c r="S125" s="69">
        <f t="shared" si="149"/>
        <v>3310000</v>
      </c>
      <c r="T125" s="69">
        <f t="shared" si="150"/>
        <v>331000</v>
      </c>
      <c r="U125" s="69">
        <f t="shared" si="151"/>
        <v>16550000</v>
      </c>
      <c r="V125" s="69">
        <f t="shared" si="152"/>
        <v>993000</v>
      </c>
      <c r="W125" s="69">
        <f t="shared" si="153"/>
        <v>6975000</v>
      </c>
      <c r="X125" s="69">
        <f t="shared" si="154"/>
        <v>28159000</v>
      </c>
      <c r="Y125" s="57"/>
      <c r="Z125" s="52"/>
    </row>
    <row r="126" spans="1:26" ht="12" customHeight="1" x14ac:dyDescent="0.2">
      <c r="A126" s="18">
        <v>97</v>
      </c>
      <c r="B126" s="89"/>
      <c r="C126" s="34"/>
      <c r="D126" s="44" t="s">
        <v>248</v>
      </c>
      <c r="E126" s="45">
        <v>1976</v>
      </c>
      <c r="F126" s="40" t="s">
        <v>249</v>
      </c>
      <c r="G126" s="20">
        <v>1474</v>
      </c>
      <c r="H126" s="20">
        <v>47</v>
      </c>
      <c r="I126" s="26">
        <v>996</v>
      </c>
      <c r="J126" s="7">
        <v>169</v>
      </c>
      <c r="K126" s="7">
        <v>56.6</v>
      </c>
      <c r="L126" s="10">
        <v>112.4</v>
      </c>
      <c r="M126" s="7">
        <f t="shared" si="146"/>
        <v>56.6</v>
      </c>
      <c r="N126" s="63">
        <v>2</v>
      </c>
      <c r="O126" s="63">
        <v>4</v>
      </c>
      <c r="P126" s="61">
        <f t="shared" si="147"/>
        <v>5.6827309236947796</v>
      </c>
      <c r="Q126" s="61" t="str">
        <f t="shared" si="148"/>
        <v>3</v>
      </c>
      <c r="R126" s="61">
        <v>30</v>
      </c>
      <c r="S126" s="69">
        <f t="shared" si="149"/>
        <v>5660000</v>
      </c>
      <c r="T126" s="69">
        <f t="shared" si="150"/>
        <v>566000</v>
      </c>
      <c r="U126" s="69">
        <f t="shared" si="151"/>
        <v>28300000</v>
      </c>
      <c r="V126" s="69">
        <f t="shared" si="152"/>
        <v>1698000</v>
      </c>
      <c r="W126" s="69">
        <f t="shared" si="153"/>
        <v>5580000</v>
      </c>
      <c r="X126" s="69">
        <f t="shared" si="154"/>
        <v>41804000</v>
      </c>
      <c r="Y126" s="57"/>
      <c r="Z126" s="52"/>
    </row>
    <row r="127" spans="1:26" ht="12" customHeight="1" x14ac:dyDescent="0.2">
      <c r="A127" s="18">
        <v>98</v>
      </c>
      <c r="B127" s="89"/>
      <c r="C127" s="34"/>
      <c r="D127" s="44" t="s">
        <v>250</v>
      </c>
      <c r="E127" s="45">
        <v>1962</v>
      </c>
      <c r="F127" s="40" t="s">
        <v>251</v>
      </c>
      <c r="G127" s="20">
        <v>1475</v>
      </c>
      <c r="H127" s="20">
        <v>47</v>
      </c>
      <c r="I127" s="26">
        <v>1854</v>
      </c>
      <c r="J127" s="7">
        <v>350</v>
      </c>
      <c r="K127" s="7">
        <v>39</v>
      </c>
      <c r="L127" s="10">
        <v>311</v>
      </c>
      <c r="M127" s="7">
        <f t="shared" si="146"/>
        <v>39</v>
      </c>
      <c r="N127" s="63">
        <v>5</v>
      </c>
      <c r="O127" s="63">
        <v>5</v>
      </c>
      <c r="P127" s="61">
        <f t="shared" si="147"/>
        <v>2.1035598705501619</v>
      </c>
      <c r="Q127" s="61" t="str">
        <f t="shared" si="148"/>
        <v>3</v>
      </c>
      <c r="R127" s="61">
        <v>30</v>
      </c>
      <c r="S127" s="69">
        <f t="shared" si="149"/>
        <v>3900000</v>
      </c>
      <c r="T127" s="69">
        <f t="shared" si="150"/>
        <v>390000</v>
      </c>
      <c r="U127" s="69">
        <f t="shared" si="151"/>
        <v>19500000</v>
      </c>
      <c r="V127" s="69">
        <f t="shared" si="152"/>
        <v>1170000</v>
      </c>
      <c r="W127" s="69">
        <f t="shared" si="153"/>
        <v>6975000</v>
      </c>
      <c r="X127" s="69">
        <f t="shared" si="154"/>
        <v>31935000</v>
      </c>
      <c r="Y127" s="57"/>
      <c r="Z127" s="52"/>
    </row>
    <row r="128" spans="1:26" ht="12" customHeight="1" x14ac:dyDescent="0.2">
      <c r="A128" s="18">
        <v>99</v>
      </c>
      <c r="B128" s="89">
        <v>139</v>
      </c>
      <c r="C128" s="34" t="s">
        <v>252</v>
      </c>
      <c r="D128" s="44" t="s">
        <v>252</v>
      </c>
      <c r="E128" s="45">
        <v>1942</v>
      </c>
      <c r="F128" s="40" t="s">
        <v>253</v>
      </c>
      <c r="G128" s="20">
        <v>1480</v>
      </c>
      <c r="H128" s="20">
        <v>47</v>
      </c>
      <c r="I128" s="26">
        <v>1773</v>
      </c>
      <c r="J128" s="7">
        <v>292</v>
      </c>
      <c r="K128" s="7">
        <v>21.7</v>
      </c>
      <c r="L128" s="10">
        <v>270.3</v>
      </c>
      <c r="M128" s="7">
        <f t="shared" si="146"/>
        <v>21.7</v>
      </c>
      <c r="N128" s="63">
        <v>4</v>
      </c>
      <c r="O128" s="63">
        <v>4</v>
      </c>
      <c r="P128" s="61">
        <f t="shared" si="147"/>
        <v>1.2239142695995486</v>
      </c>
      <c r="Q128" s="61" t="str">
        <f t="shared" si="148"/>
        <v>3</v>
      </c>
      <c r="R128" s="61">
        <v>30</v>
      </c>
      <c r="S128" s="69">
        <f t="shared" si="149"/>
        <v>2170000</v>
      </c>
      <c r="T128" s="69">
        <f t="shared" si="150"/>
        <v>217000</v>
      </c>
      <c r="U128" s="69">
        <f t="shared" si="151"/>
        <v>10850000</v>
      </c>
      <c r="V128" s="69">
        <f t="shared" si="152"/>
        <v>651000</v>
      </c>
      <c r="W128" s="69">
        <f t="shared" si="153"/>
        <v>5580000</v>
      </c>
      <c r="X128" s="69">
        <f t="shared" si="154"/>
        <v>19468000</v>
      </c>
      <c r="Y128" s="57"/>
      <c r="Z128" s="52"/>
    </row>
    <row r="129" spans="1:26" ht="12" customHeight="1" x14ac:dyDescent="0.2">
      <c r="A129" s="18">
        <v>100</v>
      </c>
      <c r="B129" s="89">
        <v>140</v>
      </c>
      <c r="C129" s="34" t="s">
        <v>254</v>
      </c>
      <c r="D129" s="44" t="s">
        <v>254</v>
      </c>
      <c r="E129" s="45">
        <v>1957</v>
      </c>
      <c r="F129" s="40" t="s">
        <v>255</v>
      </c>
      <c r="G129" s="20">
        <v>1479</v>
      </c>
      <c r="H129" s="20">
        <v>47</v>
      </c>
      <c r="I129" s="26">
        <v>1676</v>
      </c>
      <c r="J129" s="7">
        <v>290</v>
      </c>
      <c r="K129" s="7">
        <v>1</v>
      </c>
      <c r="L129" s="10">
        <v>289</v>
      </c>
      <c r="M129" s="7">
        <f t="shared" si="146"/>
        <v>1</v>
      </c>
      <c r="N129" s="63">
        <v>7</v>
      </c>
      <c r="O129" s="63">
        <v>7</v>
      </c>
      <c r="P129" s="61">
        <f t="shared" si="147"/>
        <v>5.9665871121718381E-2</v>
      </c>
      <c r="Q129" s="61" t="str">
        <f t="shared" si="148"/>
        <v>3</v>
      </c>
      <c r="R129" s="61">
        <v>30</v>
      </c>
      <c r="S129" s="69">
        <f t="shared" si="149"/>
        <v>100000</v>
      </c>
      <c r="T129" s="69">
        <f t="shared" si="150"/>
        <v>10000</v>
      </c>
      <c r="U129" s="69">
        <f t="shared" si="151"/>
        <v>500000</v>
      </c>
      <c r="V129" s="69">
        <f t="shared" si="152"/>
        <v>30000</v>
      </c>
      <c r="W129" s="69">
        <f t="shared" si="153"/>
        <v>9765000</v>
      </c>
      <c r="X129" s="69">
        <f t="shared" si="154"/>
        <v>10405000</v>
      </c>
      <c r="Y129" s="57"/>
      <c r="Z129" s="52"/>
    </row>
    <row r="130" spans="1:26" s="51" customFormat="1" ht="16.5" customHeight="1" x14ac:dyDescent="0.25">
      <c r="A130" s="49" t="s">
        <v>262</v>
      </c>
      <c r="B130" s="53"/>
      <c r="C130" s="53"/>
      <c r="D130" s="53"/>
      <c r="E130" s="53"/>
      <c r="F130" s="54"/>
      <c r="G130" s="20"/>
      <c r="H130" s="20"/>
      <c r="I130" s="47">
        <f>SUM(I12:I129)</f>
        <v>192329</v>
      </c>
      <c r="J130" s="47">
        <f>SUM(J12:J129)</f>
        <v>35735</v>
      </c>
      <c r="K130" s="48">
        <f>SUM(K12:K129)</f>
        <v>19238</v>
      </c>
      <c r="L130" s="47">
        <f>SUM(L11:L129)</f>
        <v>16526.799999999996</v>
      </c>
      <c r="M130" s="47">
        <f>SUM(M12:M129)</f>
        <v>19238.000000000004</v>
      </c>
      <c r="N130" s="49"/>
      <c r="O130" s="49"/>
      <c r="P130" s="49"/>
      <c r="Q130" s="50"/>
      <c r="R130" s="50"/>
      <c r="S130" s="70">
        <f t="shared" ref="S130:X130" si="155">SUM(S12:S129)</f>
        <v>1923800000</v>
      </c>
      <c r="T130" s="70">
        <f t="shared" si="155"/>
        <v>192380000</v>
      </c>
      <c r="U130" s="70">
        <f t="shared" si="155"/>
        <v>9619000000</v>
      </c>
      <c r="V130" s="70">
        <f t="shared" si="155"/>
        <v>577140000</v>
      </c>
      <c r="W130" s="70">
        <f t="shared" si="155"/>
        <v>820260000</v>
      </c>
      <c r="X130" s="70">
        <f t="shared" si="155"/>
        <v>13132580000</v>
      </c>
      <c r="Y130" s="17"/>
    </row>
  </sheetData>
  <autoFilter ref="A10:Y130" xr:uid="{00000000-0009-0000-0000-000000000000}"/>
  <mergeCells count="422">
    <mergeCell ref="O35:O36"/>
    <mergeCell ref="N37:N38"/>
    <mergeCell ref="O37:O38"/>
    <mergeCell ref="N42:N43"/>
    <mergeCell ref="O42:O43"/>
    <mergeCell ref="N52:N53"/>
    <mergeCell ref="O52:O53"/>
    <mergeCell ref="N59:N60"/>
    <mergeCell ref="O59:O60"/>
    <mergeCell ref="P37:P38"/>
    <mergeCell ref="P42:P43"/>
    <mergeCell ref="P52:P53"/>
    <mergeCell ref="P59:P60"/>
    <mergeCell ref="P79:P80"/>
    <mergeCell ref="P82:P83"/>
    <mergeCell ref="P87:P88"/>
    <mergeCell ref="P96:P97"/>
    <mergeCell ref="D31:D32"/>
    <mergeCell ref="E31:E32"/>
    <mergeCell ref="F31:F32"/>
    <mergeCell ref="N31:N32"/>
    <mergeCell ref="O31:O32"/>
    <mergeCell ref="P31:P32"/>
    <mergeCell ref="N79:N80"/>
    <mergeCell ref="O79:O80"/>
    <mergeCell ref="N82:N83"/>
    <mergeCell ref="O82:O83"/>
    <mergeCell ref="N87:N88"/>
    <mergeCell ref="O87:O88"/>
    <mergeCell ref="N96:N97"/>
    <mergeCell ref="O96:O97"/>
    <mergeCell ref="M31:M32"/>
    <mergeCell ref="N35:N36"/>
    <mergeCell ref="P101:P102"/>
    <mergeCell ref="P105:P106"/>
    <mergeCell ref="M20:M21"/>
    <mergeCell ref="M26:M28"/>
    <mergeCell ref="M35:M36"/>
    <mergeCell ref="M42:M43"/>
    <mergeCell ref="D42:D43"/>
    <mergeCell ref="E42:E43"/>
    <mergeCell ref="F42:F43"/>
    <mergeCell ref="D29:D30"/>
    <mergeCell ref="E29:E30"/>
    <mergeCell ref="F29:F30"/>
    <mergeCell ref="M29:M30"/>
    <mergeCell ref="D37:D38"/>
    <mergeCell ref="E37:E38"/>
    <mergeCell ref="F37:F38"/>
    <mergeCell ref="M37:M38"/>
    <mergeCell ref="D52:D53"/>
    <mergeCell ref="E52:E53"/>
    <mergeCell ref="F52:F53"/>
    <mergeCell ref="I29:I30"/>
    <mergeCell ref="I31:I32"/>
    <mergeCell ref="I35:I36"/>
    <mergeCell ref="I37:I38"/>
    <mergeCell ref="I42:I43"/>
    <mergeCell ref="I52:I53"/>
    <mergeCell ref="I59:I60"/>
    <mergeCell ref="I79:I80"/>
    <mergeCell ref="I82:I83"/>
    <mergeCell ref="I87:I88"/>
    <mergeCell ref="I96:I97"/>
    <mergeCell ref="I101:I102"/>
    <mergeCell ref="I105:I106"/>
    <mergeCell ref="O110:O111"/>
    <mergeCell ref="M110:M111"/>
    <mergeCell ref="B108"/>
    <mergeCell ref="B107"/>
    <mergeCell ref="I110:I111"/>
    <mergeCell ref="D26:D28"/>
    <mergeCell ref="E26:E28"/>
    <mergeCell ref="F26:F28"/>
    <mergeCell ref="D35:D36"/>
    <mergeCell ref="E35:E36"/>
    <mergeCell ref="F35:F36"/>
    <mergeCell ref="D59:D60"/>
    <mergeCell ref="E59:E60"/>
    <mergeCell ref="F59:F60"/>
    <mergeCell ref="D82:D83"/>
    <mergeCell ref="E82:E83"/>
    <mergeCell ref="F82:F83"/>
    <mergeCell ref="D79:D80"/>
    <mergeCell ref="E79:E80"/>
    <mergeCell ref="F79:F80"/>
    <mergeCell ref="D87:D88"/>
    <mergeCell ref="E87:E88"/>
    <mergeCell ref="F87:F88"/>
    <mergeCell ref="I26:I28"/>
    <mergeCell ref="M59:M60"/>
    <mergeCell ref="M82:M83"/>
    <mergeCell ref="M52:M53"/>
    <mergeCell ref="M79:M80"/>
    <mergeCell ref="T101:T102"/>
    <mergeCell ref="T79:T80"/>
    <mergeCell ref="T110:T111"/>
    <mergeCell ref="B91"/>
    <mergeCell ref="B92"/>
    <mergeCell ref="B90"/>
    <mergeCell ref="T96:T97"/>
    <mergeCell ref="T105:T106"/>
    <mergeCell ref="T87:T88"/>
    <mergeCell ref="D110:D111"/>
    <mergeCell ref="E110:E111"/>
    <mergeCell ref="M87:M88"/>
    <mergeCell ref="M96:M97"/>
    <mergeCell ref="M105:M106"/>
    <mergeCell ref="P110:P111"/>
    <mergeCell ref="N101:N102"/>
    <mergeCell ref="O101:O102"/>
    <mergeCell ref="N105:N106"/>
    <mergeCell ref="O105:O106"/>
    <mergeCell ref="N110:N111"/>
    <mergeCell ref="P5:P9"/>
    <mergeCell ref="M5:M9"/>
    <mergeCell ref="N5:N9"/>
    <mergeCell ref="O5:O9"/>
    <mergeCell ref="T31:T32"/>
    <mergeCell ref="T29:T30"/>
    <mergeCell ref="T26:T28"/>
    <mergeCell ref="T35:T36"/>
    <mergeCell ref="T18:T19"/>
    <mergeCell ref="T20:T21"/>
    <mergeCell ref="P35:P36"/>
    <mergeCell ref="N18:N19"/>
    <mergeCell ref="O18:O19"/>
    <mergeCell ref="P18:P19"/>
    <mergeCell ref="N20:N21"/>
    <mergeCell ref="O20:O21"/>
    <mergeCell ref="P20:P21"/>
    <mergeCell ref="N29:N30"/>
    <mergeCell ref="O29:O30"/>
    <mergeCell ref="P29:P30"/>
    <mergeCell ref="N26:N28"/>
    <mergeCell ref="O26:O28"/>
    <mergeCell ref="P26:P28"/>
    <mergeCell ref="M18:M19"/>
    <mergeCell ref="J5:L5"/>
    <mergeCell ref="J6:J9"/>
    <mergeCell ref="K6:K9"/>
    <mergeCell ref="L6:L9"/>
    <mergeCell ref="I5:I9"/>
    <mergeCell ref="I18:I19"/>
    <mergeCell ref="I20:I21"/>
    <mergeCell ref="B12"/>
    <mergeCell ref="B13"/>
    <mergeCell ref="B5:B9"/>
    <mergeCell ref="C5:C9"/>
    <mergeCell ref="D5:D9"/>
    <mergeCell ref="E5:E9"/>
    <mergeCell ref="C14"/>
    <mergeCell ref="F5:F9"/>
    <mergeCell ref="D20:D21"/>
    <mergeCell ref="E20:E21"/>
    <mergeCell ref="F20:F21"/>
    <mergeCell ref="D18:D19"/>
    <mergeCell ref="E18:E19"/>
    <mergeCell ref="F18:F19"/>
    <mergeCell ref="A20:A21"/>
    <mergeCell ref="B20:B21"/>
    <mergeCell ref="A18:A19"/>
    <mergeCell ref="B18:B19"/>
    <mergeCell ref="B16"/>
    <mergeCell ref="B17"/>
    <mergeCell ref="B15"/>
    <mergeCell ref="G5:G9"/>
    <mergeCell ref="H5:H9"/>
    <mergeCell ref="A5:A9"/>
    <mergeCell ref="A31:A32"/>
    <mergeCell ref="B31:B32"/>
    <mergeCell ref="A29:A30"/>
    <mergeCell ref="B29:B30"/>
    <mergeCell ref="A26:A28"/>
    <mergeCell ref="B26:B28"/>
    <mergeCell ref="G26:G28"/>
    <mergeCell ref="B22"/>
    <mergeCell ref="B23"/>
    <mergeCell ref="B24"/>
    <mergeCell ref="B25"/>
    <mergeCell ref="D96:D97"/>
    <mergeCell ref="E96:E97"/>
    <mergeCell ref="F96:F97"/>
    <mergeCell ref="D101:D102"/>
    <mergeCell ref="E101:E102"/>
    <mergeCell ref="F101:F102"/>
    <mergeCell ref="D105:D106"/>
    <mergeCell ref="E105:E106"/>
    <mergeCell ref="F105:F106"/>
    <mergeCell ref="B41"/>
    <mergeCell ref="B61"/>
    <mergeCell ref="B62"/>
    <mergeCell ref="B76"/>
    <mergeCell ref="B77"/>
    <mergeCell ref="B74"/>
    <mergeCell ref="B75"/>
    <mergeCell ref="B72"/>
    <mergeCell ref="B89"/>
    <mergeCell ref="B86"/>
    <mergeCell ref="B104"/>
    <mergeCell ref="B33"/>
    <mergeCell ref="B34"/>
    <mergeCell ref="A42:A43"/>
    <mergeCell ref="B42:B43"/>
    <mergeCell ref="B39"/>
    <mergeCell ref="B40"/>
    <mergeCell ref="A37:A38"/>
    <mergeCell ref="B37:B38"/>
    <mergeCell ref="A35:A36"/>
    <mergeCell ref="B35:B36"/>
    <mergeCell ref="F110:F111"/>
    <mergeCell ref="B49"/>
    <mergeCell ref="B47"/>
    <mergeCell ref="B48"/>
    <mergeCell ref="B46"/>
    <mergeCell ref="B44"/>
    <mergeCell ref="B45"/>
    <mergeCell ref="B56"/>
    <mergeCell ref="C56"/>
    <mergeCell ref="B55"/>
    <mergeCell ref="B54"/>
    <mergeCell ref="A52:A53"/>
    <mergeCell ref="B52:B53"/>
    <mergeCell ref="B51"/>
    <mergeCell ref="B63"/>
    <mergeCell ref="B64"/>
    <mergeCell ref="A59:A60"/>
    <mergeCell ref="B59:B60"/>
    <mergeCell ref="B57"/>
    <mergeCell ref="B58"/>
    <mergeCell ref="B70"/>
    <mergeCell ref="B71"/>
    <mergeCell ref="B68"/>
    <mergeCell ref="B69"/>
    <mergeCell ref="B66"/>
    <mergeCell ref="B67"/>
    <mergeCell ref="B65"/>
    <mergeCell ref="A73"/>
    <mergeCell ref="B73"/>
    <mergeCell ref="B84"/>
    <mergeCell ref="B85"/>
    <mergeCell ref="A82:A83"/>
    <mergeCell ref="B82:B83"/>
    <mergeCell ref="B81"/>
    <mergeCell ref="B78"/>
    <mergeCell ref="A79:A80"/>
    <mergeCell ref="B79:B80"/>
    <mergeCell ref="A87:A88"/>
    <mergeCell ref="B87:B88"/>
    <mergeCell ref="B98"/>
    <mergeCell ref="B99"/>
    <mergeCell ref="B95"/>
    <mergeCell ref="A96:A97"/>
    <mergeCell ref="B96:B97"/>
    <mergeCell ref="B93"/>
    <mergeCell ref="B94"/>
    <mergeCell ref="A105:A106"/>
    <mergeCell ref="B105:B106"/>
    <mergeCell ref="B103"/>
    <mergeCell ref="B100"/>
    <mergeCell ref="A101:A102"/>
    <mergeCell ref="B101:B102"/>
    <mergeCell ref="M101:M102"/>
    <mergeCell ref="B115"/>
    <mergeCell ref="B116"/>
    <mergeCell ref="B113"/>
    <mergeCell ref="B114"/>
    <mergeCell ref="B112"/>
    <mergeCell ref="B109"/>
    <mergeCell ref="A110:A111"/>
    <mergeCell ref="B110:B111"/>
    <mergeCell ref="B121"/>
    <mergeCell ref="B122"/>
    <mergeCell ref="B119"/>
    <mergeCell ref="B120"/>
    <mergeCell ref="B117"/>
    <mergeCell ref="B118"/>
    <mergeCell ref="T5:T9"/>
    <mergeCell ref="U5:U9"/>
    <mergeCell ref="V5:V9"/>
    <mergeCell ref="Q37:Q38"/>
    <mergeCell ref="R37:R38"/>
    <mergeCell ref="S37:S38"/>
    <mergeCell ref="T37:T38"/>
    <mergeCell ref="U37:U38"/>
    <mergeCell ref="V37:V38"/>
    <mergeCell ref="Q42:Q43"/>
    <mergeCell ref="R42:R43"/>
    <mergeCell ref="S42:S43"/>
    <mergeCell ref="T42:T43"/>
    <mergeCell ref="U42:U43"/>
    <mergeCell ref="V42:V43"/>
    <mergeCell ref="Q59:Q60"/>
    <mergeCell ref="R59:R60"/>
    <mergeCell ref="S59:S60"/>
    <mergeCell ref="W5:W9"/>
    <mergeCell ref="Q5:Q9"/>
    <mergeCell ref="R5:R9"/>
    <mergeCell ref="S5:S9"/>
    <mergeCell ref="X5:X9"/>
    <mergeCell ref="B129"/>
    <mergeCell ref="B127"/>
    <mergeCell ref="B128"/>
    <mergeCell ref="B126"/>
    <mergeCell ref="B123"/>
    <mergeCell ref="B124"/>
    <mergeCell ref="B125"/>
    <mergeCell ref="Q18:Q19"/>
    <mergeCell ref="R18:R19"/>
    <mergeCell ref="S18:S19"/>
    <mergeCell ref="U18:U19"/>
    <mergeCell ref="V18:V19"/>
    <mergeCell ref="W18:W19"/>
    <mergeCell ref="X18:X19"/>
    <mergeCell ref="Q20:Q21"/>
    <mergeCell ref="R20:R21"/>
    <mergeCell ref="S20:S21"/>
    <mergeCell ref="U20:U21"/>
    <mergeCell ref="V20:V21"/>
    <mergeCell ref="W20:W21"/>
    <mergeCell ref="X20:X21"/>
    <mergeCell ref="Q31:Q32"/>
    <mergeCell ref="R31:R32"/>
    <mergeCell ref="S31:S32"/>
    <mergeCell ref="U31:U32"/>
    <mergeCell ref="V31:V32"/>
    <mergeCell ref="W31:W32"/>
    <mergeCell ref="X31:X32"/>
    <mergeCell ref="Q26:Q28"/>
    <mergeCell ref="R26:R28"/>
    <mergeCell ref="S26:S28"/>
    <mergeCell ref="U26:U28"/>
    <mergeCell ref="V26:V28"/>
    <mergeCell ref="W26:W28"/>
    <mergeCell ref="X26:X28"/>
    <mergeCell ref="Q29:Q30"/>
    <mergeCell ref="R29:R30"/>
    <mergeCell ref="S29:S30"/>
    <mergeCell ref="U29:U30"/>
    <mergeCell ref="V29:V30"/>
    <mergeCell ref="W29:W30"/>
    <mergeCell ref="X29:X30"/>
    <mergeCell ref="W37:W38"/>
    <mergeCell ref="X37:X38"/>
    <mergeCell ref="Q35:Q36"/>
    <mergeCell ref="R35:R36"/>
    <mergeCell ref="S35:S36"/>
    <mergeCell ref="U35:U36"/>
    <mergeCell ref="V35:V36"/>
    <mergeCell ref="W35:W36"/>
    <mergeCell ref="X35:X36"/>
    <mergeCell ref="W42:W43"/>
    <mergeCell ref="X42:X43"/>
    <mergeCell ref="Q52:Q53"/>
    <mergeCell ref="R52:R53"/>
    <mergeCell ref="S52:S53"/>
    <mergeCell ref="T52:T53"/>
    <mergeCell ref="U52:U53"/>
    <mergeCell ref="V52:V53"/>
    <mergeCell ref="W52:W53"/>
    <mergeCell ref="X52:X53"/>
    <mergeCell ref="U59:U60"/>
    <mergeCell ref="V59:V60"/>
    <mergeCell ref="W59:W60"/>
    <mergeCell ref="X59:X60"/>
    <mergeCell ref="R73"/>
    <mergeCell ref="Q82:Q83"/>
    <mergeCell ref="R82:R83"/>
    <mergeCell ref="S82:S83"/>
    <mergeCell ref="U82:U83"/>
    <mergeCell ref="V82:V83"/>
    <mergeCell ref="W82:W83"/>
    <mergeCell ref="X82:X83"/>
    <mergeCell ref="Q79:Q80"/>
    <mergeCell ref="R79:R80"/>
    <mergeCell ref="S79:S80"/>
    <mergeCell ref="U79:U80"/>
    <mergeCell ref="V79:V80"/>
    <mergeCell ref="W79:W80"/>
    <mergeCell ref="X79:X80"/>
    <mergeCell ref="T59:T60"/>
    <mergeCell ref="T82:T83"/>
    <mergeCell ref="W105:W106"/>
    <mergeCell ref="X105:X106"/>
    <mergeCell ref="Q87:Q88"/>
    <mergeCell ref="R87:R88"/>
    <mergeCell ref="S87:S88"/>
    <mergeCell ref="U87:U88"/>
    <mergeCell ref="V87:V88"/>
    <mergeCell ref="W87:W88"/>
    <mergeCell ref="X87:X88"/>
    <mergeCell ref="Q96:Q97"/>
    <mergeCell ref="R96:R97"/>
    <mergeCell ref="S96:S97"/>
    <mergeCell ref="U96:U97"/>
    <mergeCell ref="V96:V97"/>
    <mergeCell ref="W96:W97"/>
    <mergeCell ref="X96:X97"/>
    <mergeCell ref="Q110:Q111"/>
    <mergeCell ref="R110:R111"/>
    <mergeCell ref="S110:S111"/>
    <mergeCell ref="U110:U111"/>
    <mergeCell ref="V110:V111"/>
    <mergeCell ref="W110:W111"/>
    <mergeCell ref="X110:X111"/>
    <mergeCell ref="A3:X3"/>
    <mergeCell ref="A1:L1"/>
    <mergeCell ref="A2:L2"/>
    <mergeCell ref="M1:X1"/>
    <mergeCell ref="M2:X2"/>
    <mergeCell ref="Q101:Q102"/>
    <mergeCell ref="R101:R102"/>
    <mergeCell ref="S101:S102"/>
    <mergeCell ref="U101:U102"/>
    <mergeCell ref="V101:V102"/>
    <mergeCell ref="W101:W102"/>
    <mergeCell ref="X101:X102"/>
    <mergeCell ref="Q105:Q106"/>
    <mergeCell ref="R105:R106"/>
    <mergeCell ref="S105:S106"/>
    <mergeCell ref="U105:U106"/>
    <mergeCell ref="V105:V106"/>
  </mergeCells>
  <pageMargins left="0.2" right="0.2" top="0.75" bottom="0.27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BTH đất lúa (03-8-26)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buinghild</dc:creator>
  <cp:lastModifiedBy>hung ha</cp:lastModifiedBy>
  <cp:lastPrinted>2026-08-10T02:37:49Z</cp:lastPrinted>
  <dcterms:created xsi:type="dcterms:W3CDTF">2026-07-20T07:24:35Z</dcterms:created>
  <dcterms:modified xsi:type="dcterms:W3CDTF">2026-08-10T05:29:10Z</dcterms:modified>
</cp:coreProperties>
</file>