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2.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mc:AlternateContent xmlns:mc="http://schemas.openxmlformats.org/markup-compatibility/2006">
    <mc:Choice Requires="x15">
      <x15ac:absPath xmlns:x15ac="http://schemas.microsoft.com/office/spreadsheetml/2010/11/ac" url="C:\Users\Admin\OneDrive - Microsoft 365\năm 2026\cbg\t7\chốt\"/>
    </mc:Choice>
  </mc:AlternateContent>
  <xr:revisionPtr revIDLastSave="4" documentId="13_ncr:1_{B2CE6323-1A51-4B4B-9716-3A52A16E8258}" xr6:coauthVersionLast="41" xr6:coauthVersionMax="47" xr10:uidLastSave="{798A410D-4809-40BC-86FF-EA54428CDC06}"/>
  <bookViews>
    <workbookView xWindow="19090" yWindow="-20650" windowWidth="21820" windowHeight="38020" tabRatio="960" activeTab="11" xr2:uid="{00000000-000D-0000-FFFF-FFFF00000000}"/>
  </bookViews>
  <sheets>
    <sheet name="ML" sheetId="10" r:id="rId1"/>
    <sheet name="1. Thép" sheetId="36" r:id="rId2"/>
    <sheet name="2. XM" sheetId="37" r:id="rId3"/>
    <sheet name="3.Cấu kiện BT" sheetId="17" r:id="rId4"/>
    <sheet name="3. 1 Cau kien duc san" sheetId="49" r:id="rId5"/>
    <sheet name="4.Nhựa đường" sheetId="14" r:id="rId6"/>
    <sheet name="5. KC thep" sheetId="44" r:id="rId7"/>
    <sheet name="6.1.Sơn" sheetId="13" r:id="rId8"/>
    <sheet name="6.2VL điện" sheetId="12" r:id="rId9"/>
    <sheet name="6.3 VT Tien phong" sheetId="34" r:id="rId10"/>
    <sheet name="6.3 VT nước " sheetId="48" r:id="rId11"/>
    <sheet name="6.3 VT Thuan phat" sheetId="50" r:id="rId12"/>
    <sheet name="6.3 Dong ho nuoc" sheetId="47" r:id="rId13"/>
    <sheet name="6.4 Cua NK" sheetId="33" r:id="rId14"/>
    <sheet name="6.5.Gạch ốp lát" sheetId="21" r:id="rId15"/>
    <sheet name="7.1.VL khac" sheetId="52" r:id="rId16"/>
    <sheet name="7.2 Tam nhua" sheetId="16" r:id="rId17"/>
    <sheet name="7.3 Tam 3D" sheetId="46" r:id="rId18"/>
    <sheet name="7.4.Tam thach cao" sheetId="40" r:id="rId19"/>
    <sheet name="7.5 Dat san lap" sheetId="39" r:id="rId20"/>
    <sheet name="7.6 Gach" sheetId="45" r:id="rId21"/>
    <sheet name="7.7 Cac bon" sheetId="51" r:id="rId22"/>
  </sheets>
  <externalReferences>
    <externalReference r:id="rId23"/>
    <externalReference r:id="rId24"/>
  </externalReferences>
  <definedNames>
    <definedName name="_xlnm._FilterDatabase" localSheetId="8" hidden="1">'6.2VL điện'!$A$2:$I$1097</definedName>
    <definedName name="AGI" localSheetId="4">#REF!</definedName>
    <definedName name="AGI" localSheetId="6">#REF!</definedName>
    <definedName name="AGI" localSheetId="12">#REF!</definedName>
    <definedName name="AGI" localSheetId="18">#REF!</definedName>
    <definedName name="AGI" localSheetId="19">#REF!</definedName>
    <definedName name="AGI" localSheetId="20">#REF!</definedName>
    <definedName name="AGI" localSheetId="21">#REF!</definedName>
    <definedName name="AGI">#REF!</definedName>
    <definedName name="BDI" localSheetId="4">#REF!</definedName>
    <definedName name="BDI" localSheetId="6">#REF!</definedName>
    <definedName name="BDI" localSheetId="12">#REF!</definedName>
    <definedName name="BDI" localSheetId="18">#REF!</definedName>
    <definedName name="BDI" localSheetId="19">#REF!</definedName>
    <definedName name="BDI" localSheetId="20">#REF!</definedName>
    <definedName name="BDI" localSheetId="21">#REF!</definedName>
    <definedName name="BDI">#REF!</definedName>
    <definedName name="BDU" localSheetId="4">#REF!</definedName>
    <definedName name="BDU" localSheetId="6">#REF!</definedName>
    <definedName name="BDU" localSheetId="12">#REF!</definedName>
    <definedName name="BDU" localSheetId="18">#REF!</definedName>
    <definedName name="BDU" localSheetId="19">#REF!</definedName>
    <definedName name="BDU" localSheetId="20">#REF!</definedName>
    <definedName name="BDU" localSheetId="21">#REF!</definedName>
    <definedName name="BDU">#REF!</definedName>
    <definedName name="BGI" localSheetId="4">#REF!</definedName>
    <definedName name="BGI" localSheetId="6">#REF!</definedName>
    <definedName name="BGI" localSheetId="12">#REF!</definedName>
    <definedName name="BGI" localSheetId="18">#REF!</definedName>
    <definedName name="BGI" localSheetId="19">#REF!</definedName>
    <definedName name="BGI" localSheetId="20">#REF!</definedName>
    <definedName name="BGI" localSheetId="21">#REF!</definedName>
    <definedName name="BGI">#REF!</definedName>
    <definedName name="BKA" localSheetId="4">#REF!</definedName>
    <definedName name="BKA" localSheetId="6">#REF!</definedName>
    <definedName name="BKA" localSheetId="12">#REF!</definedName>
    <definedName name="BKA" localSheetId="18">#REF!</definedName>
    <definedName name="BKA" localSheetId="19">#REF!</definedName>
    <definedName name="BKA" localSheetId="20">#REF!</definedName>
    <definedName name="BKA" localSheetId="21">#REF!</definedName>
    <definedName name="BKA">#REF!</definedName>
    <definedName name="BLI" localSheetId="4">#REF!</definedName>
    <definedName name="BLI" localSheetId="6">#REF!</definedName>
    <definedName name="BLI" localSheetId="12">#REF!</definedName>
    <definedName name="BLI" localSheetId="18">#REF!</definedName>
    <definedName name="BLI" localSheetId="19">#REF!</definedName>
    <definedName name="BLI" localSheetId="20">#REF!</definedName>
    <definedName name="BLI" localSheetId="21">#REF!</definedName>
    <definedName name="BLI">#REF!</definedName>
    <definedName name="BNI" localSheetId="4">#REF!</definedName>
    <definedName name="BNI" localSheetId="6">#REF!</definedName>
    <definedName name="BNI" localSheetId="12">#REF!</definedName>
    <definedName name="BNI" localSheetId="18">#REF!</definedName>
    <definedName name="BNI" localSheetId="19">#REF!</definedName>
    <definedName name="BNI" localSheetId="20">#REF!</definedName>
    <definedName name="BNI" localSheetId="21">#REF!</definedName>
    <definedName name="BNI">#REF!</definedName>
    <definedName name="BPU" localSheetId="4">#REF!</definedName>
    <definedName name="BPU" localSheetId="6">#REF!</definedName>
    <definedName name="BPU" localSheetId="12">#REF!</definedName>
    <definedName name="BPU" localSheetId="18">#REF!</definedName>
    <definedName name="BPU" localSheetId="19">#REF!</definedName>
    <definedName name="BPU" localSheetId="20">#REF!</definedName>
    <definedName name="BPU" localSheetId="21">#REF!</definedName>
    <definedName name="BPU">#REF!</definedName>
    <definedName name="BRV" localSheetId="4">#REF!</definedName>
    <definedName name="BRV" localSheetId="6">#REF!</definedName>
    <definedName name="BRV" localSheetId="12">#REF!</definedName>
    <definedName name="BRV" localSheetId="18">#REF!</definedName>
    <definedName name="BRV" localSheetId="19">#REF!</definedName>
    <definedName name="BRV" localSheetId="20">#REF!</definedName>
    <definedName name="BRV" localSheetId="21">#REF!</definedName>
    <definedName name="BRV">#REF!</definedName>
    <definedName name="BTH" localSheetId="4">#REF!</definedName>
    <definedName name="BTH" localSheetId="6">#REF!</definedName>
    <definedName name="BTH" localSheetId="12">#REF!</definedName>
    <definedName name="BTH" localSheetId="18">#REF!</definedName>
    <definedName name="BTH" localSheetId="19">#REF!</definedName>
    <definedName name="BTH" localSheetId="20">#REF!</definedName>
    <definedName name="BTH" localSheetId="21">#REF!</definedName>
    <definedName name="BTH">#REF!</definedName>
    <definedName name="BTR" localSheetId="4">#REF!</definedName>
    <definedName name="BTR" localSheetId="6">#REF!</definedName>
    <definedName name="BTR" localSheetId="12">#REF!</definedName>
    <definedName name="BTR" localSheetId="18">#REF!</definedName>
    <definedName name="BTR" localSheetId="19">#REF!</definedName>
    <definedName name="BTR" localSheetId="20">#REF!</definedName>
    <definedName name="BTR" localSheetId="21">#REF!</definedName>
    <definedName name="BTR">#REF!</definedName>
    <definedName name="CBA" localSheetId="4">#REF!</definedName>
    <definedName name="CBA" localSheetId="6">#REF!</definedName>
    <definedName name="CBA" localSheetId="12">#REF!</definedName>
    <definedName name="CBA" localSheetId="18">#REF!</definedName>
    <definedName name="CBA" localSheetId="19">#REF!</definedName>
    <definedName name="CBA" localSheetId="20">#REF!</definedName>
    <definedName name="CBA" localSheetId="21">#REF!</definedName>
    <definedName name="CBA">#REF!</definedName>
    <definedName name="CMA" localSheetId="4">#REF!</definedName>
    <definedName name="CMA" localSheetId="6">#REF!</definedName>
    <definedName name="CMA" localSheetId="12">#REF!</definedName>
    <definedName name="CMA" localSheetId="18">#REF!</definedName>
    <definedName name="CMA" localSheetId="19">#REF!</definedName>
    <definedName name="CMA" localSheetId="20">#REF!</definedName>
    <definedName name="CMA" localSheetId="21">#REF!</definedName>
    <definedName name="CMA">#REF!</definedName>
    <definedName name="CTH" localSheetId="4">#REF!</definedName>
    <definedName name="CTH" localSheetId="6">#REF!</definedName>
    <definedName name="CTH" localSheetId="12">#REF!</definedName>
    <definedName name="CTH" localSheetId="18">#REF!</definedName>
    <definedName name="CTH" localSheetId="19">#REF!</definedName>
    <definedName name="CTH" localSheetId="20">#REF!</definedName>
    <definedName name="CTH" localSheetId="21">#REF!</definedName>
    <definedName name="CTH">#REF!</definedName>
    <definedName name="DBI" localSheetId="4">#REF!</definedName>
    <definedName name="DBI" localSheetId="6">#REF!</definedName>
    <definedName name="DBI" localSheetId="12">#REF!</definedName>
    <definedName name="DBI" localSheetId="18">#REF!</definedName>
    <definedName name="DBI" localSheetId="19">#REF!</definedName>
    <definedName name="DBI" localSheetId="20">#REF!</definedName>
    <definedName name="DBI" localSheetId="21">#REF!</definedName>
    <definedName name="DBI">#REF!</definedName>
    <definedName name="DLA" localSheetId="4">#REF!</definedName>
    <definedName name="DLA" localSheetId="6">#REF!</definedName>
    <definedName name="DLA" localSheetId="12">#REF!</definedName>
    <definedName name="DLA" localSheetId="18">#REF!</definedName>
    <definedName name="DLA" localSheetId="19">#REF!</definedName>
    <definedName name="DLA" localSheetId="20">#REF!</definedName>
    <definedName name="DLA" localSheetId="21">#REF!</definedName>
    <definedName name="DLA">#REF!</definedName>
    <definedName name="DNA" localSheetId="4">#REF!</definedName>
    <definedName name="DNA" localSheetId="6">#REF!</definedName>
    <definedName name="DNA" localSheetId="12">#REF!</definedName>
    <definedName name="DNA" localSheetId="18">#REF!</definedName>
    <definedName name="DNA" localSheetId="19">#REF!</definedName>
    <definedName name="DNA" localSheetId="20">#REF!</definedName>
    <definedName name="DNA" localSheetId="21">#REF!</definedName>
    <definedName name="DNA">#REF!</definedName>
    <definedName name="DNI" localSheetId="4">#REF!</definedName>
    <definedName name="DNI" localSheetId="6">#REF!</definedName>
    <definedName name="DNI" localSheetId="12">#REF!</definedName>
    <definedName name="DNI" localSheetId="18">#REF!</definedName>
    <definedName name="DNI" localSheetId="19">#REF!</definedName>
    <definedName name="DNI" localSheetId="20">#REF!</definedName>
    <definedName name="DNI" localSheetId="21">#REF!</definedName>
    <definedName name="DNI">#REF!</definedName>
    <definedName name="DNO" localSheetId="4">#REF!</definedName>
    <definedName name="DNO" localSheetId="6">#REF!</definedName>
    <definedName name="DNO" localSheetId="12">#REF!</definedName>
    <definedName name="DNO" localSheetId="18">#REF!</definedName>
    <definedName name="DNO" localSheetId="19">#REF!</definedName>
    <definedName name="DNO" localSheetId="20">#REF!</definedName>
    <definedName name="DNO" localSheetId="21">#REF!</definedName>
    <definedName name="DNO">#REF!</definedName>
    <definedName name="DTH" localSheetId="4">#REF!</definedName>
    <definedName name="DTH" localSheetId="6">#REF!</definedName>
    <definedName name="DTH" localSheetId="12">#REF!</definedName>
    <definedName name="DTH" localSheetId="18">#REF!</definedName>
    <definedName name="DTH" localSheetId="19">#REF!</definedName>
    <definedName name="DTH" localSheetId="20">#REF!</definedName>
    <definedName name="DTH" localSheetId="21">#REF!</definedName>
    <definedName name="DTH">#REF!</definedName>
    <definedName name="GLA" localSheetId="4">#REF!</definedName>
    <definedName name="GLA" localSheetId="6">#REF!</definedName>
    <definedName name="GLA" localSheetId="12">#REF!</definedName>
    <definedName name="GLA" localSheetId="18">#REF!</definedName>
    <definedName name="GLA" localSheetId="19">#REF!</definedName>
    <definedName name="GLA" localSheetId="20">#REF!</definedName>
    <definedName name="GLA" localSheetId="21">#REF!</definedName>
    <definedName name="GLA">#REF!</definedName>
    <definedName name="HAG" localSheetId="4">#REF!</definedName>
    <definedName name="HAG" localSheetId="6">#REF!</definedName>
    <definedName name="HAG" localSheetId="12">#REF!</definedName>
    <definedName name="HAG" localSheetId="18">#REF!</definedName>
    <definedName name="HAG" localSheetId="19">#REF!</definedName>
    <definedName name="HAG" localSheetId="20">#REF!</definedName>
    <definedName name="HAG" localSheetId="21">#REF!</definedName>
    <definedName name="HAG">#REF!</definedName>
    <definedName name="HBI" localSheetId="4">#REF!</definedName>
    <definedName name="HBI" localSheetId="6">#REF!</definedName>
    <definedName name="HBI" localSheetId="12">#REF!</definedName>
    <definedName name="HBI" localSheetId="18">#REF!</definedName>
    <definedName name="HBI" localSheetId="19">#REF!</definedName>
    <definedName name="HBI" localSheetId="20">#REF!</definedName>
    <definedName name="HBI" localSheetId="21">#REF!</definedName>
    <definedName name="HBI">#REF!</definedName>
    <definedName name="HCM" localSheetId="4">#REF!</definedName>
    <definedName name="HCM" localSheetId="6">#REF!</definedName>
    <definedName name="HCM" localSheetId="12">#REF!</definedName>
    <definedName name="HCM" localSheetId="18">#REF!</definedName>
    <definedName name="HCM" localSheetId="19">#REF!</definedName>
    <definedName name="HCM" localSheetId="20">#REF!</definedName>
    <definedName name="HCM" localSheetId="21">#REF!</definedName>
    <definedName name="HCM">#REF!</definedName>
    <definedName name="HDU" localSheetId="4">#REF!</definedName>
    <definedName name="HDU" localSheetId="6">#REF!</definedName>
    <definedName name="HDU" localSheetId="12">#REF!</definedName>
    <definedName name="HDU" localSheetId="18">#REF!</definedName>
    <definedName name="HDU" localSheetId="19">#REF!</definedName>
    <definedName name="HDU" localSheetId="20">#REF!</definedName>
    <definedName name="HDU" localSheetId="21">#REF!</definedName>
    <definedName name="HDU">#REF!</definedName>
    <definedName name="HGI" localSheetId="4">#REF!</definedName>
    <definedName name="HGI" localSheetId="6">#REF!</definedName>
    <definedName name="HGI" localSheetId="12">#REF!</definedName>
    <definedName name="HGI" localSheetId="18">#REF!</definedName>
    <definedName name="HGI" localSheetId="19">#REF!</definedName>
    <definedName name="HGI" localSheetId="20">#REF!</definedName>
    <definedName name="HGI" localSheetId="21">#REF!</definedName>
    <definedName name="HGI">#REF!</definedName>
    <definedName name="HNA" localSheetId="4">#REF!</definedName>
    <definedName name="HNA" localSheetId="6">#REF!</definedName>
    <definedName name="HNA" localSheetId="12">#REF!</definedName>
    <definedName name="HNA" localSheetId="18">#REF!</definedName>
    <definedName name="HNA" localSheetId="19">#REF!</definedName>
    <definedName name="HNA" localSheetId="20">#REF!</definedName>
    <definedName name="HNA" localSheetId="21">#REF!</definedName>
    <definedName name="HNA">#REF!</definedName>
    <definedName name="HNO" localSheetId="4">#REF!</definedName>
    <definedName name="HNO" localSheetId="6">#REF!</definedName>
    <definedName name="HNO" localSheetId="12">#REF!</definedName>
    <definedName name="HNO" localSheetId="18">#REF!</definedName>
    <definedName name="HNO" localSheetId="19">#REF!</definedName>
    <definedName name="HNO" localSheetId="20">#REF!</definedName>
    <definedName name="HNO" localSheetId="21">#REF!</definedName>
    <definedName name="HNO">#REF!</definedName>
    <definedName name="HPO" localSheetId="4">#REF!</definedName>
    <definedName name="HPO" localSheetId="6">#REF!</definedName>
    <definedName name="HPO" localSheetId="12">#REF!</definedName>
    <definedName name="HPO" localSheetId="18">#REF!</definedName>
    <definedName name="HPO" localSheetId="19">#REF!</definedName>
    <definedName name="HPO" localSheetId="20">#REF!</definedName>
    <definedName name="HPO" localSheetId="21">#REF!</definedName>
    <definedName name="HPO">#REF!</definedName>
    <definedName name="HTI" localSheetId="4">#REF!</definedName>
    <definedName name="HTI" localSheetId="6">#REF!</definedName>
    <definedName name="HTI" localSheetId="12">#REF!</definedName>
    <definedName name="HTI" localSheetId="18">#REF!</definedName>
    <definedName name="HTI" localSheetId="19">#REF!</definedName>
    <definedName name="HTI" localSheetId="20">#REF!</definedName>
    <definedName name="HTI" localSheetId="21">#REF!</definedName>
    <definedName name="HTI">#REF!</definedName>
    <definedName name="HYE" localSheetId="4">#REF!</definedName>
    <definedName name="HYE" localSheetId="6">#REF!</definedName>
    <definedName name="HYE" localSheetId="12">#REF!</definedName>
    <definedName name="HYE" localSheetId="18">#REF!</definedName>
    <definedName name="HYE" localSheetId="19">#REF!</definedName>
    <definedName name="HYE" localSheetId="20">#REF!</definedName>
    <definedName name="HYE" localSheetId="21">#REF!</definedName>
    <definedName name="HYE">#REF!</definedName>
    <definedName name="KIG" localSheetId="4">#REF!</definedName>
    <definedName name="KIG" localSheetId="6">#REF!</definedName>
    <definedName name="KIG" localSheetId="12">#REF!</definedName>
    <definedName name="KIG" localSheetId="18">#REF!</definedName>
    <definedName name="KIG" localSheetId="19">#REF!</definedName>
    <definedName name="KIG" localSheetId="20">#REF!</definedName>
    <definedName name="KIG" localSheetId="21">#REF!</definedName>
    <definedName name="KIG">#REF!</definedName>
    <definedName name="KTU" localSheetId="4">#REF!</definedName>
    <definedName name="KTU" localSheetId="6">#REF!</definedName>
    <definedName name="KTU" localSheetId="12">#REF!</definedName>
    <definedName name="KTU" localSheetId="18">#REF!</definedName>
    <definedName name="KTU" localSheetId="19">#REF!</definedName>
    <definedName name="KTU" localSheetId="20">#REF!</definedName>
    <definedName name="KTU" localSheetId="21">#REF!</definedName>
    <definedName name="KTU">#REF!</definedName>
    <definedName name="KHA" localSheetId="4">#REF!</definedName>
    <definedName name="KHA" localSheetId="6">#REF!</definedName>
    <definedName name="KHA" localSheetId="12">#REF!</definedName>
    <definedName name="KHA" localSheetId="18">#REF!</definedName>
    <definedName name="KHA" localSheetId="19">#REF!</definedName>
    <definedName name="KHA" localSheetId="20">#REF!</definedName>
    <definedName name="KHA" localSheetId="21">#REF!</definedName>
    <definedName name="KHA">#REF!</definedName>
    <definedName name="khuvuc_haiphong" localSheetId="4">#REF!</definedName>
    <definedName name="khuvuc_haiphong" localSheetId="6">#REF!</definedName>
    <definedName name="khuvuc_haiphong" localSheetId="12">#REF!</definedName>
    <definedName name="khuvuc_haiphong" localSheetId="18">#REF!</definedName>
    <definedName name="khuvuc_haiphong" localSheetId="19">#REF!</definedName>
    <definedName name="khuvuc_haiphong" localSheetId="20">#REF!</definedName>
    <definedName name="khuvuc_haiphong" localSheetId="21">#REF!</definedName>
    <definedName name="khuvuc_haiphong">#REF!</definedName>
    <definedName name="khuvuc_hanoi" localSheetId="4">#REF!</definedName>
    <definedName name="khuvuc_hanoi" localSheetId="6">#REF!</definedName>
    <definedName name="khuvuc_hanoi" localSheetId="12">#REF!</definedName>
    <definedName name="khuvuc_hanoi" localSheetId="18">#REF!</definedName>
    <definedName name="khuvuc_hanoi" localSheetId="19">#REF!</definedName>
    <definedName name="khuvuc_hanoi" localSheetId="20">#REF!</definedName>
    <definedName name="khuvuc_hanoi" localSheetId="21">#REF!</definedName>
    <definedName name="khuvuc_hanoi">#REF!</definedName>
    <definedName name="khuvuc_namdinh" localSheetId="4">#REF!</definedName>
    <definedName name="khuvuc_namdinh" localSheetId="6">#REF!</definedName>
    <definedName name="khuvuc_namdinh" localSheetId="12">#REF!</definedName>
    <definedName name="khuvuc_namdinh" localSheetId="18">#REF!</definedName>
    <definedName name="khuvuc_namdinh" localSheetId="19">#REF!</definedName>
    <definedName name="khuvuc_namdinh" localSheetId="20">#REF!</definedName>
    <definedName name="khuvuc_namdinh" localSheetId="21">#REF!</definedName>
    <definedName name="khuvuc_namdinh">#REF!</definedName>
    <definedName name="khuvuc_phuyen" localSheetId="4">#REF!</definedName>
    <definedName name="khuvuc_phuyen" localSheetId="6">#REF!</definedName>
    <definedName name="khuvuc_phuyen" localSheetId="12">#REF!</definedName>
    <definedName name="khuvuc_phuyen" localSheetId="18">#REF!</definedName>
    <definedName name="khuvuc_phuyen" localSheetId="19">#REF!</definedName>
    <definedName name="khuvuc_phuyen" localSheetId="20">#REF!</definedName>
    <definedName name="khuvuc_phuyen" localSheetId="21">#REF!</definedName>
    <definedName name="khuvuc_phuyen">#REF!</definedName>
    <definedName name="khuvuc_thanhhoa" localSheetId="4">#REF!</definedName>
    <definedName name="khuvuc_thanhhoa" localSheetId="6">#REF!</definedName>
    <definedName name="khuvuc_thanhhoa" localSheetId="12">#REF!</definedName>
    <definedName name="khuvuc_thanhhoa" localSheetId="18">#REF!</definedName>
    <definedName name="khuvuc_thanhhoa" localSheetId="19">#REF!</definedName>
    <definedName name="khuvuc_thanhhoa" localSheetId="20">#REF!</definedName>
    <definedName name="khuvuc_thanhhoa" localSheetId="21">#REF!</definedName>
    <definedName name="khuvuc_thanhhoa">#REF!</definedName>
    <definedName name="LAN" localSheetId="4">#REF!</definedName>
    <definedName name="LAN" localSheetId="6">#REF!</definedName>
    <definedName name="LAN" localSheetId="12">#REF!</definedName>
    <definedName name="LAN" localSheetId="18">#REF!</definedName>
    <definedName name="LAN" localSheetId="19">#REF!</definedName>
    <definedName name="LAN" localSheetId="20">#REF!</definedName>
    <definedName name="LAN" localSheetId="21">#REF!</definedName>
    <definedName name="LAN">#REF!</definedName>
    <definedName name="LCA" localSheetId="4">#REF!</definedName>
    <definedName name="LCA" localSheetId="6">#REF!</definedName>
    <definedName name="LCA" localSheetId="12">#REF!</definedName>
    <definedName name="LCA" localSheetId="18">#REF!</definedName>
    <definedName name="LCA" localSheetId="19">#REF!</definedName>
    <definedName name="LCA" localSheetId="20">#REF!</definedName>
    <definedName name="LCA" localSheetId="21">#REF!</definedName>
    <definedName name="LCA">#REF!</definedName>
    <definedName name="LCH" localSheetId="4">#REF!</definedName>
    <definedName name="LCH" localSheetId="6">#REF!</definedName>
    <definedName name="LCH" localSheetId="12">#REF!</definedName>
    <definedName name="LCH" localSheetId="18">#REF!</definedName>
    <definedName name="LCH" localSheetId="19">#REF!</definedName>
    <definedName name="LCH" localSheetId="20">#REF!</definedName>
    <definedName name="LCH" localSheetId="21">#REF!</definedName>
    <definedName name="LCH">#REF!</definedName>
    <definedName name="LDO" localSheetId="4">#REF!</definedName>
    <definedName name="LDO" localSheetId="6">#REF!</definedName>
    <definedName name="LDO" localSheetId="12">#REF!</definedName>
    <definedName name="LDO" localSheetId="18">#REF!</definedName>
    <definedName name="LDO" localSheetId="19">#REF!</definedName>
    <definedName name="LDO" localSheetId="20">#REF!</definedName>
    <definedName name="LDO" localSheetId="21">#REF!</definedName>
    <definedName name="LDO">#REF!</definedName>
    <definedName name="LSO" localSheetId="4">#REF!</definedName>
    <definedName name="LSO" localSheetId="6">#REF!</definedName>
    <definedName name="LSO" localSheetId="12">#REF!</definedName>
    <definedName name="LSO" localSheetId="18">#REF!</definedName>
    <definedName name="LSO" localSheetId="19">#REF!</definedName>
    <definedName name="LSO" localSheetId="20">#REF!</definedName>
    <definedName name="LSO" localSheetId="21">#REF!</definedName>
    <definedName name="LSO">#REF!</definedName>
    <definedName name="NAN" localSheetId="4">#REF!</definedName>
    <definedName name="NAN" localSheetId="6">#REF!</definedName>
    <definedName name="NAN" localSheetId="12">#REF!</definedName>
    <definedName name="NAN" localSheetId="18">#REF!</definedName>
    <definedName name="NAN" localSheetId="19">#REF!</definedName>
    <definedName name="NAN" localSheetId="20">#REF!</definedName>
    <definedName name="NAN" localSheetId="21">#REF!</definedName>
    <definedName name="NAN">#REF!</definedName>
    <definedName name="NBI" localSheetId="4">#REF!</definedName>
    <definedName name="NBI" localSheetId="6">#REF!</definedName>
    <definedName name="NBI" localSheetId="12">#REF!</definedName>
    <definedName name="NBI" localSheetId="18">#REF!</definedName>
    <definedName name="NBI" localSheetId="19">#REF!</definedName>
    <definedName name="NBI" localSheetId="20">#REF!</definedName>
    <definedName name="NBI" localSheetId="21">#REF!</definedName>
    <definedName name="NBI">#REF!</definedName>
    <definedName name="NDI" localSheetId="4">#REF!</definedName>
    <definedName name="NDI" localSheetId="6">#REF!</definedName>
    <definedName name="NDI" localSheetId="12">#REF!</definedName>
    <definedName name="NDI" localSheetId="18">#REF!</definedName>
    <definedName name="NDI" localSheetId="19">#REF!</definedName>
    <definedName name="NDI" localSheetId="20">#REF!</definedName>
    <definedName name="NDI" localSheetId="21">#REF!</definedName>
    <definedName name="NDI">#REF!</definedName>
    <definedName name="NTH" localSheetId="4">#REF!</definedName>
    <definedName name="NTH" localSheetId="6">#REF!</definedName>
    <definedName name="NTH" localSheetId="12">#REF!</definedName>
    <definedName name="NTH" localSheetId="18">#REF!</definedName>
    <definedName name="NTH" localSheetId="19">#REF!</definedName>
    <definedName name="NTH" localSheetId="20">#REF!</definedName>
    <definedName name="NTH" localSheetId="21">#REF!</definedName>
    <definedName name="NTH">#REF!</definedName>
    <definedName name="nhomvl" localSheetId="4">#REF!</definedName>
    <definedName name="nhomvl" localSheetId="6">#REF!</definedName>
    <definedName name="nhomvl" localSheetId="12">#REF!</definedName>
    <definedName name="nhomvl" localSheetId="18">#REF!</definedName>
    <definedName name="nhomvl" localSheetId="19">#REF!</definedName>
    <definedName name="nhomvl" localSheetId="20">#REF!</definedName>
    <definedName name="nhomvl" localSheetId="21">#REF!</definedName>
    <definedName name="nhomvl">#REF!</definedName>
    <definedName name="_xlnm.Print_Area" localSheetId="1">'1. Thép'!$A$1:$I$66</definedName>
    <definedName name="_xlnm.Print_Area" localSheetId="2">'2. XM'!$A$1:$I$92</definedName>
    <definedName name="_xlnm.Print_Area" localSheetId="4">'3. 1 Cau kien duc san'!$A$1:$I$18</definedName>
    <definedName name="_xlnm.Print_Area" localSheetId="3">'3.Cấu kiện BT'!$A$1:$J$73</definedName>
    <definedName name="_xlnm.Print_Area" localSheetId="5">'4.Nhựa đường'!$A$1:$I$27</definedName>
    <definedName name="_xlnm.Print_Area" localSheetId="6">'5. KC thep'!$A$1:$I$77</definedName>
    <definedName name="_xlnm.Print_Area" localSheetId="7">'6.1.Sơn'!$A$1:$I$278</definedName>
    <definedName name="_xlnm.Print_Area" localSheetId="8">'6.2VL điện'!$A$1:$I$1097</definedName>
    <definedName name="_xlnm.Print_Area" localSheetId="12">'6.3 Dong ho nuoc'!$A$1:$I$5</definedName>
    <definedName name="_xlnm.Print_Area" localSheetId="10">'6.3 VT nước '!$A$1:$I$1595</definedName>
    <definedName name="_xlnm.Print_Area" localSheetId="9">'6.3 VT Tien phong'!$A$1:$K$713</definedName>
    <definedName name="_xlnm.Print_Area" localSheetId="11">'6.3 VT Thuan phat'!$A$1:$J$310</definedName>
    <definedName name="_xlnm.Print_Area" localSheetId="13">'6.4 Cua NK'!$A$1:$I$328</definedName>
    <definedName name="_xlnm.Print_Area" localSheetId="15">'7.1.VL khac'!$A$1:$I$32</definedName>
    <definedName name="_xlnm.Print_Area" localSheetId="16">'7.2 Tam nhua'!$A$1:$I$10</definedName>
    <definedName name="_xlnm.Print_Area" localSheetId="17">'7.3 Tam 3D'!$A$1:$I$6</definedName>
    <definedName name="_xlnm.Print_Area" localSheetId="18">'7.4.Tam thach cao'!$A$1:$I$39</definedName>
    <definedName name="_xlnm.Print_Area" localSheetId="19">'7.5 Dat san lap'!$A$1:$I$9</definedName>
    <definedName name="_xlnm.Print_Area" localSheetId="20">'7.6 Gach'!$A$1:$I$21</definedName>
    <definedName name="_xlnm.Print_Area" localSheetId="21">'7.7 Cac bon'!$A$1:$I$10</definedName>
    <definedName name="_xlnm.Print_Titles" localSheetId="2">'2. XM'!$1:$1</definedName>
    <definedName name="_xlnm.Print_Titles" localSheetId="4">'3. 1 Cau kien duc san'!$1:$1</definedName>
    <definedName name="_xlnm.Print_Titles" localSheetId="3">'3.Cấu kiện BT'!$1:$1</definedName>
    <definedName name="_xlnm.Print_Titles" localSheetId="5">'4.Nhựa đường'!$1:$1</definedName>
    <definedName name="_xlnm.Print_Titles" localSheetId="6">'5. KC thep'!$1:$1</definedName>
    <definedName name="_xlnm.Print_Titles" localSheetId="7">'6.1.Sơn'!$1:$1</definedName>
    <definedName name="_xlnm.Print_Titles" localSheetId="8">'6.2VL điện'!$1:$1</definedName>
    <definedName name="_xlnm.Print_Titles" localSheetId="12">'6.3 Dong ho nuoc'!$1:$1</definedName>
    <definedName name="_xlnm.Print_Titles" localSheetId="10">'6.3 VT nước '!$1:$1</definedName>
    <definedName name="_xlnm.Print_Titles" localSheetId="9">'6.3 VT Tien phong'!$1:$1</definedName>
    <definedName name="_xlnm.Print_Titles" localSheetId="11">'6.3 VT Thuan phat'!$1:$1</definedName>
    <definedName name="_xlnm.Print_Titles" localSheetId="13">'6.4 Cua NK'!$1:$2</definedName>
    <definedName name="_xlnm.Print_Titles" localSheetId="14">'6.5.Gạch ốp lát'!$1:$1</definedName>
    <definedName name="_xlnm.Print_Titles" localSheetId="17">'7.3 Tam 3D'!$1:$1</definedName>
    <definedName name="_xlnm.Print_Titles" localSheetId="18">'7.4.Tam thach cao'!$1:$1</definedName>
    <definedName name="_xlnm.Print_Titles" localSheetId="20">'7.6 Gach'!$1:$1</definedName>
    <definedName name="_xlnm.Print_Titles" localSheetId="0">ML!$2:$2</definedName>
    <definedName name="PTH" localSheetId="4">#REF!</definedName>
    <definedName name="PTH" localSheetId="6">#REF!</definedName>
    <definedName name="PTH" localSheetId="12">#REF!</definedName>
    <definedName name="PTH" localSheetId="18">#REF!</definedName>
    <definedName name="PTH" localSheetId="19">#REF!</definedName>
    <definedName name="PTH" localSheetId="20">#REF!</definedName>
    <definedName name="PTH" localSheetId="21">#REF!</definedName>
    <definedName name="PTH">#REF!</definedName>
    <definedName name="PYN" localSheetId="4">#REF!</definedName>
    <definedName name="PYN" localSheetId="6">#REF!</definedName>
    <definedName name="PYN" localSheetId="12">#REF!</definedName>
    <definedName name="PYN" localSheetId="18">#REF!</definedName>
    <definedName name="PYN" localSheetId="19">#REF!</definedName>
    <definedName name="PYN" localSheetId="20">#REF!</definedName>
    <definedName name="PYN" localSheetId="21">#REF!</definedName>
    <definedName name="PYN">#REF!</definedName>
    <definedName name="QBI" localSheetId="4">#REF!</definedName>
    <definedName name="QBI" localSheetId="6">#REF!</definedName>
    <definedName name="QBI" localSheetId="12">#REF!</definedName>
    <definedName name="QBI" localSheetId="18">#REF!</definedName>
    <definedName name="QBI" localSheetId="19">#REF!</definedName>
    <definedName name="QBI" localSheetId="20">#REF!</definedName>
    <definedName name="QBI" localSheetId="21">#REF!</definedName>
    <definedName name="QBI">#REF!</definedName>
    <definedName name="QNA" localSheetId="4">#REF!</definedName>
    <definedName name="QNA" localSheetId="6">#REF!</definedName>
    <definedName name="QNA" localSheetId="12">#REF!</definedName>
    <definedName name="QNA" localSheetId="18">#REF!</definedName>
    <definedName name="QNA" localSheetId="19">#REF!</definedName>
    <definedName name="QNA" localSheetId="20">#REF!</definedName>
    <definedName name="QNA" localSheetId="21">#REF!</definedName>
    <definedName name="QNA">#REF!</definedName>
    <definedName name="QNI" localSheetId="4">#REF!</definedName>
    <definedName name="QNI" localSheetId="6">#REF!</definedName>
    <definedName name="QNI" localSheetId="12">#REF!</definedName>
    <definedName name="QNI" localSheetId="18">#REF!</definedName>
    <definedName name="QNI" localSheetId="19">#REF!</definedName>
    <definedName name="QNI" localSheetId="20">#REF!</definedName>
    <definedName name="QNI" localSheetId="21">#REF!</definedName>
    <definedName name="QNI">#REF!</definedName>
    <definedName name="QNG" localSheetId="4">#REF!</definedName>
    <definedName name="QNG" localSheetId="6">#REF!</definedName>
    <definedName name="QNG" localSheetId="12">#REF!</definedName>
    <definedName name="QNG" localSheetId="18">#REF!</definedName>
    <definedName name="QNG" localSheetId="19">#REF!</definedName>
    <definedName name="QNG" localSheetId="20">#REF!</definedName>
    <definedName name="QNG" localSheetId="21">#REF!</definedName>
    <definedName name="QNG">#REF!</definedName>
    <definedName name="QTR" localSheetId="4">#REF!</definedName>
    <definedName name="QTR" localSheetId="6">#REF!</definedName>
    <definedName name="QTR" localSheetId="12">#REF!</definedName>
    <definedName name="QTR" localSheetId="18">#REF!</definedName>
    <definedName name="QTR" localSheetId="19">#REF!</definedName>
    <definedName name="QTR" localSheetId="20">#REF!</definedName>
    <definedName name="QTR" localSheetId="21">#REF!</definedName>
    <definedName name="QTR">#REF!</definedName>
    <definedName name="QUANHUYEN" localSheetId="4">#REF!</definedName>
    <definedName name="QUANHUYEN" localSheetId="6">#REF!</definedName>
    <definedName name="QUANHUYEN" localSheetId="12">#REF!</definedName>
    <definedName name="QUANHUYEN" localSheetId="18">#REF!</definedName>
    <definedName name="QUANHUYEN" localSheetId="19">#REF!</definedName>
    <definedName name="QUANHUYEN" localSheetId="20">#REF!</definedName>
    <definedName name="QUANHUYEN" localSheetId="21">#REF!</definedName>
    <definedName name="QUANHUYEN">#REF!</definedName>
    <definedName name="SLA" localSheetId="4">#REF!</definedName>
    <definedName name="SLA" localSheetId="6">#REF!</definedName>
    <definedName name="SLA" localSheetId="12">#REF!</definedName>
    <definedName name="SLA" localSheetId="18">#REF!</definedName>
    <definedName name="SLA" localSheetId="19">#REF!</definedName>
    <definedName name="SLA" localSheetId="20">#REF!</definedName>
    <definedName name="SLA" localSheetId="21">#REF!</definedName>
    <definedName name="SLA">#REF!</definedName>
    <definedName name="STR" localSheetId="4">#REF!</definedName>
    <definedName name="STR" localSheetId="6">#REF!</definedName>
    <definedName name="STR" localSheetId="12">#REF!</definedName>
    <definedName name="STR" localSheetId="18">#REF!</definedName>
    <definedName name="STR" localSheetId="19">#REF!</definedName>
    <definedName name="STR" localSheetId="20">#REF!</definedName>
    <definedName name="STR" localSheetId="21">#REF!</definedName>
    <definedName name="STR">#REF!</definedName>
    <definedName name="TBI" localSheetId="4">#REF!</definedName>
    <definedName name="TBI" localSheetId="6">#REF!</definedName>
    <definedName name="TBI" localSheetId="12">#REF!</definedName>
    <definedName name="TBI" localSheetId="18">#REF!</definedName>
    <definedName name="TBI" localSheetId="19">#REF!</definedName>
    <definedName name="TBI" localSheetId="20">#REF!</definedName>
    <definedName name="TBI" localSheetId="21">#REF!</definedName>
    <definedName name="TBI">#REF!</definedName>
    <definedName name="TGI" localSheetId="4">#REF!</definedName>
    <definedName name="TGI" localSheetId="6">#REF!</definedName>
    <definedName name="TGI" localSheetId="12">#REF!</definedName>
    <definedName name="TGI" localSheetId="18">#REF!</definedName>
    <definedName name="TGI" localSheetId="19">#REF!</definedName>
    <definedName name="TGI" localSheetId="20">#REF!</definedName>
    <definedName name="TGI" localSheetId="21">#REF!</definedName>
    <definedName name="TGI">#REF!</definedName>
    <definedName name="TINH" localSheetId="1">#REF!</definedName>
    <definedName name="TINH" localSheetId="2">#REF!</definedName>
    <definedName name="TINH" localSheetId="4">#REF!</definedName>
    <definedName name="TINH" localSheetId="6">#REF!</definedName>
    <definedName name="TINH" localSheetId="12">#REF!</definedName>
    <definedName name="TINH" localSheetId="10">#REF!</definedName>
    <definedName name="TINH" localSheetId="9">#REF!</definedName>
    <definedName name="TINH" localSheetId="11">#REF!</definedName>
    <definedName name="TINH" localSheetId="13">#REF!</definedName>
    <definedName name="TINH" localSheetId="18">#REF!</definedName>
    <definedName name="TINH" localSheetId="19">#REF!</definedName>
    <definedName name="TINH" localSheetId="20">#REF!</definedName>
    <definedName name="TINH" localSheetId="21">#REF!</definedName>
    <definedName name="TINH">#REF!</definedName>
    <definedName name="TNI" localSheetId="4">#REF!</definedName>
    <definedName name="TNI" localSheetId="6">#REF!</definedName>
    <definedName name="TNI" localSheetId="12">#REF!</definedName>
    <definedName name="TNI" localSheetId="18">#REF!</definedName>
    <definedName name="TNI" localSheetId="19">#REF!</definedName>
    <definedName name="TNI" localSheetId="20">#REF!</definedName>
    <definedName name="TNI" localSheetId="21">#REF!</definedName>
    <definedName name="TNI">#REF!</definedName>
    <definedName name="TNG" localSheetId="4">#REF!</definedName>
    <definedName name="TNG" localSheetId="6">#REF!</definedName>
    <definedName name="TNG" localSheetId="12">#REF!</definedName>
    <definedName name="TNG" localSheetId="18">#REF!</definedName>
    <definedName name="TNG" localSheetId="19">#REF!</definedName>
    <definedName name="TNG" localSheetId="20">#REF!</definedName>
    <definedName name="TNG" localSheetId="21">#REF!</definedName>
    <definedName name="TNG">#REF!</definedName>
    <definedName name="TQU" localSheetId="4">#REF!</definedName>
    <definedName name="TQU" localSheetId="6">#REF!</definedName>
    <definedName name="TQU" localSheetId="12">#REF!</definedName>
    <definedName name="TQU" localSheetId="18">#REF!</definedName>
    <definedName name="TQU" localSheetId="19">#REF!</definedName>
    <definedName name="TQU" localSheetId="20">#REF!</definedName>
    <definedName name="TQU" localSheetId="21">#REF!</definedName>
    <definedName name="TQU">#REF!</definedName>
    <definedName name="TTH" localSheetId="4">#REF!</definedName>
    <definedName name="TTH" localSheetId="6">#REF!</definedName>
    <definedName name="TTH" localSheetId="12">#REF!</definedName>
    <definedName name="TTH" localSheetId="18">#REF!</definedName>
    <definedName name="TTH" localSheetId="19">#REF!</definedName>
    <definedName name="TTH" localSheetId="20">#REF!</definedName>
    <definedName name="TTH" localSheetId="21">#REF!</definedName>
    <definedName name="TTH">#REF!</definedName>
    <definedName name="TVI" localSheetId="4">#REF!</definedName>
    <definedName name="TVI" localSheetId="6">#REF!</definedName>
    <definedName name="TVI" localSheetId="12">#REF!</definedName>
    <definedName name="TVI" localSheetId="18">#REF!</definedName>
    <definedName name="TVI" localSheetId="19">#REF!</definedName>
    <definedName name="TVI" localSheetId="20">#REF!</definedName>
    <definedName name="TVI" localSheetId="21">#REF!</definedName>
    <definedName name="TVI">#REF!</definedName>
    <definedName name="THO" localSheetId="4">#REF!</definedName>
    <definedName name="THO" localSheetId="6">#REF!</definedName>
    <definedName name="THO" localSheetId="12">#REF!</definedName>
    <definedName name="THO" localSheetId="18">#REF!</definedName>
    <definedName name="THO" localSheetId="19">#REF!</definedName>
    <definedName name="THO" localSheetId="20">#REF!</definedName>
    <definedName name="THO" localSheetId="21">#REF!</definedName>
    <definedName name="THO">#REF!</definedName>
    <definedName name="VLO" localSheetId="4">#REF!</definedName>
    <definedName name="VLO" localSheetId="6">#REF!</definedName>
    <definedName name="VLO" localSheetId="12">#REF!</definedName>
    <definedName name="VLO" localSheetId="18">#REF!</definedName>
    <definedName name="VLO" localSheetId="19">#REF!</definedName>
    <definedName name="VLO" localSheetId="20">#REF!</definedName>
    <definedName name="VLO" localSheetId="21">#REF!</definedName>
    <definedName name="VLO">#REF!</definedName>
    <definedName name="VPU" localSheetId="4">#REF!</definedName>
    <definedName name="VPU" localSheetId="6">#REF!</definedName>
    <definedName name="VPU" localSheetId="12">#REF!</definedName>
    <definedName name="VPU" localSheetId="18">#REF!</definedName>
    <definedName name="VPU" localSheetId="19">#REF!</definedName>
    <definedName name="VPU" localSheetId="20">#REF!</definedName>
    <definedName name="VPU" localSheetId="21">#REF!</definedName>
    <definedName name="VPU">#REF!</definedName>
    <definedName name="VUNG" localSheetId="1">#REF!</definedName>
    <definedName name="VUNG" localSheetId="2">#REF!</definedName>
    <definedName name="VUNG" localSheetId="4">#REF!</definedName>
    <definedName name="VUNG" localSheetId="6">#REF!</definedName>
    <definedName name="VUNG" localSheetId="12">#REF!</definedName>
    <definedName name="VUNG" localSheetId="10">#REF!</definedName>
    <definedName name="VUNG" localSheetId="9">#REF!</definedName>
    <definedName name="VUNG" localSheetId="11">#REF!</definedName>
    <definedName name="VUNG" localSheetId="13">#REF!</definedName>
    <definedName name="VUNG" localSheetId="18">#REF!</definedName>
    <definedName name="VUNG" localSheetId="19">#REF!</definedName>
    <definedName name="VUNG" localSheetId="20">#REF!</definedName>
    <definedName name="VUNG" localSheetId="21">#REF!</definedName>
    <definedName name="VUNG">#REF!</definedName>
    <definedName name="YBA" localSheetId="4">#REF!</definedName>
    <definedName name="YBA" localSheetId="6">#REF!</definedName>
    <definedName name="YBA" localSheetId="12">#REF!</definedName>
    <definedName name="YBA" localSheetId="18">#REF!</definedName>
    <definedName name="YBA" localSheetId="19">#REF!</definedName>
    <definedName name="YBA" localSheetId="20">#REF!</definedName>
    <definedName name="YBA" localSheetId="21">#REF!</definedName>
    <definedName name="YBA">#REF!</definedName>
  </definedNames>
  <calcPr calcId="191029" iterateCount="1"/>
</workbook>
</file>

<file path=xl/calcChain.xml><?xml version="1.0" encoding="utf-8"?>
<calcChain xmlns="http://schemas.openxmlformats.org/spreadsheetml/2006/main">
  <c r="E133" i="34" l="1"/>
  <c r="E160" i="34"/>
  <c r="G133" i="34"/>
  <c r="G114" i="34"/>
  <c r="E114" i="34"/>
  <c r="G87" i="34"/>
  <c r="G58" i="34"/>
  <c r="E87" i="34"/>
  <c r="E58" i="34"/>
  <c r="G29" i="34"/>
  <c r="K63" i="10"/>
  <c r="K64" i="10" s="1"/>
  <c r="K65" i="10" s="1"/>
  <c r="K66" i="10" s="1"/>
  <c r="K67" i="10" s="1"/>
  <c r="K69" i="10" s="1"/>
  <c r="K70" i="10" s="1"/>
  <c r="K71" i="10" s="1"/>
  <c r="K72" i="10" s="1"/>
  <c r="K73" i="10" s="1"/>
  <c r="K74" i="10" s="1"/>
  <c r="K75" i="10" s="1"/>
  <c r="K76" i="10" s="1"/>
  <c r="K61" i="10"/>
  <c r="K60" i="10"/>
  <c r="K59" i="10"/>
  <c r="K58" i="10"/>
  <c r="K56" i="10"/>
  <c r="K55" i="10"/>
  <c r="K54" i="10"/>
  <c r="K53" i="10"/>
  <c r="K51" i="10"/>
  <c r="K49" i="10"/>
  <c r="K48" i="10"/>
  <c r="K46" i="10"/>
  <c r="K45" i="10"/>
  <c r="K44" i="10"/>
  <c r="K43" i="10"/>
  <c r="K42" i="10"/>
  <c r="K41" i="10"/>
  <c r="K39" i="10"/>
  <c r="K38" i="10"/>
  <c r="K37" i="10"/>
  <c r="G125" i="33"/>
  <c r="G89" i="33"/>
  <c r="G85" i="33"/>
  <c r="G265" i="33"/>
  <c r="G245" i="33"/>
  <c r="G64" i="33"/>
  <c r="G700" i="12"/>
  <c r="I310" i="50"/>
  <c r="I309" i="50"/>
  <c r="I308" i="50"/>
  <c r="G155" i="13"/>
  <c r="H95" i="21"/>
  <c r="H94" i="21"/>
  <c r="G24" i="52"/>
  <c r="I29" i="17"/>
  <c r="I16" i="17"/>
  <c r="I32" i="17"/>
  <c r="I33" i="17"/>
  <c r="I34" i="17"/>
  <c r="I35" i="17"/>
  <c r="I36" i="17"/>
  <c r="I37" i="17"/>
  <c r="I38" i="17"/>
  <c r="I39" i="17"/>
  <c r="I40" i="17"/>
  <c r="I41" i="17"/>
  <c r="I31" i="17"/>
  <c r="I19" i="17"/>
  <c r="I20" i="17"/>
  <c r="I21" i="17"/>
  <c r="I22" i="17"/>
  <c r="I23" i="17"/>
  <c r="I24" i="17"/>
  <c r="I25" i="17"/>
  <c r="I26" i="17"/>
  <c r="I27" i="17"/>
  <c r="I28" i="17"/>
  <c r="I18" i="17"/>
  <c r="I6" i="17"/>
  <c r="I7" i="17"/>
  <c r="I8" i="17"/>
  <c r="I9" i="17"/>
  <c r="I10" i="17"/>
  <c r="I11" i="17"/>
  <c r="I12" i="17"/>
  <c r="I13" i="17"/>
  <c r="I14" i="17"/>
  <c r="I15" i="17"/>
  <c r="I5" i="17"/>
  <c r="E6" i="45"/>
  <c r="G27" i="50"/>
  <c r="G52" i="50" s="1"/>
  <c r="G77" i="50" s="1"/>
  <c r="G102" i="50" s="1"/>
  <c r="G127" i="50" s="1"/>
  <c r="G152" i="50" s="1"/>
  <c r="G177" i="50" s="1"/>
  <c r="G202" i="50" s="1"/>
  <c r="G227" i="50" s="1"/>
  <c r="G252" i="50" s="1"/>
  <c r="G277" i="50" s="1"/>
  <c r="G302" i="50" s="1"/>
  <c r="I307" i="50"/>
  <c r="I306" i="50"/>
  <c r="I305" i="50"/>
  <c r="I304" i="50"/>
  <c r="I303" i="50"/>
  <c r="I302" i="50"/>
  <c r="I301" i="50"/>
  <c r="I300" i="50"/>
  <c r="I299" i="50"/>
  <c r="I298" i="50"/>
  <c r="I297" i="50"/>
  <c r="I295" i="50"/>
  <c r="I294" i="50"/>
  <c r="I293" i="50"/>
  <c r="I292" i="50"/>
  <c r="I291" i="50"/>
  <c r="I290" i="50"/>
  <c r="I289" i="50"/>
  <c r="I288" i="50"/>
  <c r="I287" i="50"/>
  <c r="I286" i="50"/>
  <c r="I285" i="50"/>
  <c r="I284" i="50"/>
  <c r="I283" i="50"/>
  <c r="I282" i="50"/>
  <c r="I281" i="50"/>
  <c r="I280" i="50"/>
  <c r="I279" i="50"/>
  <c r="I278" i="50"/>
  <c r="I277" i="50"/>
  <c r="I276" i="50"/>
  <c r="I275" i="50"/>
  <c r="I274" i="50"/>
  <c r="I273" i="50"/>
  <c r="I272" i="50"/>
  <c r="I270" i="50"/>
  <c r="I269" i="50"/>
  <c r="I268" i="50"/>
  <c r="I267" i="50"/>
  <c r="I266" i="50"/>
  <c r="I265" i="50"/>
  <c r="I264" i="50"/>
  <c r="I263" i="50"/>
  <c r="I262" i="50"/>
  <c r="I261" i="50"/>
  <c r="I260" i="50"/>
  <c r="I259" i="50"/>
  <c r="I258" i="50"/>
  <c r="I257" i="50"/>
  <c r="I256" i="50"/>
  <c r="I255" i="50"/>
  <c r="I254" i="50"/>
  <c r="I253" i="50"/>
  <c r="I252" i="50"/>
  <c r="I251" i="50"/>
  <c r="I250" i="50"/>
  <c r="I249" i="50"/>
  <c r="I248" i="50"/>
  <c r="I247" i="50"/>
  <c r="I246" i="50"/>
  <c r="I245" i="50"/>
  <c r="I244" i="50"/>
  <c r="I243" i="50"/>
  <c r="I242" i="50"/>
  <c r="I241" i="50"/>
  <c r="I240" i="50"/>
  <c r="I239" i="50"/>
  <c r="I238" i="50"/>
  <c r="I237" i="50"/>
  <c r="I236" i="50"/>
  <c r="I235" i="50"/>
  <c r="I234" i="50"/>
  <c r="I233" i="50"/>
  <c r="I232" i="50"/>
  <c r="I231" i="50"/>
  <c r="I230" i="50"/>
  <c r="I229" i="50"/>
  <c r="I228" i="50"/>
  <c r="I227" i="50"/>
  <c r="I226" i="50"/>
  <c r="I225" i="50"/>
  <c r="I224" i="50"/>
  <c r="I223" i="50"/>
  <c r="I222" i="50"/>
  <c r="I221" i="50"/>
  <c r="I220" i="50"/>
  <c r="I219" i="50"/>
  <c r="I218" i="50"/>
  <c r="I217" i="50"/>
  <c r="I216" i="50"/>
  <c r="I215" i="50"/>
  <c r="I214" i="50"/>
  <c r="I213" i="50"/>
  <c r="I212" i="50"/>
  <c r="I211" i="50"/>
  <c r="I210" i="50"/>
  <c r="I209" i="50"/>
  <c r="I208" i="50"/>
  <c r="I207" i="50"/>
  <c r="I206" i="50"/>
  <c r="I205" i="50"/>
  <c r="I204" i="50"/>
  <c r="I203" i="50"/>
  <c r="I202" i="50"/>
  <c r="I201" i="50"/>
  <c r="I200" i="50"/>
  <c r="I199" i="50"/>
  <c r="I198" i="50"/>
  <c r="I197" i="50"/>
  <c r="I196" i="50"/>
  <c r="I195" i="50"/>
  <c r="I194" i="50"/>
  <c r="I193" i="50"/>
  <c r="I192" i="50"/>
  <c r="I191" i="50"/>
  <c r="I190" i="50"/>
  <c r="I189" i="50"/>
  <c r="I188" i="50"/>
  <c r="I187" i="50"/>
  <c r="I186" i="50"/>
  <c r="I185" i="50"/>
  <c r="I184" i="50"/>
  <c r="I183" i="50"/>
  <c r="I182" i="50"/>
  <c r="I181" i="50"/>
  <c r="E661" i="34"/>
  <c r="E688" i="34" s="1"/>
  <c r="E635" i="34"/>
  <c r="E616" i="34"/>
  <c r="E509" i="34"/>
  <c r="E536" i="34" s="1"/>
  <c r="E563" i="34" s="1"/>
  <c r="E590" i="34" s="1"/>
  <c r="E339" i="34"/>
  <c r="E346" i="34" s="1"/>
  <c r="E373" i="34" s="1"/>
  <c r="E400" i="34" s="1"/>
  <c r="E427" i="34" s="1"/>
  <c r="E454" i="34" s="1"/>
  <c r="E481" i="34" s="1"/>
  <c r="E295" i="34"/>
  <c r="E4" i="34"/>
  <c r="E29" i="34" s="1"/>
  <c r="E187" i="34" s="1"/>
  <c r="E214" i="34" s="1"/>
  <c r="E241" i="34" s="1"/>
  <c r="E267" i="34" s="1"/>
  <c r="H55" i="36"/>
  <c r="H52" i="36"/>
  <c r="G320" i="33"/>
  <c r="G312" i="33"/>
  <c r="G307" i="33"/>
  <c r="G302" i="33"/>
  <c r="G296" i="33"/>
  <c r="G291" i="33"/>
  <c r="G286" i="33"/>
  <c r="H289" i="33"/>
  <c r="H288" i="33"/>
  <c r="H287" i="33"/>
  <c r="H286" i="33"/>
  <c r="H285" i="33"/>
  <c r="G428" i="48"/>
  <c r="G1243" i="48"/>
  <c r="G1268" i="48" s="1"/>
  <c r="G1294" i="48" s="1"/>
  <c r="G1320" i="48" s="1"/>
  <c r="G1338" i="48" s="1"/>
  <c r="G1357" i="48" s="1"/>
  <c r="G1382" i="48" s="1"/>
  <c r="G1407" i="48" s="1"/>
  <c r="G1434" i="48" s="1"/>
  <c r="G1460" i="48" s="1"/>
  <c r="G1478" i="48" s="1"/>
  <c r="G77" i="13"/>
  <c r="H93" i="21"/>
  <c r="H92" i="21"/>
  <c r="H91" i="21"/>
  <c r="H90" i="21"/>
  <c r="H89" i="21"/>
  <c r="H88" i="21"/>
  <c r="H87" i="21"/>
  <c r="H86" i="21"/>
  <c r="H85" i="21"/>
  <c r="H84" i="21"/>
  <c r="H83" i="21"/>
  <c r="H82" i="21"/>
  <c r="H81" i="21"/>
  <c r="H80" i="21"/>
  <c r="H79" i="21"/>
  <c r="H78" i="21"/>
  <c r="H77" i="21"/>
  <c r="H76" i="21"/>
  <c r="H75" i="21"/>
  <c r="H73" i="21"/>
  <c r="H72" i="21"/>
  <c r="H71" i="21"/>
  <c r="H70" i="21"/>
  <c r="H69" i="21"/>
  <c r="H68" i="21"/>
  <c r="H67" i="21"/>
  <c r="H66" i="21"/>
  <c r="H65" i="21"/>
  <c r="H63" i="21"/>
  <c r="H62" i="21"/>
  <c r="H61" i="21"/>
  <c r="H60" i="21"/>
  <c r="H59" i="21"/>
  <c r="H58" i="21"/>
  <c r="H57" i="21"/>
  <c r="H56" i="21"/>
  <c r="H55" i="21"/>
  <c r="H54" i="21"/>
  <c r="H53" i="21"/>
  <c r="H52" i="21"/>
  <c r="H51" i="21"/>
  <c r="H50" i="21"/>
  <c r="H49" i="21"/>
  <c r="H48" i="21"/>
  <c r="H47" i="21"/>
  <c r="H46" i="21"/>
  <c r="H45" i="21"/>
  <c r="H44" i="21"/>
  <c r="H43" i="21"/>
  <c r="H42" i="21"/>
  <c r="H41" i="21"/>
  <c r="H40" i="21"/>
  <c r="H39" i="21"/>
  <c r="H38" i="21"/>
  <c r="B47" i="10"/>
  <c r="G172" i="13"/>
  <c r="G160" i="34" l="1"/>
  <c r="G187" i="34" s="1"/>
  <c r="G214" i="34" s="1"/>
  <c r="G241" i="34" s="1"/>
  <c r="G267" i="34" s="1"/>
  <c r="G295" i="34" s="1"/>
  <c r="G323" i="34" s="1"/>
  <c r="G346" i="34" s="1"/>
  <c r="G373" i="34" s="1"/>
  <c r="G400" i="34" s="1"/>
  <c r="G427" i="34" s="1"/>
  <c r="G454" i="34" s="1"/>
  <c r="G481" i="34" s="1"/>
  <c r="G509" i="34" s="1"/>
  <c r="G536" i="34" s="1"/>
  <c r="G563" i="34" s="1"/>
  <c r="G590" i="34" s="1"/>
  <c r="G616" i="34" s="1"/>
  <c r="G641" i="34" s="1"/>
  <c r="G673" i="34" s="1"/>
  <c r="G701" i="34" s="1"/>
  <c r="G167" i="33"/>
  <c r="B60" i="10"/>
  <c r="B14" i="10"/>
  <c r="E134" i="13"/>
  <c r="B28" i="10"/>
  <c r="B30" i="10"/>
  <c r="G210" i="33" l="1"/>
  <c r="G224" i="33" s="1"/>
  <c r="G12" i="33"/>
  <c r="H757" i="48"/>
  <c r="H756" i="48"/>
  <c r="H755" i="48"/>
  <c r="H754" i="48"/>
  <c r="H753" i="48"/>
  <c r="H752" i="48"/>
  <c r="H751" i="48"/>
  <c r="H750" i="48"/>
  <c r="H749" i="48"/>
  <c r="H748" i="48"/>
  <c r="H747" i="48"/>
  <c r="H746" i="48"/>
  <c r="H745" i="48"/>
  <c r="H744" i="48"/>
  <c r="H743" i="48"/>
  <c r="H742" i="48"/>
  <c r="H741" i="48"/>
  <c r="H740" i="48"/>
  <c r="H739" i="48"/>
  <c r="H738" i="48"/>
  <c r="H737" i="48"/>
  <c r="H736" i="48"/>
  <c r="H735" i="48"/>
  <c r="H734" i="48"/>
  <c r="H733" i="48"/>
  <c r="H732" i="48"/>
  <c r="H731" i="48"/>
  <c r="H730" i="48"/>
  <c r="H729" i="48"/>
  <c r="H728" i="48"/>
  <c r="H727" i="48"/>
  <c r="H726" i="48"/>
  <c r="H725" i="48"/>
  <c r="H724" i="48"/>
  <c r="H723" i="48"/>
  <c r="H722" i="48"/>
  <c r="H721" i="48"/>
  <c r="H720" i="48"/>
  <c r="H719" i="48"/>
  <c r="H718" i="48"/>
  <c r="H717" i="48"/>
  <c r="H716" i="48"/>
  <c r="H715" i="48"/>
  <c r="H714" i="48"/>
  <c r="H713" i="48"/>
  <c r="H712" i="48"/>
  <c r="H711" i="48"/>
  <c r="H710" i="48"/>
  <c r="H709" i="48"/>
  <c r="H708" i="48"/>
  <c r="H707" i="48"/>
  <c r="H706" i="48"/>
  <c r="H705" i="48"/>
  <c r="H704" i="48"/>
  <c r="H703" i="48"/>
  <c r="H702" i="48"/>
  <c r="H701" i="48"/>
  <c r="H700" i="48"/>
  <c r="H699" i="48"/>
  <c r="H698" i="48"/>
  <c r="H697" i="48"/>
  <c r="H696" i="48"/>
  <c r="H695" i="48"/>
  <c r="H694" i="48"/>
  <c r="H693" i="48"/>
  <c r="H692" i="48"/>
  <c r="H691" i="48"/>
  <c r="H690" i="48"/>
  <c r="H689" i="48"/>
  <c r="H688" i="48"/>
  <c r="H687" i="48"/>
  <c r="H686" i="48"/>
  <c r="H685" i="48"/>
  <c r="H684" i="48"/>
  <c r="H683" i="48"/>
  <c r="H682" i="48"/>
  <c r="H681" i="48"/>
  <c r="H680" i="48"/>
  <c r="H679" i="48"/>
  <c r="H678" i="48"/>
  <c r="H677" i="48"/>
  <c r="H676" i="48"/>
  <c r="H675" i="48"/>
  <c r="H674" i="48"/>
  <c r="H673" i="48"/>
  <c r="H672" i="48"/>
  <c r="H671" i="48"/>
  <c r="H670" i="48"/>
  <c r="H669" i="48"/>
  <c r="H668" i="48"/>
  <c r="H667" i="48"/>
  <c r="H666" i="48"/>
  <c r="H665" i="48"/>
  <c r="H664" i="48"/>
  <c r="H663" i="48"/>
  <c r="H662" i="48"/>
  <c r="H661" i="48"/>
  <c r="H660" i="48"/>
  <c r="H659" i="48"/>
  <c r="H658" i="48"/>
  <c r="H657" i="48"/>
  <c r="H656" i="48"/>
  <c r="H655" i="48"/>
  <c r="H654" i="48"/>
  <c r="H653" i="48"/>
  <c r="H652" i="48"/>
  <c r="H651" i="48"/>
  <c r="H650" i="48"/>
  <c r="H649" i="48"/>
  <c r="H648" i="48"/>
  <c r="H647" i="48"/>
  <c r="H646" i="48"/>
  <c r="H645" i="48"/>
  <c r="H644" i="48"/>
  <c r="H643" i="48"/>
  <c r="H642" i="48"/>
  <c r="H641" i="48"/>
  <c r="H640" i="48"/>
  <c r="H639" i="48"/>
  <c r="H638" i="48"/>
  <c r="H637" i="48"/>
  <c r="H636" i="48"/>
  <c r="H635" i="48"/>
  <c r="H634" i="48"/>
  <c r="H633" i="48"/>
  <c r="H632" i="48"/>
  <c r="H631" i="48"/>
  <c r="H630" i="48"/>
  <c r="H629" i="48"/>
  <c r="H628" i="48"/>
  <c r="H627" i="48"/>
  <c r="H626" i="48"/>
  <c r="H625" i="48"/>
  <c r="H491" i="48"/>
  <c r="H481" i="48"/>
  <c r="H480" i="48"/>
  <c r="H479" i="48"/>
  <c r="H478" i="48"/>
  <c r="H477" i="48"/>
  <c r="H476" i="48"/>
  <c r="H475" i="48"/>
  <c r="H474" i="48"/>
  <c r="H473" i="48"/>
  <c r="H472" i="48"/>
  <c r="H471" i="48"/>
  <c r="H470" i="48"/>
  <c r="H469" i="48"/>
  <c r="H468" i="48"/>
  <c r="H467" i="48"/>
  <c r="H466" i="48"/>
  <c r="H465" i="48"/>
  <c r="H464" i="48"/>
  <c r="H463" i="48"/>
  <c r="H462" i="48"/>
  <c r="H461" i="48"/>
  <c r="H460" i="48"/>
  <c r="H459" i="48"/>
  <c r="H458" i="48"/>
  <c r="H457" i="48"/>
  <c r="H456" i="48"/>
  <c r="H455" i="48"/>
  <c r="H454" i="48"/>
  <c r="H453" i="48"/>
  <c r="H452" i="48"/>
  <c r="H451" i="48"/>
  <c r="H450" i="48"/>
  <c r="H449" i="48"/>
  <c r="H448" i="48"/>
  <c r="H447" i="48"/>
  <c r="H446" i="48"/>
  <c r="H445" i="48"/>
  <c r="H444" i="48"/>
  <c r="H443" i="48"/>
  <c r="H442" i="48"/>
  <c r="H441" i="48"/>
  <c r="H440" i="48"/>
  <c r="H439" i="48"/>
  <c r="H438" i="48"/>
  <c r="H437" i="48"/>
  <c r="H436" i="48"/>
  <c r="H435" i="48"/>
  <c r="H434" i="48"/>
  <c r="B75" i="10" l="1"/>
  <c r="G14" i="45"/>
  <c r="B51" i="10"/>
  <c r="B49" i="10"/>
  <c r="E422" i="48"/>
  <c r="E386" i="48"/>
  <c r="E338" i="48"/>
  <c r="E240" i="48"/>
  <c r="E192" i="48"/>
  <c r="G49" i="48"/>
  <c r="G26" i="40"/>
  <c r="G332" i="12"/>
  <c r="E313" i="12"/>
  <c r="E218" i="12"/>
  <c r="E181" i="12"/>
  <c r="E282" i="12"/>
  <c r="G94" i="12"/>
  <c r="E74" i="13"/>
  <c r="F382" i="12"/>
  <c r="G34" i="37"/>
  <c r="B37" i="10"/>
  <c r="B9" i="10"/>
  <c r="E148" i="33"/>
  <c r="E119" i="33"/>
  <c r="E105" i="33"/>
  <c r="E578" i="12"/>
  <c r="E498" i="12"/>
  <c r="E320" i="12"/>
  <c r="G447" i="12"/>
  <c r="E340" i="12"/>
  <c r="E231" i="12"/>
  <c r="G19" i="12"/>
  <c r="G6" i="46"/>
  <c r="H135" i="33"/>
  <c r="H132" i="33"/>
  <c r="H129" i="33"/>
  <c r="H128" i="33"/>
  <c r="E125" i="33"/>
  <c r="D119" i="33"/>
  <c r="D117" i="33"/>
  <c r="D113" i="33"/>
  <c r="C109" i="33"/>
  <c r="D105" i="33"/>
  <c r="D102" i="33"/>
  <c r="D85" i="33"/>
  <c r="H66" i="33"/>
  <c r="H57" i="33"/>
  <c r="H49" i="33"/>
  <c r="H48" i="33"/>
  <c r="H47" i="33"/>
  <c r="H46" i="33"/>
  <c r="H45" i="33"/>
  <c r="H43" i="33"/>
  <c r="H42" i="33"/>
  <c r="H41" i="33"/>
  <c r="H40" i="33"/>
  <c r="H39" i="33"/>
  <c r="E13" i="33"/>
  <c r="E291" i="12"/>
  <c r="E92" i="12"/>
  <c r="E73" i="12"/>
  <c r="E32" i="12"/>
  <c r="I142" i="13"/>
  <c r="G33" i="13"/>
  <c r="E54" i="44"/>
  <c r="E37" i="44"/>
  <c r="G21" i="44"/>
  <c r="A25" i="14"/>
  <c r="A26" i="14" s="1"/>
  <c r="A27" i="14" s="1"/>
  <c r="A17" i="14"/>
  <c r="A18" i="14" s="1"/>
  <c r="A19" i="14" s="1"/>
  <c r="A20" i="14" s="1"/>
  <c r="A21" i="14" s="1"/>
  <c r="I16" i="14"/>
  <c r="G19" i="14"/>
  <c r="A12" i="14"/>
  <c r="A8" i="14"/>
  <c r="E72" i="17"/>
  <c r="E55" i="17"/>
  <c r="E58" i="17" s="1"/>
  <c r="E36" i="17"/>
  <c r="F18" i="17"/>
  <c r="D29" i="37"/>
  <c r="I24" i="37"/>
  <c r="B74" i="10"/>
  <c r="B73" i="10"/>
  <c r="B72" i="10"/>
  <c r="B70" i="10"/>
  <c r="B68" i="10"/>
  <c r="B63" i="10"/>
  <c r="B62" i="10"/>
  <c r="B59" i="10"/>
  <c r="B58" i="10"/>
  <c r="B57" i="10"/>
  <c r="B48" i="10"/>
  <c r="B39" i="10"/>
  <c r="B38" i="10"/>
  <c r="B36" i="10"/>
  <c r="B35" i="10"/>
  <c r="B24" i="10"/>
  <c r="B22" i="10"/>
  <c r="B21" i="10"/>
  <c r="B20" i="10"/>
  <c r="B19" i="10"/>
  <c r="B16" i="10"/>
  <c r="B15" i="10"/>
  <c r="B13" i="10"/>
  <c r="B12" i="10"/>
  <c r="B8" i="10"/>
  <c r="B7" i="10"/>
  <c r="A7" i="10"/>
  <c r="B5" i="10"/>
  <c r="B3" i="10"/>
  <c r="A3" i="10"/>
  <c r="E158" i="33" l="1"/>
  <c r="E113" i="33"/>
  <c r="G117" i="12"/>
  <c r="G105" i="33"/>
  <c r="D122" i="33"/>
  <c r="D123" i="33" s="1"/>
  <c r="D120" i="33"/>
  <c r="D108" i="33"/>
  <c r="D103" i="33"/>
  <c r="F36" i="17"/>
  <c r="F57" i="17" s="1"/>
  <c r="G94" i="48"/>
  <c r="G143" i="48" s="1"/>
  <c r="G53" i="13"/>
  <c r="G38" i="44"/>
  <c r="G55" i="44" s="1"/>
  <c r="E55" i="44"/>
  <c r="G497" i="12"/>
  <c r="G534" i="12" s="1"/>
  <c r="E238" i="12"/>
  <c r="G36" i="12"/>
  <c r="G73" i="12" s="1"/>
  <c r="E297" i="12"/>
  <c r="G22" i="33"/>
  <c r="G31" i="33" s="1"/>
  <c r="G40" i="33" s="1"/>
  <c r="G365" i="12"/>
  <c r="G391" i="12" s="1"/>
  <c r="G407" i="12" s="1"/>
  <c r="E244" i="12"/>
  <c r="E250" i="12" s="1"/>
  <c r="G723" i="12" l="1"/>
  <c r="G113" i="33"/>
  <c r="G133" i="33" s="1"/>
  <c r="G138" i="33" s="1"/>
  <c r="G148" i="33" s="1"/>
  <c r="G158" i="33" s="1"/>
  <c r="G578" i="12"/>
  <c r="G619" i="12" s="1"/>
  <c r="G562" i="12"/>
  <c r="G141" i="12"/>
  <c r="G160" i="12" s="1"/>
  <c r="G179" i="12" s="1"/>
  <c r="G215" i="12" s="1"/>
  <c r="G252" i="12" s="1"/>
  <c r="G280" i="12" s="1"/>
  <c r="G208" i="48"/>
  <c r="G240" i="48" s="1"/>
  <c r="G289" i="48" s="1"/>
  <c r="G338" i="48" s="1"/>
  <c r="G385" i="48" s="1"/>
  <c r="G192" i="48"/>
  <c r="G599" i="12" l="1"/>
  <c r="G636" i="12" s="1"/>
  <c r="G655" i="12" l="1"/>
  <c r="G684"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4" authorId="0" shapeId="0" xr:uid="{00000000-0006-0000-01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4" authorId="1" shapeId="0" xr:uid="{00000000-0006-0000-01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0B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0B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0D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0D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288587BE-7D93-4FD5-8EBE-B77DBC349845}">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710C3C05-2A09-4F2C-8105-A91B14513B8D}">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12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12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13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13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3AE478D7-DCA0-443D-99F3-C21390EBB629}">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3CA84FB9-2660-4F2F-B368-7EF38598F448}">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02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02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Quang Hiệp</author>
  </authors>
  <commentList>
    <comment ref="B1" authorId="0" shapeId="0" xr:uid="{00000000-0006-0000-03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04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04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05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05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06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06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07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07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08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08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Quang Hiệp</author>
    <author>Admin</author>
  </authors>
  <commentList>
    <comment ref="B1" authorId="0" shapeId="0" xr:uid="{00000000-0006-0000-0900-000001000000}">
      <text>
        <r>
          <rPr>
            <b/>
            <sz val="9"/>
            <color indexed="81"/>
            <rFont val="Tahoma"/>
            <family val="2"/>
          </rPr>
          <t>Hướng dẫn:</t>
        </r>
        <r>
          <rPr>
            <sz val="9"/>
            <color indexed="81"/>
            <rFont val="Tahoma"/>
            <family val="2"/>
          </rPr>
          <t xml:space="preserve">
Lựa chọn nhập nhóm vật liệu theo danh sách trong các ô bên dưới.</t>
        </r>
      </text>
    </comment>
    <comment ref="D1" authorId="1" shapeId="0" xr:uid="{00000000-0006-0000-0900-000002000000}">
      <text>
        <r>
          <rPr>
            <b/>
            <sz val="9"/>
            <color rgb="FF000000"/>
            <rFont val="Tahoma"/>
            <family val="2"/>
          </rPr>
          <t>Hướng dẫn:</t>
        </r>
        <r>
          <rPr>
            <sz val="9"/>
            <color rgb="FF000000"/>
            <rFont val="Tahoma"/>
            <family val="2"/>
          </rPr>
          <t xml:space="preserve">
Đơn vị tính không viết hoa chữ cái đầu tiên; không để số mũ (mét khối =m3)</t>
        </r>
      </text>
    </comment>
  </commentList>
</comments>
</file>

<file path=xl/sharedStrings.xml><?xml version="1.0" encoding="utf-8"?>
<sst xmlns="http://schemas.openxmlformats.org/spreadsheetml/2006/main" count="18627" uniqueCount="5239">
  <si>
    <t>Nhóm vật liệu</t>
  </si>
  <si>
    <t>Vận chuyển</t>
  </si>
  <si>
    <t>Giá (chưa có VAT) (*)</t>
  </si>
  <si>
    <t>TT</t>
  </si>
  <si>
    <t>Xi măng</t>
  </si>
  <si>
    <t>Thép xây dựng</t>
  </si>
  <si>
    <t>Nhựa đường</t>
  </si>
  <si>
    <t>Vật tư ngành điện</t>
  </si>
  <si>
    <t>Tên vật liệu/loại vật liệu xây dựng (*)</t>
  </si>
  <si>
    <t>Đơn vị tính (*)</t>
  </si>
  <si>
    <t>Tiêu chuẩn kỹ thuật</t>
  </si>
  <si>
    <t>Quy cách</t>
  </si>
  <si>
    <t>Nhà sản xuất</t>
  </si>
  <si>
    <t>kg</t>
  </si>
  <si>
    <t>tấn</t>
  </si>
  <si>
    <t>Vật tư ngành nước</t>
  </si>
  <si>
    <t>Ghi chú</t>
  </si>
  <si>
    <t>Gạch ốp lát</t>
  </si>
  <si>
    <t>Sơn</t>
  </si>
  <si>
    <t>1.1</t>
  </si>
  <si>
    <t>1.2</t>
  </si>
  <si>
    <t>3.1</t>
  </si>
  <si>
    <t>5.1</t>
  </si>
  <si>
    <t>m2</t>
  </si>
  <si>
    <t>STT</t>
  </si>
  <si>
    <t>TCVN 7239:2014</t>
  </si>
  <si>
    <t>m</t>
  </si>
  <si>
    <t>TCVN 8699:2011</t>
  </si>
  <si>
    <t>cái</t>
  </si>
  <si>
    <t>md</t>
  </si>
  <si>
    <t>lit</t>
  </si>
  <si>
    <t>7.1.3</t>
  </si>
  <si>
    <t>lít</t>
  </si>
  <si>
    <t>Bộ</t>
  </si>
  <si>
    <t>bộ</t>
  </si>
  <si>
    <t>cột</t>
  </si>
  <si>
    <t>Cột thép đầu ngọn D78 mạ kẽm nhúng nóng</t>
  </si>
  <si>
    <t>Cần đèn mạ kẽm nhúng nóng</t>
  </si>
  <si>
    <t>Đèn LED chiếu sáng đường phố (Driver tích hợp DIM tự động tiết giảm công suất)</t>
  </si>
  <si>
    <t xml:space="preserve">Đèn LED STAR 801B: Chip Philips, Driver Philips, bảo vệ xung áp 10kv Philips; hiệu suất phát quang ≥110LM/W kích thước (765x355x125) </t>
  </si>
  <si>
    <t xml:space="preserve">Đèn LED STAR 804: Chip Philips, Driver Philips, bảo vệ xung áp 10kv Philips; hiệu suất phát quang ≥110LM/W kích thước 422x320x140 và 522x320x140 </t>
  </si>
  <si>
    <t>Cáp treo hạ thế 1 ruột lõi 0,6/1kV - Cu/PVC</t>
  </si>
  <si>
    <t>Cáp treo hạ thế 2 ruột lõi 0,6/1kV - Cu/XLPE/PVC</t>
  </si>
  <si>
    <t>Cáp treo hạ thế 3+1 ruột (1 ruột trung tính nhỏ hơn) lõi 0,6/1kV - Cu/XLPE/PVC</t>
  </si>
  <si>
    <t>Cáp treo hạ thế 4 ruột lõi 0,6/1kV - Cu/XLPE/PVC</t>
  </si>
  <si>
    <t>Cáp ngầm hạ thế 2 ruột lõi 0,6/1kV - Cu/XLPE/PVC/DSTA/PVC</t>
  </si>
  <si>
    <t>Cáp ngầm hạ thế 4 ruột lõi 0,6/1kV - Cu/XLPE/PVC/DSTA/PVC</t>
  </si>
  <si>
    <t>Cáp ngầm hạ thế 3+1 ruột lõi 0,6/1kV -Cu/XLPE/PVC/DSTA/PVC</t>
  </si>
  <si>
    <t>2x16 mm2</t>
  </si>
  <si>
    <t>4x25 mm2</t>
  </si>
  <si>
    <t>4x35 mm2</t>
  </si>
  <si>
    <t>4x50 mm2</t>
  </si>
  <si>
    <t>4x70 mm2</t>
  </si>
  <si>
    <t>4x95 mm2</t>
  </si>
  <si>
    <t>4x120 mm2</t>
  </si>
  <si>
    <t>cây</t>
  </si>
  <si>
    <t>7.3.2</t>
  </si>
  <si>
    <t>công suất 100W-DIM 5 cấp</t>
  </si>
  <si>
    <t>công suất 120W-DIM 5 cấp</t>
  </si>
  <si>
    <t>công suất 150W-DIM 5 cấp</t>
  </si>
  <si>
    <t xml:space="preserve">Đèn LED STAR 804 </t>
  </si>
  <si>
    <t>Đèn LED STAR 814</t>
  </si>
  <si>
    <t xml:space="preserve">Đèn LED STAR 814 </t>
  </si>
  <si>
    <t>công suất 180W-DIM 5 cấp</t>
  </si>
  <si>
    <t xml:space="preserve">Đèn LED STAR 821 </t>
  </si>
  <si>
    <t xml:space="preserve">Đèn LED STAR 847 </t>
  </si>
  <si>
    <t>Đèn LED STAR 847</t>
  </si>
  <si>
    <t>công suất 80W-DIM 5 cấp</t>
  </si>
  <si>
    <t xml:space="preserve">Đèn LED STAR 888 </t>
  </si>
  <si>
    <t xml:space="preserve">Đèn Pha LED 901 </t>
  </si>
  <si>
    <t xml:space="preserve">Đèn LED NEPTUNE </t>
  </si>
  <si>
    <t xml:space="preserve">Đèn LED TRIANGLE </t>
  </si>
  <si>
    <t>TCVN 1651-1:2018</t>
  </si>
  <si>
    <t>TCVN 8791-2011</t>
  </si>
  <si>
    <t>TCVN 16:2019/BXD</t>
  </si>
  <si>
    <t>Cột thép liền cần đơn mạ kẽm nhúng nóng</t>
  </si>
  <si>
    <t>TCCS 01:2020/PT (XN.003.21)</t>
  </si>
  <si>
    <t xml:space="preserve">Dn=78; Dg=144. </t>
  </si>
  <si>
    <t xml:space="preserve">Dn=78; Dg=154. </t>
  </si>
  <si>
    <t xml:space="preserve">Dn=78; Dg=165. </t>
  </si>
  <si>
    <t xml:space="preserve">Dn=78; Dg=175. </t>
  </si>
  <si>
    <t xml:space="preserve">Dn=78;Dg=186. </t>
  </si>
  <si>
    <t xml:space="preserve">Dn=78; Dg=186. </t>
  </si>
  <si>
    <t xml:space="preserve">cao 2m, vươn 1,5m </t>
  </si>
  <si>
    <t>cao 2m, vươn 1,5m</t>
  </si>
  <si>
    <t xml:space="preserve"> công suất 60W-DIM 5 cấp</t>
  </si>
  <si>
    <t>QCVN 4:2009/BKHCN và sửa đổi 1:2016 QCVN 4:2009/BKHCN (QC2004-23)</t>
  </si>
  <si>
    <t>1x16mm2</t>
  </si>
  <si>
    <t>1x25mm2</t>
  </si>
  <si>
    <t>1x35mm2</t>
  </si>
  <si>
    <t>1x50mm2</t>
  </si>
  <si>
    <t>1x70mm2</t>
  </si>
  <si>
    <t>1x95mm2</t>
  </si>
  <si>
    <t>1x120mm2</t>
  </si>
  <si>
    <t>1x150mm2</t>
  </si>
  <si>
    <t>1x185mm2</t>
  </si>
  <si>
    <t>1x240mm2</t>
  </si>
  <si>
    <t>Cu/XLPE/PVC</t>
  </si>
  <si>
    <t>1x6mm2</t>
  </si>
  <si>
    <t>1x10mm2</t>
  </si>
  <si>
    <t>2x1.5mm2</t>
  </si>
  <si>
    <t>2x2.5mm2</t>
  </si>
  <si>
    <t>2x4mm2</t>
  </si>
  <si>
    <t>2x6mm2</t>
  </si>
  <si>
    <t>2x10mm2</t>
  </si>
  <si>
    <t>2x16mm2</t>
  </si>
  <si>
    <t>2x25mm2</t>
  </si>
  <si>
    <t>2x35mm2</t>
  </si>
  <si>
    <t>2x50mm2</t>
  </si>
  <si>
    <t>3x10+1x6mm2</t>
  </si>
  <si>
    <t>3x16+1x10mm2</t>
  </si>
  <si>
    <t>3x25+1x16mm2</t>
  </si>
  <si>
    <t>3x35+1x16mm2</t>
  </si>
  <si>
    <t>3x35+1x25mm2</t>
  </si>
  <si>
    <t>3x50+1x25mm2</t>
  </si>
  <si>
    <t>3x50+1x35mm2</t>
  </si>
  <si>
    <t>3x70+1x35mm2</t>
  </si>
  <si>
    <t>3x70+1x50mm2</t>
  </si>
  <si>
    <t>3x95+1x50mm2</t>
  </si>
  <si>
    <t>3x95+1x70mm2</t>
  </si>
  <si>
    <t>3x120+1x70mm2</t>
  </si>
  <si>
    <t>3x120+1x95mm2</t>
  </si>
  <si>
    <t>3x150+1x95mm2</t>
  </si>
  <si>
    <t>3x150+1x120mm2</t>
  </si>
  <si>
    <t>3x185+1x95mm2</t>
  </si>
  <si>
    <t>3x185+1x120mm2</t>
  </si>
  <si>
    <t>3x185+1x150mm2</t>
  </si>
  <si>
    <t>3x240+1x120mm2</t>
  </si>
  <si>
    <t>3x240+1x150mm2</t>
  </si>
  <si>
    <t>3x240+1x185mm2</t>
  </si>
  <si>
    <t>4x6mm2</t>
  </si>
  <si>
    <t>4x10mm2</t>
  </si>
  <si>
    <t>4x16mm2</t>
  </si>
  <si>
    <t>4x25mm2</t>
  </si>
  <si>
    <t>4x35mm2</t>
  </si>
  <si>
    <t>4x50mm2</t>
  </si>
  <si>
    <t>4x70mm2</t>
  </si>
  <si>
    <t>4x95mm2</t>
  </si>
  <si>
    <t>4x120mm2</t>
  </si>
  <si>
    <t>4x150mm2</t>
  </si>
  <si>
    <t>4x185mm2</t>
  </si>
  <si>
    <t>4x240mm2</t>
  </si>
  <si>
    <t>2x70mm2</t>
  </si>
  <si>
    <t>2x95mm2</t>
  </si>
  <si>
    <t>2x120mm2</t>
  </si>
  <si>
    <t>2x150mm2</t>
  </si>
  <si>
    <t>2x185mm2</t>
  </si>
  <si>
    <t>QCVN16:2019/BXD</t>
  </si>
  <si>
    <t>Kg</t>
  </si>
  <si>
    <t>- nt -</t>
  </si>
  <si>
    <t xml:space="preserve"> -nt -</t>
  </si>
  <si>
    <t xml:space="preserve"> - nt -</t>
  </si>
  <si>
    <t xml:space="preserve"> - nt - </t>
  </si>
  <si>
    <t>Stt</t>
  </si>
  <si>
    <t>Tiêu chuẩn kỹ thuật (*)</t>
  </si>
  <si>
    <t>Vật tư điện</t>
  </si>
  <si>
    <t>Vật liệu hoàn thiện</t>
  </si>
  <si>
    <t>MỤC LỤC PHỤ LỤC 2</t>
  </si>
  <si>
    <t>Nội dung</t>
  </si>
  <si>
    <t>Trang</t>
  </si>
  <si>
    <t>Thiết bị chiếu sáng thông minh</t>
  </si>
  <si>
    <t>QCVN 122:2020/BTTTT, QCVN 112:2017/BTTT, QCVN 54:2020/BTTT, QCVN 18:2022/BTTT</t>
  </si>
  <si>
    <t>DN40</t>
  </si>
  <si>
    <t>DN125</t>
  </si>
  <si>
    <t>DN200</t>
  </si>
  <si>
    <t>QCVN 16:2023/BXD</t>
  </si>
  <si>
    <t>DN32</t>
  </si>
  <si>
    <t xml:space="preserve">(trắng) phẳng </t>
  </si>
  <si>
    <t>loại A</t>
  </si>
  <si>
    <t>Jolia</t>
  </si>
  <si>
    <t>nội thất Sp Filler</t>
  </si>
  <si>
    <t>TCVN 7722-1:2017/IEC 60598-1:2014; TCVN 7722-2-3:2019/IEC 60598-2-3:2011 và TCVN 4255:2008/IEC 60529:2001 (SP.008.23.27</t>
  </si>
  <si>
    <t>CÔNG TY CP EPOXY VN - THÔN PHÚ DIỄN, XÃ HỮU HÒA, HUYỆN THANH TRÌ, HÀ NỘI; ĐT: 0914646368</t>
  </si>
  <si>
    <t>TCVN 8652:2020</t>
  </si>
  <si>
    <t>Cái</t>
  </si>
  <si>
    <t>CÔNG TY CP SẢN XUẤT VÀ ĐẦU TƯ SAO KIM -  65 PHỐ AN DƯƠNG-ĐƯỜNG TÔN ĐỨC THẮNG-P.AN DƯƠNG, Q LÊ CHÂN, TP HẢI PHÒNG - ĐT: 0934299162, 0936670586</t>
  </si>
  <si>
    <t>CÔNG TY CP CÔNG NGHỆ VELTECH; ĐC: 62/266 TRẦN NGUYÊN HÀN-P.NIỆM NGHĨA-Q.LÊ CHÂN- HẢI PHÒNG; ĐT: 0934237989</t>
  </si>
  <si>
    <t>7.2.5</t>
  </si>
  <si>
    <t>Tủ</t>
  </si>
  <si>
    <t>Lọng tròn bắt đèn pha</t>
  </si>
  <si>
    <t>Cột</t>
  </si>
  <si>
    <t>Cần</t>
  </si>
  <si>
    <t>Đế</t>
  </si>
  <si>
    <t>Hệ thống sơn giao thông</t>
  </si>
  <si>
    <t>Sơn tường nhà</t>
  </si>
  <si>
    <t>300x600mm</t>
  </si>
  <si>
    <t>400x800mm</t>
  </si>
  <si>
    <t>Gạch gốm ốp lát</t>
  </si>
  <si>
    <t>Nhóm BIa</t>
  </si>
  <si>
    <t>600x1200mm</t>
  </si>
  <si>
    <t>1000x1000mm</t>
  </si>
  <si>
    <t>Nhóm BIb</t>
  </si>
  <si>
    <t>Nhóm BIIb</t>
  </si>
  <si>
    <t>150x800mm</t>
  </si>
  <si>
    <t>250x500mm</t>
  </si>
  <si>
    <t>400x600mm</t>
  </si>
  <si>
    <t>Ngói gốm tráng men</t>
  </si>
  <si>
    <t>Viên</t>
  </si>
  <si>
    <t>Ngói úp nóc</t>
  </si>
  <si>
    <t>Ngói rìa nóc</t>
  </si>
  <si>
    <t xml:space="preserve"> 260x200 (mm) Độ hút nước: 6≤E≤10</t>
  </si>
  <si>
    <t xml:space="preserve"> 300x145 (mm) Độ hút nước 6≤E≤10</t>
  </si>
  <si>
    <t>415x310 (mm) Độ hút nước: 6≤E≤10</t>
  </si>
  <si>
    <t>-</t>
  </si>
  <si>
    <t>Giá chưa VAT tại kho nhà máy Yên Mỹ - Hưng Yên</t>
  </si>
  <si>
    <t>I</t>
  </si>
  <si>
    <t>Cống tròn D300 VH - Tương đương tải trọng T; L=2500 mm; dày 50 mm</t>
  </si>
  <si>
    <t>TCVN 9113:2012</t>
  </si>
  <si>
    <t xml:space="preserve">Cống tròn D400 VH - Tương đương tải trọng T; L=2500 mm L=2500 mm; dày 55 mm </t>
  </si>
  <si>
    <t>Cống tròn D500 VH - Tương đương tải trọng T; L=2500 mm L=2500 mm; dày 60 mm</t>
  </si>
  <si>
    <t>Cống tròn D600 VH - Tương đương tải trọng T; L=2500 mm L=2500 mm; dày 70 mm</t>
  </si>
  <si>
    <t>Cống tròn D800 VH- Tương đương tải trọng T; L=2500 mm L=2500 mm; dày 80 mm</t>
  </si>
  <si>
    <t>Cống tròn D1000 VH - Tương đương tải trọng T; L=2500 mm L=2500 mm; dày 100 mm</t>
  </si>
  <si>
    <t>Cống tròn D1200 VH - Tương đương tải trọng T; L=2500 mm L=2500 mm; dày 120 mm</t>
  </si>
  <si>
    <t>Cống tròn D1250 VH - Tương đương tải trọng T; L=2500 mm L=2500 mm; dày 120 mm</t>
  </si>
  <si>
    <t>Cống tròn D1500 VH - Tương đương tải trọng T; L=2500 mm L=2500 mm ; dày 130 mm</t>
  </si>
  <si>
    <t>Cống tròn D1800 VH - Tương đương tải trọng T; L=2500 mm L=2000 mm; dày 180 mm</t>
  </si>
  <si>
    <t>Cống tròn D2000 VH - Tương đương tải trọng T; L=2000 mm; dày 180 mm</t>
  </si>
  <si>
    <t>II</t>
  </si>
  <si>
    <t>Cống tròn D300 HL-93 - Tương đương tải TC L=2500 mm; ; dày 50 mm</t>
  </si>
  <si>
    <t>Cống tròn D400 HL-93 - Tương đương tải TC L=2500 mm; dày 55 mm</t>
  </si>
  <si>
    <t>Cống tròn D500 HL-93 - Tương đương tải TC L=2500 mm; dày 60 mm</t>
  </si>
  <si>
    <t>Cống tròn D600 HL-93 - Tương đương tải TC L=2500 mm; dày 70 mm</t>
  </si>
  <si>
    <t>Cống tròn D800 HL-93 - Tương đương tải TC L=2500 mm; dày 80 mm</t>
  </si>
  <si>
    <t>Cống tròn D1000 HL-93 Tương đương tải TC ; L=2500 mm; dày 100 mm</t>
  </si>
  <si>
    <t>Cống tròn D1200 HL-93 - Tương đương tải TC L=2500 mm; dày 120 mm</t>
  </si>
  <si>
    <t>Cống tròn D1250 HL-93 - Tương đương tải TC L=2500 mm ; dày 120 mm</t>
  </si>
  <si>
    <t>Cống tròn D1500 HL-93- Tương đương tải TC L=2500 mm; dày 130 mm</t>
  </si>
  <si>
    <t>Cống tròn D1800 HL-93 - Tương đương tải TC; L=2000 mm ; dày 180 mm</t>
  </si>
  <si>
    <t>Cống tròn D2000 HL-93 - Tương đương tải TC; L=2000 mm; dày 180 mm</t>
  </si>
  <si>
    <t>III</t>
  </si>
  <si>
    <t>Đế cống BTCT</t>
  </si>
  <si>
    <t>Đế cống D300, KT (420x270) mác 200 bản 25</t>
  </si>
  <si>
    <t>Đế cống D400, KT (500x270) mác 200 bản 25</t>
  </si>
  <si>
    <t>Đế cống D500, KT (650x270) mác 200 bản 25</t>
  </si>
  <si>
    <t>Đế cống D600, KT (730x270) mác 200 bản 25</t>
  </si>
  <si>
    <t>Đế cống D800, KT (920x270) mác 200 bản 25</t>
  </si>
  <si>
    <t>Đế cống D1000, KT (1130x270) mác 200 bản 25</t>
  </si>
  <si>
    <t>Đế cống D1200, KT (1360x270) mác 200 bản 25</t>
  </si>
  <si>
    <t>Đế cống D1250, KT (1360x270) mác 200 bản 25</t>
  </si>
  <si>
    <t>Đế cống D1500, KT (1470x320) mác 200 bản 32</t>
  </si>
  <si>
    <t>Đế cống D1800, KT (1690x320) mác 200 bản 32</t>
  </si>
  <si>
    <t>Đế cống D2000, KT (1770x320) mác 200 bản 32</t>
  </si>
  <si>
    <t>IV</t>
  </si>
  <si>
    <t>Cống hộp bê tông cốt thép, loại hộp đơn, Tải trọng VH</t>
  </si>
  <si>
    <t>TCVN 9116:2012</t>
  </si>
  <si>
    <t>V</t>
  </si>
  <si>
    <t>Cống hộp bê tông cốt thép, loại hộp đơn, Tải trọng HL 93</t>
  </si>
  <si>
    <t>VI</t>
  </si>
  <si>
    <t>Cống hộp bê tông cốt thép, loại hộp đôi, Tải trọng VH</t>
  </si>
  <si>
    <t>VII</t>
  </si>
  <si>
    <t>Cống hộp bê tông cốt thép, loại hộp đôi, Tải trọng HL-93</t>
  </si>
  <si>
    <t>Tấm 3D dùng trong xây dựng</t>
  </si>
  <si>
    <t>V-3D-T50, Tấm tường 3D</t>
  </si>
  <si>
    <t>TCVN 7575:2007</t>
  </si>
  <si>
    <t>V-3D-T75, Tấm tường 3D</t>
  </si>
  <si>
    <t>V-3D-T100, Tấm tường 3D</t>
  </si>
  <si>
    <t>V-3D-T125, Tấm tường 3D</t>
  </si>
  <si>
    <t>Tấm nhựa Polycarbonate</t>
  </si>
  <si>
    <t>TCVN10103 :2013</t>
  </si>
  <si>
    <t>TCVN 1651-2:2018 ASTM A615/A615M-20</t>
  </si>
  <si>
    <t>BS5649:1995/ BS EN 40-5:2002</t>
  </si>
  <si>
    <t>Lọng bán nguyệt</t>
  </si>
  <si>
    <t>Lọng 6-8 đèn pha</t>
  </si>
  <si>
    <t>Xà bắt 02 đèn pha</t>
  </si>
  <si>
    <t>Cột thép trên đế gang chưa có cần đèn</t>
  </si>
  <si>
    <t>Cột trang trí</t>
  </si>
  <si>
    <t>Chùm cột trang trí sân vườn</t>
  </si>
  <si>
    <t>Chùm  CH02 - 4/5</t>
  </si>
  <si>
    <t>Chùm  CH11 - 4/5</t>
  </si>
  <si>
    <t>Chùm  CH06 - 4/5</t>
  </si>
  <si>
    <t>Chùm  CH08 - 4/5</t>
  </si>
  <si>
    <t>Chùm  CH09 - 1/2</t>
  </si>
  <si>
    <t>Chùm  CH12 - 4/5</t>
  </si>
  <si>
    <t>Đèn LED chiếu sáng đường phố: Hàng lắp ráp trong nước</t>
  </si>
  <si>
    <t>TCVN 7722-2-3:2019</t>
  </si>
  <si>
    <t>ĐÈN LED MDC THANGLONG
Chip LED: Philips Lumiled 5050; Driver: Philips/Philip Poland/ Inventronics; Chống xung sét: 10kV/20kV SP1; Dimming 5 cấp; Cấp bảo vệ: IP66, IK08</t>
  </si>
  <si>
    <t>ĐÈN LED MDC SAIGON
Chip LED: Philips Lumiled 5050 ; Driver: Philips/ Inventronic ; Chống xung sét: 10kV/20kV SP1 ; Dimming 5 cấp ;Cấp bảo vệ: IP66, IK08</t>
  </si>
  <si>
    <t>ĐÈN LED MDC ALPHA
Chip led: Philips/Philips 5050/ Nichia; Driver: Philips; Bảo vệ chống xung sét 10 ~ 20kV; Dimming 3 -5 cấp; Cấp bảo vệ: IP66, IK08</t>
  </si>
  <si>
    <t>ĐÈN LED MDC DRAGON
Chip led: Philips Poland/Lumileds Philips/Nichia; Driver: Philips Poland/ Philips; Bảo vệ chống xung sét 10 ~ 20kV; Dimming 3- 5 cấp; Cấp bảo vệ: IP66, IK08</t>
  </si>
  <si>
    <t>ĐÈN LED MDC RUBY
Chip led: Philips/Philips 5050/ Nichia; Driver: Philips;  Bảo vệ chống xung sét 10 ~ 20kV; Dimming 3 -5 cấp; Cấp bảo vệ: IP66, IK08</t>
  </si>
  <si>
    <t>ĐÈN LED MDC DELI
Chip led: Philips/Philips 5050/ Nichia; Driver: Philips; Bảo vệ chống xung sét 10 ~ 20kV; Dimming 3 -5 cấp; Cấp bảo vệ: IP66, IK08</t>
  </si>
  <si>
    <t>ĐÈN LED MDC TITAN
Chip led: Lumiled Philips/Philips 5050/ Nichia; Driver: Philips; Bảo vệ chống xung sét 10 ~ 20kV; Dimming 3 -5 cấp; Cấp bảo vệ: IP66, IK08</t>
  </si>
  <si>
    <t>ĐÈN PHA LED MDC : Hàng lắp ráp trong nước</t>
  </si>
  <si>
    <t>ĐÈN PHA MDC - FL02
Chip led: Philips/Philips 5050/ Nichia; Driver: Philips; Bảo vệ chống xung sét 10 ~ 20kV; Cấp bảo vệ: IP66, IK08</t>
  </si>
  <si>
    <t>ĐÈN PHA MDC - FL03
Chip led: Philips/Philips 5050/ Nichia; Driver: Philips; Bảo vệ chống xung sét 10 ~ 20kV; Cấp bảo vệ: IP66, IK08</t>
  </si>
  <si>
    <t>Phụ kiện cột</t>
  </si>
  <si>
    <t>TCVN ISO 9001:2005</t>
  </si>
  <si>
    <t>Cửa, vách kính khung nhôm Hệ Việt Pháp - Nhôm thương hiệu FRANDOOR - FRANALUMI do Công ty CP Nhôm Việt Pháp - Nhà máy Nhôm Việt Pháp sản xuất, phụ kiện đồng bộ của Công ty CP Nhôm Việt Pháp - Nhà máy Nhôm Việt Pháp, kính an toàn hai lớp dày 6.38mm, 8.38mm.</t>
  </si>
  <si>
    <t>Cửa, vách kính khung nhôm Hệ Xingfa - Nhôm thương hiệu FRANDOOR - FRANALUMI do Công ty CP Nhôm Việt Pháp - Nhà máy Nhôm Việt Pháp sản xuất, phụ kiện đồng bộ, kính an toàn hai lớp dày 6.38mm, 8.38mm.</t>
  </si>
  <si>
    <t>Cửa, vách kính khung nhôm Hệ 55 vát cạnh - Nhôm thương hiệu FRANDOOR - FRANALUMI do Công ty CP Nhôm Việt Pháp - Nhà máy Nhôm Việt Pháp sản xuất, phụ kiện đồng bộ, kính an toàn hai lớp dày 6.38mm, 8.38mm.</t>
  </si>
  <si>
    <t>Cửa thủy lực khung nhôm - Thương hiệu FRANDOOR - FRANALUMI do Công ty cổ phần nhôm Việt Pháp - Nhà máy nhôm Việt Pháp sản xuất, Độ dày thanh nhôm dày từ 1.6 ÷ 2.2mm, phụ kiện đồng bộ.</t>
  </si>
  <si>
    <t>Cửa kính khung nhôm Hệ trượt quay - Nhôm thương hiệu FRANDOOR - FRANALUMI do Công ty CP Nhôm Việt Pháp - Nhà máy Nhôm Việt Pháp sản xuất, phụ kiện đồng bộ, kính an toàn hai lớp dày 6.38mm, 8.38mm.</t>
  </si>
  <si>
    <t xml:space="preserve">Cửa, vách kính khung nhôm Hệ Việt Pháp - Nhôm thương hiệu FRANDOOR - FRANALUMI do Công ty CP Nhôm Việt Pháp - Nhà máy Nhôm Việt Pháp sản xuất, phụ kiện đồng bộ, kính an toàn hai lớp dày 6.38mm, </t>
  </si>
  <si>
    <t>Cửa, vách kính khung nhôm Hệ Xingfa - Nhôm thương hiệu FRANDOOR - FRANALUMI do Công ty CP Nhôm Việt Pháp - Nhà máy Nhôm Việt Pháp sản xuất,phụ kiện đồng bộ, kính an toàn hai lớp dày 6.38mm,</t>
  </si>
  <si>
    <t>TCVN 12513-2: 2018</t>
  </si>
  <si>
    <t>ISO: 
9001: 2015</t>
  </si>
  <si>
    <t>Ô</t>
  </si>
  <si>
    <t>Các phụ phí khác</t>
  </si>
  <si>
    <t>Chiếc</t>
  </si>
  <si>
    <t>ĐÈN LED HM SMD 02 GLASS – 50W</t>
  </si>
  <si>
    <t>TCVN 7722-1:2017, TCVN 7722-2-3:2019, QCVN 19:2019/BKHCN</t>
  </si>
  <si>
    <t>ĐÈN LED HM SMD 02 GLASS – 80W</t>
  </si>
  <si>
    <t>ĐÈN LED HM SMD 02 GLASS – 100W</t>
  </si>
  <si>
    <t>ĐÈN LED HM SMD 02 GLASS – 120W</t>
  </si>
  <si>
    <t>ĐÈN LED HM SMD 02 GLASS – 150W</t>
  </si>
  <si>
    <t>ĐÈN LED HM SMD 02 GLASS – 180W</t>
  </si>
  <si>
    <t>ĐÈN LED HM SMD 02 GLASS – 200W</t>
  </si>
  <si>
    <t>ĐÈN LED HM SMD 45 – 50W</t>
  </si>
  <si>
    <t>ĐÈN LED HM SMD 45 – 80W</t>
  </si>
  <si>
    <t>ĐÈN LED HM SMD 45 – 100W</t>
  </si>
  <si>
    <t>ĐÈN LED HM SMD 45 – 120W</t>
  </si>
  <si>
    <t>ĐÈN LED HM SMD 45 – 150W</t>
  </si>
  <si>
    <t>ĐÈN LED HM SMD 45 – 180W</t>
  </si>
  <si>
    <t>ĐÈN LED HM SMD 45 – 200W</t>
  </si>
  <si>
    <t>ĐÈN LED HM SMD 141 – 50W</t>
  </si>
  <si>
    <t>ĐÈN LED HM SMD 141 – 80W</t>
  </si>
  <si>
    <t>ĐÈN LED HM SMD 141 – 100W</t>
  </si>
  <si>
    <t>ĐÈN LED HM SMD 141 – 120W</t>
  </si>
  <si>
    <t>ĐÈN LED HM SMD 141 – 150W</t>
  </si>
  <si>
    <t>ĐÈN LED HM SMD 141 – 180W</t>
  </si>
  <si>
    <t>ĐÈN LED HM SMD 141 – 200W</t>
  </si>
  <si>
    <t>ĐÈN LED HM SMD 121 – 50W</t>
  </si>
  <si>
    <t>ĐÈN LED HM SMD 121 – 80W</t>
  </si>
  <si>
    <t>ĐÈN LED HM SMD 121 – 100W</t>
  </si>
  <si>
    <t>ĐÈN LED HM SMD 121 – 120W</t>
  </si>
  <si>
    <t>ĐÈN LED HM SMD 121 – 150W</t>
  </si>
  <si>
    <t>ĐÈN LED HM SMD 121 – 180W</t>
  </si>
  <si>
    <t>ĐÈN LED HM SMD 121 – 200W</t>
  </si>
  <si>
    <t>Bộ điều khiển chiếu sáng thông minh tại đèn HM-NEMA-R4-MO</t>
  </si>
  <si>
    <t>Bộ điều khiển chiếu sáng thông minh trọn bộ có khả năng kết nối trung tâm tại tủ</t>
  </si>
  <si>
    <t>Tủ điện ĐKCS KT 1000x600x350mm Aptomat tổng Chint  ≤150A</t>
  </si>
  <si>
    <t>Tủ điện ĐKCS KT 1200x600x350mm Aptomat tổng Chint  ≤150A</t>
  </si>
  <si>
    <t xml:space="preserve">Bộ đèn LED NLMT HM SMD 141 50W </t>
  </si>
  <si>
    <t xml:space="preserve">Bộ đèn LED NLMT HM SMD 141 60W </t>
  </si>
  <si>
    <t xml:space="preserve">Bộ đèn LED NLMT HM SMD 141 70W </t>
  </si>
  <si>
    <t xml:space="preserve">Bộ đèn LED NLMT HM SMD 141 80W </t>
  </si>
  <si>
    <t xml:space="preserve">Bộ đèn LED NLMT HM SMD 141 90W </t>
  </si>
  <si>
    <t xml:space="preserve">Bộ đèn LED NLMT HM SMD 141 100W </t>
  </si>
  <si>
    <t xml:space="preserve">Bộ đèn LED NLMT HM SMD 141 110W </t>
  </si>
  <si>
    <t xml:space="preserve">Bộ đèn LED NLMT HM SMD 141 120W </t>
  </si>
  <si>
    <t>Cột thép</t>
  </si>
  <si>
    <t>QVN 16:2023/BXD</t>
  </si>
  <si>
    <t>Ống nhựa HDPE xoắn (HDPEx) dùng cho tuyến cáp ngầm</t>
  </si>
  <si>
    <t>DN50</t>
  </si>
  <si>
    <t>DN95</t>
  </si>
  <si>
    <t>DN150</t>
  </si>
  <si>
    <t>Đường kính trong danh nghĩa: Φ200</t>
  </si>
  <si>
    <t>Đường kính trong danh nghĩa: Φ300</t>
  </si>
  <si>
    <t>Đường kính trong danh nghĩa: Φ400</t>
  </si>
  <si>
    <t>Đường kính trong danh nghĩa: Φ500</t>
  </si>
  <si>
    <t>Đường kính trong danh nghĩa: Φ600</t>
  </si>
  <si>
    <t>Đường kính trong danh nghĩa: Φ800</t>
  </si>
  <si>
    <t>Đường kính danh nghĩa DN250</t>
  </si>
  <si>
    <t>Đường kính danh nghĩa DN90</t>
  </si>
  <si>
    <t>Đường kính danh nghĩa DN110</t>
  </si>
  <si>
    <t>Đường kính danh nghĩa DN160</t>
  </si>
  <si>
    <t>Đường kính danh nghĩa DN200</t>
  </si>
  <si>
    <t>TCVN 11821-3:2017</t>
  </si>
  <si>
    <t>Công ty TNHH đầu tư xây dựng và thương mại HCT Việt Nam. Địa chỉ: số 09 - TT4C khu đô thị mới Đại Kim, phường Định Công, Hà Nội</t>
  </si>
  <si>
    <t>TCVN 1651 -1:2018</t>
  </si>
  <si>
    <t>JIS G 3112-2020, TCVN 1651-2:2018</t>
  </si>
  <si>
    <t>TCVN 1651 -2:2018 Việt Nam; ASTM A615/A615M - 24</t>
  </si>
  <si>
    <t xml:space="preserve">TCVN 1651 -2:2018 </t>
  </si>
  <si>
    <t>TCVN 1651 -2:2018</t>
  </si>
  <si>
    <t>Nhựa đường Colflex® III (PMB-III)</t>
  </si>
  <si>
    <t>TCVN 11193:2021</t>
  </si>
  <si>
    <t>Nhựa đường Colflex® I (PMB-I)</t>
  </si>
  <si>
    <t>Nhựa đường Colflex® PG76 (PMB-III PG76)</t>
  </si>
  <si>
    <t>TCVN 11193:2021; TCVN 13048-2024</t>
  </si>
  <si>
    <t>Nhựa đường Colflex® PG82 (PMB-III PG82)</t>
  </si>
  <si>
    <t>Nhựa đường Colflex® PA</t>
  </si>
  <si>
    <t>TCVN 13048:2024</t>
  </si>
  <si>
    <t>Nhựa đường 40/50</t>
  </si>
  <si>
    <t>TCVN 13567-1:2022</t>
  </si>
  <si>
    <t>Nhựa đường 40/50 PG70</t>
  </si>
  <si>
    <t>TCVN 13567-1:2022, TCVN 13049-1:2020</t>
  </si>
  <si>
    <t>Nhựa đường 60/70</t>
  </si>
  <si>
    <t>Nhựa đường 60/70 PG64</t>
  </si>
  <si>
    <t>Nhựa đường ADCo 60/70 nhiệt 160 độ C (bitum bọt)</t>
  </si>
  <si>
    <t>TCVN 13150-2:2020</t>
  </si>
  <si>
    <t>Nhũ tương CRS-1</t>
  </si>
  <si>
    <t>TCVN 8817-1:2011</t>
  </si>
  <si>
    <t xml:space="preserve">Nhũ tương CSS-1 </t>
  </si>
  <si>
    <t>Nhũ tương CSS-1h</t>
  </si>
  <si>
    <t>Nhũ tương CRS-2</t>
  </si>
  <si>
    <t>Nhũ tương RapidBond® (CRS-1P)</t>
  </si>
  <si>
    <t>TCVN 8816:2011</t>
  </si>
  <si>
    <t>Nhũ tương RapidBond® Plus (CRS-2P)</t>
  </si>
  <si>
    <t>Nhũ tương RapidBond® Ultra (Novabond®)</t>
  </si>
  <si>
    <t>TCVN 12759-1:2019</t>
  </si>
  <si>
    <t>Nhựa đường lỏng MC-70</t>
  </si>
  <si>
    <t>TCVN 8818-1:2011</t>
  </si>
  <si>
    <t>Nhũ tương nhựa đường axit thấm bám EAP (EcoPrime®)</t>
  </si>
  <si>
    <t>TCVN14270:2024</t>
  </si>
  <si>
    <t>Nhũ tương CSS-1h (EcoStab®) cho công nghệ tái chế</t>
  </si>
  <si>
    <t>TCVN13150-1:2020</t>
  </si>
  <si>
    <t>Nhũ tương CQS-1hP (EcoGrip) cho công nghệ Micro Surfacing</t>
  </si>
  <si>
    <t>TCVN 12316:2018</t>
  </si>
  <si>
    <t>Phụ gia dùng trong hỗn hợp MS</t>
  </si>
  <si>
    <t>I. Các sản phẩm nhựa đường</t>
  </si>
  <si>
    <t>II. Các sản phẩm nhũ tương/MC</t>
  </si>
  <si>
    <t>III. Các sản phẩm nhũ tương chuyên dụng, sản phẩm khác</t>
  </si>
  <si>
    <t>Bột trét ngoại thất 
Nippon WeatherGard Skimcoat</t>
  </si>
  <si>
    <t>40kg</t>
  </si>
  <si>
    <t>Bột trét ngoại thất 
Nippon Exterior Putty</t>
  </si>
  <si>
    <t>Bột trét ngoại thất 
Nippon Weatherbond Skimcoat</t>
  </si>
  <si>
    <t>Bột trét nội thất 
Nippon Interior Putty</t>
  </si>
  <si>
    <t>Bột trét nội thất 
Nippon Interior Skimcoat</t>
  </si>
  <si>
    <t>18L; 5L</t>
  </si>
  <si>
    <t>Sơn lót nội thất 
Nippon Easy Wash Sealer</t>
  </si>
  <si>
    <t>15L; 5L</t>
  </si>
  <si>
    <t>Sơn lót nội thất cao cấp 
Nippon Interior Sealer</t>
  </si>
  <si>
    <t>18L</t>
  </si>
  <si>
    <t>Sơn lót nội thất 
Nippon Matex Sealer</t>
  </si>
  <si>
    <t>17L; 5L</t>
  </si>
  <si>
    <t>Sơn lót ngoại thất cao cấp 
Nippon WeatherGard Sealer</t>
  </si>
  <si>
    <t>18L; 15L; 5L</t>
  </si>
  <si>
    <t>17L; 4.8kg</t>
  </si>
  <si>
    <t>18L; 5kg</t>
  </si>
  <si>
    <t>Sơn phủ nội thất cao cấp 
Nippon Odour-less Bóng Sang Trọng</t>
  </si>
  <si>
    <t>Sơn phủ nội thất cao cấp 
Nippon Odour-less Chùi Rửa Vượt Trội &amp; Kháng Khuẩn</t>
  </si>
  <si>
    <t>Sơn phủ nội thất cao cấp 
Nippon Spot-Less Plus</t>
  </si>
  <si>
    <t>Sơn phủ nội thất cao cấp 
Nippon Odour-less All In 1 Bóng (không mùi)</t>
  </si>
  <si>
    <t>Sơn phủ nội thất cao cấp 
Nippon Odour-less All In 1 Siêu Bóng (không mùi)</t>
  </si>
  <si>
    <t>5L</t>
  </si>
  <si>
    <t>Sơn phủ nội thất kinh tế 
Nippon Litex</t>
  </si>
  <si>
    <t xml:space="preserve">18L </t>
  </si>
  <si>
    <t>Sơn phủ nội thất chống nấm mốc 
Nippon Matex Light</t>
  </si>
  <si>
    <t>Sơn phủ nội thất cao cấp chịu chùi rửa vượt trội 
Nippon Super Easy Wash</t>
  </si>
  <si>
    <t>17L</t>
  </si>
  <si>
    <t xml:space="preserve">5L </t>
  </si>
  <si>
    <t>Sơn phủ ngoại thất chống rêu mốc, chống bong tróc 
Nippon Superbond</t>
  </si>
  <si>
    <t>20kg</t>
  </si>
  <si>
    <t>18kg</t>
  </si>
  <si>
    <t>Lít</t>
  </si>
  <si>
    <t>QCVN 16:2023/BXD
QCVN 08:2020/BCT
TCVN 8652:2020</t>
  </si>
  <si>
    <t xml:space="preserve">Sơn lót nội thất Building </t>
  </si>
  <si>
    <t>Vật liệu nước</t>
  </si>
  <si>
    <t>D20 (PN16)</t>
  </si>
  <si>
    <t>D20 (PN20)</t>
  </si>
  <si>
    <t>D25 (PN12.5)</t>
  </si>
  <si>
    <t>D25 (PN16)</t>
  </si>
  <si>
    <t>D25 (PN20)</t>
  </si>
  <si>
    <t>D32 (PN10)</t>
  </si>
  <si>
    <t>D32 (PN12.5)</t>
  </si>
  <si>
    <t>D32 (PN20)</t>
  </si>
  <si>
    <t>D40 (PN10)</t>
  </si>
  <si>
    <t>D40 (PN12.5)</t>
  </si>
  <si>
    <t>D40 (PN16)</t>
  </si>
  <si>
    <t>D40 (PN20)</t>
  </si>
  <si>
    <t>D50 (PN8)</t>
  </si>
  <si>
    <t>D50 (PN10)</t>
  </si>
  <si>
    <t>D50 (PN12.5)</t>
  </si>
  <si>
    <t>D50 (PN16)</t>
  </si>
  <si>
    <t>D50 (PN20)</t>
  </si>
  <si>
    <t>D63 (PN10)</t>
  </si>
  <si>
    <t>D63 (PN12.5)</t>
  </si>
  <si>
    <t>D63 (PN16)</t>
  </si>
  <si>
    <t>D63 (PN20)</t>
  </si>
  <si>
    <t>D75 (PN8)</t>
  </si>
  <si>
    <t>D75 (PN10)</t>
  </si>
  <si>
    <t>D75 (PN12.5)</t>
  </si>
  <si>
    <t>D75 (PN16)</t>
  </si>
  <si>
    <t>D75 (PN20)</t>
  </si>
  <si>
    <t>D90 (PN10)</t>
  </si>
  <si>
    <t>D90 (PN12.5)</t>
  </si>
  <si>
    <t>D90 (PN16)</t>
  </si>
  <si>
    <t>D90 (PN20)</t>
  </si>
  <si>
    <t>D110 (PN6)</t>
  </si>
  <si>
    <t>D110 (PN8)</t>
  </si>
  <si>
    <t>D110 (PN10)</t>
  </si>
  <si>
    <t>D110 (PN12.5)</t>
  </si>
  <si>
    <t>D110 (PN16)</t>
  </si>
  <si>
    <t>D110 (PN20)</t>
  </si>
  <si>
    <t>D125 (PN8)</t>
  </si>
  <si>
    <t>D125 (PN10)</t>
  </si>
  <si>
    <t>D125 (PN12.5)</t>
  </si>
  <si>
    <t>D125 (PN16)</t>
  </si>
  <si>
    <t>D160 (PN8)</t>
  </si>
  <si>
    <t>D160 (PN10)</t>
  </si>
  <si>
    <t>D160 (PN12.5)</t>
  </si>
  <si>
    <t>D160 (PN16)</t>
  </si>
  <si>
    <t>D160 (PN20)</t>
  </si>
  <si>
    <t>D200 (PN8)</t>
  </si>
  <si>
    <t>D200 (PN10)</t>
  </si>
  <si>
    <t>D200 (PN12.5)</t>
  </si>
  <si>
    <t>D200 (PN16)</t>
  </si>
  <si>
    <t>D200 (PN20)</t>
  </si>
  <si>
    <t>D225 (PN8)</t>
  </si>
  <si>
    <t>D225 (PN10)</t>
  </si>
  <si>
    <t>D225 (PN12.5)</t>
  </si>
  <si>
    <t>D225 (PN16)</t>
  </si>
  <si>
    <t>D225 (PN20)</t>
  </si>
  <si>
    <t>D315 (PN8)</t>
  </si>
  <si>
    <t>D315 (PN10)</t>
  </si>
  <si>
    <t>D315 (PN12.5)</t>
  </si>
  <si>
    <t>D315 (PN16)</t>
  </si>
  <si>
    <t>D315 (PN20)</t>
  </si>
  <si>
    <t>D355 (PN8)</t>
  </si>
  <si>
    <t>D355 (PN10)</t>
  </si>
  <si>
    <t>D355 (PN12.5)</t>
  </si>
  <si>
    <t>D355 (PN16)</t>
  </si>
  <si>
    <t>D355 (PN20)</t>
  </si>
  <si>
    <t>D400 (PN8)</t>
  </si>
  <si>
    <t>D400 (PN10)</t>
  </si>
  <si>
    <t>D400 (PN12.5)</t>
  </si>
  <si>
    <t>D400 (PN16)</t>
  </si>
  <si>
    <t>D400 (PN20)</t>
  </si>
  <si>
    <t>D450 (PN8)</t>
  </si>
  <si>
    <t>D450 (PN10)</t>
  </si>
  <si>
    <t>D450 (PN12.5)</t>
  </si>
  <si>
    <t>D450 (PN16)</t>
  </si>
  <si>
    <t>D450 (PN20)</t>
  </si>
  <si>
    <t>D500 (PN8)</t>
  </si>
  <si>
    <t>D500 (PN10)</t>
  </si>
  <si>
    <t>D500 (PN12.5)</t>
  </si>
  <si>
    <t>D500 (PN16)</t>
  </si>
  <si>
    <t>D500 (PN20)</t>
  </si>
  <si>
    <t>D560 (PN6)</t>
  </si>
  <si>
    <t>D560 (PN8)</t>
  </si>
  <si>
    <t>D560 (PN10)</t>
  </si>
  <si>
    <t>D560 (PN12.5)</t>
  </si>
  <si>
    <t>D560 (PN16)</t>
  </si>
  <si>
    <t>D630 (PN6)</t>
  </si>
  <si>
    <t>D630 (PN8)</t>
  </si>
  <si>
    <t>D630 (PN10)</t>
  </si>
  <si>
    <t>D630 (PN12.5)</t>
  </si>
  <si>
    <t>D630 (PN16)</t>
  </si>
  <si>
    <t>D800 (PN6)</t>
  </si>
  <si>
    <t>D800 (PN8)</t>
  </si>
  <si>
    <t>D800 (PN10)</t>
  </si>
  <si>
    <t>D800 (PN12.5)</t>
  </si>
  <si>
    <t xml:space="preserve">Ống HDPE PE80 </t>
  </si>
  <si>
    <t>D20 (PN12.5)</t>
  </si>
  <si>
    <t>D25 (PN10)</t>
  </si>
  <si>
    <t>D32 (PN16)</t>
  </si>
  <si>
    <t>D40 (PN6)</t>
  </si>
  <si>
    <t>D40 (PN8)</t>
  </si>
  <si>
    <t>D50 (PN6)</t>
  </si>
  <si>
    <t>D63 (PN6)</t>
  </si>
  <si>
    <t>D63 (PN8)</t>
  </si>
  <si>
    <t>D75 (PN6)</t>
  </si>
  <si>
    <t>D90 (PN6)</t>
  </si>
  <si>
    <t>D90 (PN8)</t>
  </si>
  <si>
    <t xml:space="preserve">Ống U.PVC D21 </t>
  </si>
  <si>
    <t xml:space="preserve">     thoát</t>
  </si>
  <si>
    <t xml:space="preserve">     class 0</t>
  </si>
  <si>
    <t xml:space="preserve">     class 1</t>
  </si>
  <si>
    <t xml:space="preserve">     class 2</t>
  </si>
  <si>
    <t xml:space="preserve">     class 3</t>
  </si>
  <si>
    <t>Ống U.PVC D27</t>
  </si>
  <si>
    <t>Ống U.PVC D34</t>
  </si>
  <si>
    <t xml:space="preserve">     class 4</t>
  </si>
  <si>
    <t>Ống U.PVC D42</t>
  </si>
  <si>
    <t xml:space="preserve">     class 5</t>
  </si>
  <si>
    <t>Ống U.PVC D48</t>
  </si>
  <si>
    <t>Ống U.PVC D60</t>
  </si>
  <si>
    <t xml:space="preserve">     class 6</t>
  </si>
  <si>
    <t>Ống U.PVC D75</t>
  </si>
  <si>
    <t>Ống U.PVC D90</t>
  </si>
  <si>
    <t>Ống U.PVC D110</t>
  </si>
  <si>
    <t>Ống U.PVC D125</t>
  </si>
  <si>
    <t>Ống U.PVC D140</t>
  </si>
  <si>
    <t>Ống U.PVC D160</t>
  </si>
  <si>
    <t>Ống U.PVC D180</t>
  </si>
  <si>
    <t>Ống U.PVC D200</t>
  </si>
  <si>
    <t>Ống U.PVC D225</t>
  </si>
  <si>
    <t>Ống U.PVC D250</t>
  </si>
  <si>
    <t>Ống U.PVC D280</t>
  </si>
  <si>
    <t>Ống U.PVC D315</t>
  </si>
  <si>
    <t>Ống U.PVC D355</t>
  </si>
  <si>
    <t>Ống U.PVC D400</t>
  </si>
  <si>
    <t>D20 (PN10)</t>
  </si>
  <si>
    <t>D125 (PN20)</t>
  </si>
  <si>
    <t>D140 (PN10)</t>
  </si>
  <si>
    <t>D140 (PN16)</t>
  </si>
  <si>
    <t>D140 (PN20)</t>
  </si>
  <si>
    <t>Báo giá sản phẩm ống nhựa PE dùng để cấp nước</t>
  </si>
  <si>
    <t>Ống HDPE PE100</t>
  </si>
  <si>
    <t>đ/m</t>
  </si>
  <si>
    <t>D125(PN6)</t>
  </si>
  <si>
    <t>D160(PN6)</t>
  </si>
  <si>
    <t>D200(PN6)</t>
  </si>
  <si>
    <t>D225(PN6)</t>
  </si>
  <si>
    <t>D315(PN6)</t>
  </si>
  <si>
    <t>D355(PN6)</t>
  </si>
  <si>
    <t>D400(PN6)</t>
  </si>
  <si>
    <t>D450(PN6)</t>
  </si>
  <si>
    <t>D500(PN6)</t>
  </si>
  <si>
    <t>D32 (PN8)</t>
  </si>
  <si>
    <t>Bảng giá sản phẩm ống nhựa U.PVC (Hệ số an toàn 2.5) đùng để cấp và thoát nước</t>
  </si>
  <si>
    <t>Bảng giá sản phẩm ống nhựa PPR dùng để dẫn nước nóng và lạnh</t>
  </si>
  <si>
    <t>QCVN 16:2023/BXD
DIN 8077:2008 &amp; DIN 8078:2008</t>
  </si>
  <si>
    <t>D32(PN20)</t>
  </si>
  <si>
    <t>Công ty TNHH Đầu tư thương mại Huy Bảo. Lô CN3.2C, khu công nghiệp Đình Vũ, thuộc khu kinh tế Đình Vũ - Cát Hải, phường Đông Hải, Hải Phòng</t>
  </si>
  <si>
    <t>Đường kính danh nghĩa DN315</t>
  </si>
  <si>
    <t>Ống nhựa PE dùng cho mục đích cấp thoát nước trong điều kiện có áp suất. (loại PN10, PE100)</t>
  </si>
  <si>
    <t xml:space="preserve">Tấm nhựa </t>
  </si>
  <si>
    <t xml:space="preserve">Đèn Đường LED HM SMD 02 GLASS: </t>
  </si>
  <si>
    <t>Linh kiện: chíp LED Philips, nguồn Philips, bảo vệ xung áp từ 10kV-30kV, hiệu suất phát quang &gt;125lm/W, kích thước 580x340x120mm-6,1kg(sử dụng từ 50W-80W), 665x340x120mm-8,1kg (sử dụng cho 80W-150W), 740x340x120mm-9,8kg (sử dụng cho 100W-240W)-DIMMING và ngõ chờ kết nối chiếu sáng thông minh, chống nhiễu từ, chịu môi trường muối mặn, bảo hành 5 năm.</t>
  </si>
  <si>
    <t xml:space="preserve">Đèn Đường LED HM SMD 45: </t>
  </si>
  <si>
    <t>Linh kiện: chíp LED Philips, nguồn Philips, bảo vệ xung áp từ 10kV-30kV, hiệu suất phát quang &gt;125lm/W, kích thước 580x245x110mm-5,5kg (sử dụng từ 50W-120W), 684x290x110mm-6,8kg (sử dụng cho (80W-180W), 786x290x110mm-8,6kg (sử dụng cho 150W-240W)-DIMMING và ngõ chờ kết nối chiếu sáng thông minh, chống nhiễu từ, chịu môi trường muối mặn, bảo hành 5 năm</t>
  </si>
  <si>
    <t>Đèn Đường LED HM SMD 141:</t>
  </si>
  <si>
    <t xml:space="preserve"> Linh kiện: chíp LED Philips, nguồn Philips, bảo vệ xung áp từ 10kV-30kV, hiệu suất phát quang &gt;125lm/W, kích thước 520x210x100mm-4,1kg (sử dụng từ 50W-65W), 560x260x100mm-5,2kg (sử dụng cho 80W-120W), 660x260x100mm-6,4kg (sử dụng cho 100W-165W), 720x260x100mm-7,3kg (sử dụng từ 150W-200W)-DIMMING và ngõ chờ kết nối chiếu sáng thông minh, chống nhiễu từ, chịu môi trường muối mặn, bảo hành 5 năm</t>
  </si>
  <si>
    <t>Đèn Đường LED HM SMD 121:</t>
  </si>
  <si>
    <t xml:space="preserve"> Linh kiện: chíp LED Philips, nguồn Philips, bảo vệ xung áp từ 10kV-30kV, hiệu suất phát quang &gt;125lm/W, kích thước 623x238x113mm-4,2kg (sử dụng từ 50W-100W), 712x272x113mm-5,8kg (sử dụng cho 100W-180W), 760x302x1103mm-7,5kg (sử dụng cho 100W-165W) - DIMMING và ngõ chờ kết nối chiếu sáng thông minh, chống nhiễu từ, chịu môi trường muối mặn, bảo hành 5 năm</t>
  </si>
  <si>
    <t xml:space="preserve">Tủ điện </t>
  </si>
  <si>
    <t xml:space="preserve">Bộ đèn chiếu sáng sử dụng năng lượng mặt trời HM SMD 141 – NLMT: </t>
  </si>
  <si>
    <t>Đã bao gồm trọn bộ vật tư linh kiện cho hệ thống chiếu sáng NLMT gồm tấm pin NLMT, ắc quy lithium sắt photphat, bộ điều khiển, đèn LED)</t>
  </si>
  <si>
    <t xml:space="preserve">công suất 40W-50W-60W - DIM 5 cấp </t>
  </si>
  <si>
    <t xml:space="preserve">công suất 70W-80W-90W - DIM 5 cấp </t>
  </si>
  <si>
    <t xml:space="preserve">công suất 70W-90W-DIM 5 cấp </t>
  </si>
  <si>
    <t xml:space="preserve">công suất 40W-60W-DIM 5 cấp </t>
  </si>
  <si>
    <t xml:space="preserve">công suất 100W-110W -DIM 5 cấp </t>
  </si>
  <si>
    <t xml:space="preserve">công suất 120W-130W -DIM 5 cấp </t>
  </si>
  <si>
    <t xml:space="preserve">công suất 140W-150W- DIM 5 cấp </t>
  </si>
  <si>
    <t xml:space="preserve">công suất 40W -50W-60W-DIM 5 cấp </t>
  </si>
  <si>
    <t xml:space="preserve">công suất 70W-80W- 90W-DIM 5 cấp </t>
  </si>
  <si>
    <t xml:space="preserve"> công suất 100W-110W -DIM 5 cấp </t>
  </si>
  <si>
    <t xml:space="preserve"> Đèn LED STAR 847 </t>
  </si>
  <si>
    <t xml:space="preserve">công suất 120W-140W-DIM 5 cấp </t>
  </si>
  <si>
    <t xml:space="preserve"> công suất 150W-DIM 5 cấp </t>
  </si>
  <si>
    <t xml:space="preserve">Đèn LED STAR 820 </t>
  </si>
  <si>
    <t xml:space="preserve">công suất 40W-50W-60W-DIM 5 cấp </t>
  </si>
  <si>
    <t xml:space="preserve">công suất 70W-80W-90W -DIM 5 cấp </t>
  </si>
  <si>
    <t>Đèn LED STAR 820</t>
  </si>
  <si>
    <t xml:space="preserve"> công suất 120W-130W -DIM 5 cấp </t>
  </si>
  <si>
    <t xml:space="preserve">công suất 140W-150W -DIM 5 cấp </t>
  </si>
  <si>
    <t xml:space="preserve"> công suất 160W-200W -DIM 5 cấp </t>
  </si>
  <si>
    <t>Đèn LED STAR 888</t>
  </si>
  <si>
    <t xml:space="preserve">công suất 50W-DIM 5 cấp </t>
  </si>
  <si>
    <t xml:space="preserve">công suất 75W-DIM 5 cấp </t>
  </si>
  <si>
    <t xml:space="preserve">công suất 100W-DIM 5 cấp </t>
  </si>
  <si>
    <t xml:space="preserve">công suất 125W-DIM 5 cấp </t>
  </si>
  <si>
    <t>công suất 100W-150W, sử dụng 2-3 mắt COB-DIM 5 cấp</t>
  </si>
  <si>
    <t xml:space="preserve">công suất 200W-250W, sử dụng 4-5 mắt COB-DIM 5 cấp </t>
  </si>
  <si>
    <t xml:space="preserve">công suất 300W-400W, sử dụng 8 mắt COB-DIM 5 cấp </t>
  </si>
  <si>
    <t xml:space="preserve">công suất 60 W-DIM 5 cấp </t>
  </si>
  <si>
    <t xml:space="preserve">công suất 100 W-DIM 5 cấp </t>
  </si>
  <si>
    <t>Đèn LED NEPTUNE</t>
  </si>
  <si>
    <t xml:space="preserve"> công suất 150 W-DIM 5 cấp </t>
  </si>
  <si>
    <t xml:space="preserve">công suất 180 W-DIM 5 cấp </t>
  </si>
  <si>
    <t xml:space="preserve">công suất 200 W-DIM 5 cấp </t>
  </si>
  <si>
    <t xml:space="preserve">BỘ ĐÈN NLMT TRIANGLE </t>
  </si>
  <si>
    <t xml:space="preserve">công suất 40W-50W-DIM 5 cấp </t>
  </si>
  <si>
    <t xml:space="preserve">công suất 60W-70W-DIM 5 cấp </t>
  </si>
  <si>
    <t xml:space="preserve">công suất 80W-90W-DIM 5 cấp </t>
  </si>
  <si>
    <t>công suất 100W-110W-DIM 5 cấp</t>
  </si>
  <si>
    <t xml:space="preserve">công suất 120W-130W - DIM 5 cấp </t>
  </si>
  <si>
    <t>BỘ ĐÈN NLMT TRIANGLE</t>
  </si>
  <si>
    <t xml:space="preserve"> công suất 140W-150W-DIM 5 cấp </t>
  </si>
  <si>
    <t xml:space="preserve">công suất 70W-80W-DIM 5 cấp </t>
  </si>
  <si>
    <t xml:space="preserve">công suất 90W-100W-DIM 5 cấp </t>
  </si>
  <si>
    <t xml:space="preserve">công suất 110W-120W-DIM 5 cấp </t>
  </si>
  <si>
    <t xml:space="preserve">công suất 130W-150W-DIM 5 cấp </t>
  </si>
  <si>
    <t xml:space="preserve">công suất 160W- 200W-DIM 5 cấp </t>
  </si>
  <si>
    <t>Đèn LED TRIANGLE</t>
  </si>
  <si>
    <t xml:space="preserve"> công suất 210W-250 W-DIM 5 cấp </t>
  </si>
  <si>
    <t>Cáp ABC vặn xoắn ruột nhôm    - Al/XLPE 0,6/1kV</t>
  </si>
  <si>
    <t>Đèn LED STAR 804</t>
  </si>
  <si>
    <t xml:space="preserve"> công suất 120W- 130W -DIM 5 cấp </t>
  </si>
  <si>
    <t xml:space="preserve"> 4x35mm2</t>
  </si>
  <si>
    <t xml:space="preserve"> 4x50mm2</t>
  </si>
  <si>
    <t>2x50 mm2</t>
  </si>
  <si>
    <t>4x16 mm2</t>
  </si>
  <si>
    <t>IP67, IK 08, Dimming 10 Cấp, PF&gt;0.9, CRI &gt;70, CCT 3000-6000K, 130-170lm/W</t>
  </si>
  <si>
    <t>IP67, IK10, Dimming 10 Cấp, PF&gt;0.9, CRI &gt;70, CCT 3000-6000K,130- 170lm/W</t>
  </si>
  <si>
    <t xml:space="preserve">IP67, IK10, Dimming 10 Cấp, PF&gt;0.9, CRI &gt;70, CCT 3000-6000K, 150-170lm/W, </t>
  </si>
  <si>
    <t xml:space="preserve">Đèn LED đường VS-DD-K 60W, </t>
  </si>
  <si>
    <t xml:space="preserve">Đèn LED đường VS-DD-K 80W, </t>
  </si>
  <si>
    <t xml:space="preserve">Đèn LED đường VS-DD-K 100W, </t>
  </si>
  <si>
    <t xml:space="preserve">Đèn LED đường VS-DD-K 120W, </t>
  </si>
  <si>
    <t xml:space="preserve">Đèn LED đường VS-DD-K 150W, </t>
  </si>
  <si>
    <t xml:space="preserve">Đèn LED đường VS-DD-K 180W, </t>
  </si>
  <si>
    <t xml:space="preserve">Đèn LED đường VS-DD-K 200W, </t>
  </si>
  <si>
    <t xml:space="preserve">Đèn LED đường VS-DD-T 50W, </t>
  </si>
  <si>
    <t xml:space="preserve">Đèn LED đường VS-DD-T 80W, </t>
  </si>
  <si>
    <t xml:space="preserve">Đèn LED đường VS-DD-T 100W, </t>
  </si>
  <si>
    <t xml:space="preserve">Đèn LED đường VS-DD-T 120W, </t>
  </si>
  <si>
    <t xml:space="preserve">Đèn LED đường VS-DD-T 150W, </t>
  </si>
  <si>
    <t xml:space="preserve">Đèn pha LED VS-DP-B 100W , </t>
  </si>
  <si>
    <t xml:space="preserve">Đèn pha LED VS-DP-B 200W, </t>
  </si>
  <si>
    <t xml:space="preserve">Đèn pha LED VS-DP-B 300W, </t>
  </si>
  <si>
    <t>PHỤ LỤC 2</t>
  </si>
  <si>
    <t>Sắt thép xây dựng</t>
  </si>
  <si>
    <t>SD295A, CB300-V</t>
  </si>
  <si>
    <t>CT5, SD295A, CB300-V</t>
  </si>
  <si>
    <t>CT5,SD295A,CB300-V</t>
  </si>
  <si>
    <t xml:space="preserve"> CT5,SD295A,CB300-V (Gr40)</t>
  </si>
  <si>
    <t xml:space="preserve"> CB400-V, CB500-V</t>
  </si>
  <si>
    <t>CB400-V, CB500-V</t>
  </si>
  <si>
    <t xml:space="preserve"> CB400-V, CB500-V </t>
  </si>
  <si>
    <t xml:space="preserve">GIÁ MỘT SỐ LOẠI SẢN PHẨM, HÀNG HÓA VẬT LIỆU XÂY DỰNG </t>
  </si>
  <si>
    <t>2.1</t>
  </si>
  <si>
    <t>Vật liệu cửa nhôm kính</t>
  </si>
  <si>
    <t>6.1</t>
  </si>
  <si>
    <t>6.2</t>
  </si>
  <si>
    <t xml:space="preserve">Nhóm vật liệu </t>
  </si>
  <si>
    <t>4.1</t>
  </si>
  <si>
    <t>6.3</t>
  </si>
  <si>
    <t>Ống HDPE (PE100) DN630 PN10 dầy 37.4mm</t>
  </si>
  <si>
    <t>Ống HDPE (PE100) DN710 PN8 dầy 33.9mm</t>
  </si>
  <si>
    <t>TCVN 11821-3/
Iso 21138-3</t>
  </si>
  <si>
    <t>TCVN 7997: 2009 
(phụ lục A)</t>
  </si>
  <si>
    <t>AS/NZS 4765
&amp;TCVN 11822</t>
  </si>
  <si>
    <t>Iso 3633
TCVN 12119</t>
  </si>
  <si>
    <t>+Vận chuyển bằng đường bộ:</t>
  </si>
  <si>
    <t>+Vận chuyển bằng đường thuỷ:</t>
  </si>
  <si>
    <t>2.2</t>
  </si>
  <si>
    <t>2.3</t>
  </si>
  <si>
    <t>- Dự án của tập đoàn Hoàng Huy</t>
  </si>
  <si>
    <t>Các phường, xã Hồng Bàng, Hồng An, Ngô Quyền, Gia Viên, Lê Chân, An Biên, Hải An, Đông Hải, Kiến An, Phù Liễn, Đồ Sơn, Nam Đồ Sơn, Hưng Đạo, Dương Kinh, An Dương, An Hải, An Phong, Thuỷ Nguyên, Thiên Hương, Hoà Bình, Nam Triệu, Bạch Đằng, Lưu Kiếm, Lê Ích Mộc, Việt Khê, An Hưng, An Khánh, An Quang, An Trường, An Lão, Kiến Thuỵ, Kiến Minh, Kiến Hải, Kiến Hưng, Nghi Dương, Quyết Thắng, Tiên Lãng, Tân Minh, Tiên Minh, Chấn Hưng, Hùng Thắng, Nguyễn Bỉnh Khiêm, Vĩnh Am, Vĩnh Bảo, Vĩnh Hoà, Vĩnh Thuận, Vĩnh Thịnh, Vĩnh Hải và đặc khu Cát Hải, Bạch Long Vỹ thuộc thành phố Hải Phòng</t>
  </si>
  <si>
    <t>Tại các xã Nguyễn Bỉnh Khiêm, Vĩnh Am, Vĩnh Hải, Vĩnh Bảo, Vĩnh Hoà, Vĩnh Thuận, Vĩnh Thịnh thuộc thành phố Hải Phòng theo các phương thức vận chuyển</t>
  </si>
  <si>
    <t>TCVN 6260:2020</t>
  </si>
  <si>
    <t>Các phường, xã Kim Thành, An Thành, Lai Khê, Phú Thái, Tứ Kỳ, Tân Kỳ, Đại Sơn, Chí Minh, Lạc Phượng, Nguyên Giáp, Thanh Hà, Hà Tây, Hà Bắc, Hà Nam, Hà Đông thuộc thành phố Hải Phòng</t>
  </si>
  <si>
    <t>Tại các xã Kim Thành, An Thành, Lai Khê, Phú Thái thuộc thành phố Hải Phòng</t>
  </si>
  <si>
    <t>Xi măng rời</t>
  </si>
  <si>
    <t>6.4</t>
  </si>
  <si>
    <t>6.5</t>
  </si>
  <si>
    <t>Đất làm vật liệu san lấp</t>
  </si>
  <si>
    <t>m3</t>
  </si>
  <si>
    <t>Giá tại mỏ</t>
  </si>
  <si>
    <t>Thép trơn d6-T,d8-T cuộn</t>
  </si>
  <si>
    <t>Thép thanh vằn D10</t>
  </si>
  <si>
    <t>Thép thanh vằn D12</t>
  </si>
  <si>
    <t>Thép thanh vằn D16</t>
  </si>
  <si>
    <t>CB240-T</t>
  </si>
  <si>
    <t>CB300-V</t>
  </si>
  <si>
    <t>Thép cuộn VAS: D6 - D8</t>
  </si>
  <si>
    <t>Thép cuộn VAS: D8</t>
  </si>
  <si>
    <t>Thép thanh VAS D10</t>
  </si>
  <si>
    <t>Thép thanh VAS D12</t>
  </si>
  <si>
    <t>Thép thanh VAS D14-20</t>
  </si>
  <si>
    <t>CB400-V/ CB500-V</t>
  </si>
  <si>
    <t>Thép thanh VAS D14-32</t>
  </si>
  <si>
    <t xml:space="preserve">Thép thanh VAS D36 </t>
  </si>
  <si>
    <t>Thép thanh VAS D40</t>
  </si>
  <si>
    <t>Thép vằn D8 cuộn</t>
  </si>
  <si>
    <t>Giá chưa VAT có vận chuyển đến chân công trình địa bàn Thành Phố Hải Phòng</t>
  </si>
  <si>
    <t>Sơn giao thông nhiệt dẻo phản quang dạng bột Joline</t>
  </si>
  <si>
    <t>(vàng) phẳng</t>
  </si>
  <si>
    <t>Joline Primer (sơn lót)</t>
  </si>
  <si>
    <t>hệ nhiệt dẻo</t>
  </si>
  <si>
    <t>Joway  trắng-00</t>
  </si>
  <si>
    <t>Sơn giao thông hệ dung môi</t>
  </si>
  <si>
    <t>Joway đen - 602</t>
  </si>
  <si>
    <t xml:space="preserve">Sơn giao thông hệ dung môi </t>
  </si>
  <si>
    <t>Joway vàng - 153</t>
  </si>
  <si>
    <t>Joway đỏ - K314</t>
  </si>
  <si>
    <t>Hạt phản quang</t>
  </si>
  <si>
    <t>Bột trét (bả) tường nội thất</t>
  </si>
  <si>
    <t>Bột trét (bả) tường</t>
  </si>
  <si>
    <t xml:space="preserve">Bột trét (bả) tường </t>
  </si>
  <si>
    <t>ngoại thất Jplus</t>
  </si>
  <si>
    <t xml:space="preserve">Sơn nội thất </t>
  </si>
  <si>
    <t>Altin</t>
  </si>
  <si>
    <t xml:space="preserve">Sơn ngoại thất </t>
  </si>
  <si>
    <t>Altex</t>
  </si>
  <si>
    <t>Jony Int</t>
  </si>
  <si>
    <t>Jony Ext.H</t>
  </si>
  <si>
    <t xml:space="preserve">Sơn lót nội thất </t>
  </si>
  <si>
    <t>Fotin</t>
  </si>
  <si>
    <t xml:space="preserve">Sơn lót ngoại thất </t>
  </si>
  <si>
    <t>Fotex</t>
  </si>
  <si>
    <t>Nova Ext</t>
  </si>
  <si>
    <t>Bella</t>
  </si>
  <si>
    <t>Sơn lót nội thất cao cấp
Nippon Odour-less Sealer</t>
  </si>
  <si>
    <t>A500</t>
  </si>
  <si>
    <t xml:space="preserve"> A1000</t>
  </si>
  <si>
    <t>A390</t>
  </si>
  <si>
    <t>E700</t>
  </si>
  <si>
    <t>E1000</t>
  </si>
  <si>
    <t>E500</t>
  </si>
  <si>
    <t xml:space="preserve"> A500</t>
  </si>
  <si>
    <t xml:space="preserve"> E1000</t>
  </si>
  <si>
    <t>A1000</t>
  </si>
  <si>
    <t>Trần, vách thạch cao</t>
  </si>
  <si>
    <t>Tấm</t>
  </si>
  <si>
    <t>Thanh</t>
  </si>
  <si>
    <t>Bao</t>
  </si>
  <si>
    <t>QCVN 16 : 2023/BXD</t>
  </si>
  <si>
    <t>ASTM C635</t>
  </si>
  <si>
    <t>ASTM C636</t>
  </si>
  <si>
    <t>ASTM C637</t>
  </si>
  <si>
    <t>ASTM C638</t>
  </si>
  <si>
    <t>ASTM C639</t>
  </si>
  <si>
    <t>ASTM C640</t>
  </si>
  <si>
    <t>ASTM C641</t>
  </si>
  <si>
    <t>ASTM C642</t>
  </si>
  <si>
    <t>ASTM C643</t>
  </si>
  <si>
    <t>ASTM C644</t>
  </si>
  <si>
    <t>ASTM C645</t>
  </si>
  <si>
    <t>ASTM C649</t>
  </si>
  <si>
    <t>ASTM C650</t>
  </si>
  <si>
    <t>ASTM C651</t>
  </si>
  <si>
    <t>ASTM C652</t>
  </si>
  <si>
    <t>ASTM C653</t>
  </si>
  <si>
    <t>ASTM C654</t>
  </si>
  <si>
    <t>ASTM C655</t>
  </si>
  <si>
    <t>ASTM C656</t>
  </si>
  <si>
    <t>ASTM C657</t>
  </si>
  <si>
    <t>ASTM C658</t>
  </si>
  <si>
    <t>ASTM C659</t>
  </si>
  <si>
    <t>ASTM C660</t>
  </si>
  <si>
    <t>TCVN 12693:2020</t>
  </si>
  <si>
    <t>Cấu kiện bê tông</t>
  </si>
  <si>
    <t>TCVN 13567-1:2022, TCVN 13049:2020</t>
  </si>
  <si>
    <t>Vật liệu ngành giao thông</t>
  </si>
  <si>
    <t>ISO 9001-2015; ISO 14001:2015; BS 5649:1995/BS EN 40-5:2002</t>
  </si>
  <si>
    <t>Cần đèn PT03-D; PT05-D; PT10-D; PT11-D; PT16- D; PT18-D; PT21-D; PT22-D; PT24-D</t>
  </si>
  <si>
    <t>Cần đèn PT01-D</t>
  </si>
  <si>
    <t>Cần đèn PT06-D; PT08-D; PT09-D; PT13-D; PT25- D</t>
  </si>
  <si>
    <t xml:space="preserve">Cần đèn PT01-K </t>
  </si>
  <si>
    <t xml:space="preserve">Cần đèn PT03-K; PT04-K; PT22-K </t>
  </si>
  <si>
    <t xml:space="preserve">Đèn LED STAR 801 </t>
  </si>
  <si>
    <t>TCVN 7722-1:2017/IEC 60598-1:2014; TCVN 7722-2-3:2019/IEC 60598-2-3:2011 và TCVN 4255:2008/IEC 60529:2001 (SP.008.23.27)</t>
  </si>
  <si>
    <t>ISO 9001-2015; ISO 14001:2015; TCVN 7794-1:2019 (IEC 60439-1:2014)</t>
  </si>
  <si>
    <t xml:space="preserve">Cột thép bát giác hoặc tròn côn liền cần </t>
  </si>
  <si>
    <t>H=8m, dày 3mm</t>
  </si>
  <si>
    <t>H=9m, dày 4mm</t>
  </si>
  <si>
    <t>Cột thép bát giác hoặc tròn côn liền cần</t>
  </si>
  <si>
    <t xml:space="preserve"> H=10m, dày 4mm</t>
  </si>
  <si>
    <t>H=11m, dày 4mm</t>
  </si>
  <si>
    <t xml:space="preserve">Thân cột thép bát giác hoặc tròn côn </t>
  </si>
  <si>
    <t>H=6m, D78- dày 3mm</t>
  </si>
  <si>
    <t>H=7m, D78- dày 3mm</t>
  </si>
  <si>
    <t>H=7m, D78- dày 3.5mm</t>
  </si>
  <si>
    <t>H=8m, D78- dày 4mm</t>
  </si>
  <si>
    <t>H=9m, D78- dày 4mm</t>
  </si>
  <si>
    <t>H=10m, D78- dày 4mm</t>
  </si>
  <si>
    <t xml:space="preserve">Cần đèn đơn CD01 </t>
  </si>
  <si>
    <t>cao 2m. Vươn 1.5m</t>
  </si>
  <si>
    <t>Cần đèn đơn CD04</t>
  </si>
  <si>
    <t xml:space="preserve">Cần đèn kép CK06 </t>
  </si>
  <si>
    <t xml:space="preserve">Cần cánh buồm Đơn lắp 1 đèn </t>
  </si>
  <si>
    <t>cao 1,64m, vươn 2,1m</t>
  </si>
  <si>
    <t xml:space="preserve">Cần cánh buồm Đơn lắp 2 đèn </t>
  </si>
  <si>
    <t>cao 1,64m, vươn 2,5m</t>
  </si>
  <si>
    <t xml:space="preserve">Cột đa giác </t>
  </si>
  <si>
    <t>14m D130mm, dày 4mm</t>
  </si>
  <si>
    <t>14m D130mm, dày 5mm</t>
  </si>
  <si>
    <t>Cột đa giác</t>
  </si>
  <si>
    <t>17m D150mm, dày 5mm</t>
  </si>
  <si>
    <t xml:space="preserve">Đế gang trang trí </t>
  </si>
  <si>
    <t>DC03</t>
  </si>
  <si>
    <t>Đèn LED STAR 888: Chip Philips, Driver Philips, bảo vệ xung áp 10KV Philips; hiệu suất phát quang ≥ 110LM/W;Kích thước 620x340x110 với 50W-100W;Kích thước: 700x340x110 với 100W-150W; Kích thước 860x340x110 với 150W- 200W</t>
  </si>
  <si>
    <t>Đèn LED STAR 901: Chip Philips, Driver Philips, bảo vệ xung áp 10KV Philips; hiệu suất phát quang ≥ 110LM/W;Kích thước 425x325x120 với 150w-200W;Kích thước 450x325x120 với 200W-300W;Kích thước 460x460x100 với 400W-500W</t>
  </si>
  <si>
    <t>Đèn LED TRIANGLE  : Chip Philips, Driver Philips, bảo vệ xung áp 10KV Philips; hiệu suất phát quang ≥ 110LM/W; Kích thước : 742x273x145 với 50W-150W; Kích thước 792x273x145 với 150W-250W</t>
  </si>
  <si>
    <t>Đèn LED STAR 820: Chip Philips, Driver Philips, bảo vệ xung áp 10KV Philips; hiệu suất phát quang ≥ 110LM/W; Kích thước: 495x295x86 và 650x295x86</t>
  </si>
  <si>
    <t>Đèn LED STAR 847: Chip Philips, Driver Philips, bảo vệ xung áp 10KV Philips; hiệu suất phát quang ≥ 110LM/W;Kích thước: 720x280x80 với 50W - 100W;Kích thước: 850x340x80 với 150W-200W</t>
  </si>
  <si>
    <t>Đèn LED STAR 821: Chip Philips, Driver Philips, bảo vệ xung áp 10KV Philips; hiệu suất phát quang ≥ 110LM/W; Kích thước:604x385x140 và 686x385x140</t>
  </si>
  <si>
    <t>Đèn LED STAR 814: Chip Philips, Driver Philips, bảo vệ xung áp 10KV Philips; hiệu suất phát quang ≥ 110LM/W; Kích thước 518x228x114 với 50w -  100W;Kích thước 750x322x167 với 100w -  150W;Kích thước 900x386x167 với 150w -  200W</t>
  </si>
  <si>
    <t>Đèn LED NEPTUNE  : Chip Philips, Driver Philips, bảo vệ xung áp 10KV Philips; hiệu suất phát quang ≥ 110LM/W;Kích thước : 610x268x140 với 40W-100w;Kích thước : 765x320x140 với  100W-150W;Kích thước 866x370x160 với 150w-200W</t>
  </si>
  <si>
    <t>ĐÈN NĂNG LƯỢNG MẶT TRỜI:
Chip Phillips, Driver Phillip; ( Đã bao gồm  tấm pin NLMT, tủ điện, ắc quy Lithium FeP04, Controler  Dim 4 cấp;Kích thước : 742x273x145 với 50W-150W; Kích thước 792x273x145 với 150W-250W</t>
  </si>
  <si>
    <t>Cu/XLPE/PVC/DSTA/PVC</t>
  </si>
  <si>
    <t>Cu/XLPE/PVCDSTA/PVC</t>
  </si>
  <si>
    <t>Cáp ABC vặn xoắn</t>
  </si>
  <si>
    <t>Cột thép bát giác, tròn côn liền cần đơn,</t>
  </si>
  <si>
    <t xml:space="preserve">Cột thép bát giác, tròn côn liền cần đơn, </t>
  </si>
  <si>
    <t xml:space="preserve">Cột thép bát giác, tròn côn </t>
  </si>
  <si>
    <t>Cột thép bát giác, tròn côn</t>
  </si>
  <si>
    <t xml:space="preserve">Cần đèn MDC-D01 </t>
  </si>
  <si>
    <t>cao 2m vươn xa 1.5mx3mm</t>
  </si>
  <si>
    <t>Cần đèn MDC-K01</t>
  </si>
  <si>
    <t xml:space="preserve">Cần đèn MDC-D02 </t>
  </si>
  <si>
    <t>Cần đèn MDC-K02</t>
  </si>
  <si>
    <t xml:space="preserve">Cần đèn MDC-D03 </t>
  </si>
  <si>
    <t xml:space="preserve">Cần đèn MDC-K03 </t>
  </si>
  <si>
    <t xml:space="preserve">Cần đèn MDC-D04 </t>
  </si>
  <si>
    <t xml:space="preserve">Cần đèn MDC-K04 </t>
  </si>
  <si>
    <t xml:space="preserve">Cần đèn MDC-D05 </t>
  </si>
  <si>
    <t xml:space="preserve">Cần đèn MDC-K05 </t>
  </si>
  <si>
    <t xml:space="preserve">Cần đèn MDC-D06 </t>
  </si>
  <si>
    <t xml:space="preserve">Cần đèn MDC-K06 </t>
  </si>
  <si>
    <t xml:space="preserve">14m dày 4mm </t>
  </si>
  <si>
    <t xml:space="preserve">17m dày 5mm </t>
  </si>
  <si>
    <t>(toàn bộ hệ thống giàn nâng hạ, mô tơ hộp số làm theo tiêu chuẩn của MDC)</t>
  </si>
  <si>
    <t xml:space="preserve">Đế gang DP01 cao 1,38m thân cột thép </t>
  </si>
  <si>
    <t xml:space="preserve">Đế gang DC03 cao 1,58m thân cột thép </t>
  </si>
  <si>
    <t xml:space="preserve">Cột 14m: Cột đa giác </t>
  </si>
  <si>
    <t xml:space="preserve">Cột 17m: Cột đa giác </t>
  </si>
  <si>
    <t>Cột đa giác nâng hạ 25m- ngọn D260/600-5/6/6mm</t>
  </si>
  <si>
    <t>Cột đa giác năng hạ 30m- ngọn D260/673-5/6/8mm</t>
  </si>
  <si>
    <t>ĐÈN LED MDC LACHONG Chip LED: Philips Lumiled 5050; Driver: Philips/Philip Poland/ Inventronics; Chống xung sét: 10kV/20kV SP1; Dimming 5-10 cấp; Cấp bảo vệ: IP67, IK09</t>
  </si>
  <si>
    <t xml:space="preserve">ĐÈN MDC LACHONG 50W; </t>
  </si>
  <si>
    <t>Kích thước: 667x290x71mm</t>
  </si>
  <si>
    <t xml:space="preserve">ĐÈN MDC LACHONG 70W; </t>
  </si>
  <si>
    <t xml:space="preserve">ĐÈN MDC LACHONG 90W; </t>
  </si>
  <si>
    <t xml:space="preserve">ĐÈN MDC LACHONG 100W; </t>
  </si>
  <si>
    <t xml:space="preserve">ĐÈN MDC LACHONG 120W; </t>
  </si>
  <si>
    <t xml:space="preserve">ĐÈN MDC LACHONG 150W; </t>
  </si>
  <si>
    <t xml:space="preserve">ĐÈN MDC LACHONG 170W; </t>
  </si>
  <si>
    <t xml:space="preserve">ĐÈN MDC LACHONG 200W ; </t>
  </si>
  <si>
    <t>Kích thước: 769x290x71mm</t>
  </si>
  <si>
    <t>ĐÈN MDC LACHONG 220W</t>
  </si>
  <si>
    <t xml:space="preserve">ĐÈN MDC LACHONG 240W ; </t>
  </si>
  <si>
    <t xml:space="preserve">ĐÈN MDC LACHONG 250W  ; </t>
  </si>
  <si>
    <t>ĐÈN MDC THANGLONG 60W ;</t>
  </si>
  <si>
    <t xml:space="preserve"> Kích thước 591x222x92mm</t>
  </si>
  <si>
    <t xml:space="preserve">ĐÈN MDC THANGLONG 80W ; </t>
  </si>
  <si>
    <t>ĐÈN MDC THANGLONG 100W;</t>
  </si>
  <si>
    <t>ĐÈN MDC THANGLONG 120W;</t>
  </si>
  <si>
    <t xml:space="preserve"> Kích thước 712x300x97mm</t>
  </si>
  <si>
    <t xml:space="preserve">ĐÈN MDC SAIGON công suất 100W ; </t>
  </si>
  <si>
    <t>Kích thước 594x260x93mm</t>
  </si>
  <si>
    <t xml:space="preserve">ĐÈN MDC SAIGON công suất 150W ; </t>
  </si>
  <si>
    <t>Kích thước 806x320x106mm</t>
  </si>
  <si>
    <t>ĐÈN MDC THANGLONG 150W</t>
  </si>
  <si>
    <t xml:space="preserve">ĐÈN MDC ALPHA công suất 100W ; </t>
  </si>
  <si>
    <t>Kích thước: 720x280x80mm</t>
  </si>
  <si>
    <t>ĐÈN MDC ALPHA công suất 150W ;</t>
  </si>
  <si>
    <t>Kích thước: 850x325x80mm</t>
  </si>
  <si>
    <t>ĐÈN MDC DRAGON công suất 100W;</t>
  </si>
  <si>
    <t xml:space="preserve"> Kích thước: 620x320x120mm </t>
  </si>
  <si>
    <t>ĐÈN MDC DRAGON công suất 150W ;</t>
  </si>
  <si>
    <t xml:space="preserve"> Kích thước: 720x320x120mm </t>
  </si>
  <si>
    <t xml:space="preserve">ĐÈN MDC RUBY công suất 100W ; </t>
  </si>
  <si>
    <t>Kích thước: 492x210x86mm</t>
  </si>
  <si>
    <t xml:space="preserve">ĐÈN MDC RUBY công suất 150W ; </t>
  </si>
  <si>
    <t>Kích thước 492x295x86mm</t>
  </si>
  <si>
    <t>ĐÈN MDC DELI công suất 100W ;</t>
  </si>
  <si>
    <t>Kích thước: 560x241x111mm</t>
  </si>
  <si>
    <t>ĐÈN MDC DELI công suất 150W ;</t>
  </si>
  <si>
    <t>Kích thước: 670x310x145mm</t>
  </si>
  <si>
    <t>ĐÈN MDC THANGLONG 200W</t>
  </si>
  <si>
    <t xml:space="preserve"> Kích thước: 515x320x190mm</t>
  </si>
  <si>
    <t>Kích thước: 675x320x190mm</t>
  </si>
  <si>
    <t xml:space="preserve"> Kích thước: 419x315x87mm</t>
  </si>
  <si>
    <t xml:space="preserve">Đèn pha MDC- FL03- 300W </t>
  </si>
  <si>
    <t>Kích thước: 526x345x100mm</t>
  </si>
  <si>
    <t xml:space="preserve"> Kích thước: 832x360x100mm</t>
  </si>
  <si>
    <t>Kích thước: 970x360x100mm</t>
  </si>
  <si>
    <t>Đèn pha MDC- FL03- 200W</t>
  </si>
  <si>
    <t>Đèn pha MDC- FL03- 500W</t>
  </si>
  <si>
    <t>Đèn pha MDC- FL03- 1000W</t>
  </si>
  <si>
    <t>Đèn pha MDC - FL02 - 200W</t>
  </si>
  <si>
    <t>Đèn pha MDC -FL02 - 400W</t>
  </si>
  <si>
    <t xml:space="preserve">ĐÈN MDC TITAN công suất 150W ; </t>
  </si>
  <si>
    <t>Kích thước: 522x320x140mm</t>
  </si>
  <si>
    <t>ĐÈN MDC TITAN công suất 100W ;</t>
  </si>
  <si>
    <t xml:space="preserve"> Kích thước: 422x320x140mm</t>
  </si>
  <si>
    <t xml:space="preserve">Cọc tiếp địa </t>
  </si>
  <si>
    <t>V63x63x6x2500 (mạ kẽm)</t>
  </si>
  <si>
    <t xml:space="preserve">KM cột </t>
  </si>
  <si>
    <t>M16x240x240x500</t>
  </si>
  <si>
    <t>M24x300x300x675</t>
  </si>
  <si>
    <t xml:space="preserve">KM cột đa giác </t>
  </si>
  <si>
    <t>M24x1375x8</t>
  </si>
  <si>
    <t>M30x1350x8</t>
  </si>
  <si>
    <t>ISSO 2218-22
TCVN: 9383-2012</t>
  </si>
  <si>
    <t>QCVN19:2019/ BKHCN TCVN7722:2017; TCVN7722:2019;
ISO 9001:2015
ISO 14001:2015;
ISO45001:2018; 
ISO 50001:2018</t>
  </si>
  <si>
    <t xml:space="preserve">Ống HDPE (PE80) DN20 </t>
  </si>
  <si>
    <t>PN12.5 dầy 2mm</t>
  </si>
  <si>
    <t>Ống HDPE (PE80) DN20</t>
  </si>
  <si>
    <t xml:space="preserve"> PN16 dầy 2.3mm</t>
  </si>
  <si>
    <t xml:space="preserve">Ống HDPE (PE80) DN25 </t>
  </si>
  <si>
    <t>PN10 dầy 2mm</t>
  </si>
  <si>
    <t>Ống HDPE (PE80) DN25</t>
  </si>
  <si>
    <t xml:space="preserve"> PN12.5 dầy 2.3mm</t>
  </si>
  <si>
    <t>PN16 dầy 3mm</t>
  </si>
  <si>
    <t xml:space="preserve">Ống HDPE (PE80) DN32 </t>
  </si>
  <si>
    <t>PN8 dầy 2mm</t>
  </si>
  <si>
    <t>PN10 dầy 2.4mm</t>
  </si>
  <si>
    <t>PN12.5 dầy 3mm</t>
  </si>
  <si>
    <t>Ống HDPE (PE80) DN32</t>
  </si>
  <si>
    <t xml:space="preserve"> PN16 dầy 3.6mm</t>
  </si>
  <si>
    <t xml:space="preserve">Ống HDPE (PE80) DN40 </t>
  </si>
  <si>
    <t>PN6 dầy 2mm</t>
  </si>
  <si>
    <t>PN8 dầy 2.4mm</t>
  </si>
  <si>
    <t>PN10 dầy 3mm</t>
  </si>
  <si>
    <t>PN12.5 dầy 3.7mm</t>
  </si>
  <si>
    <t>PN16 dầy 4.5mm</t>
  </si>
  <si>
    <t xml:space="preserve">Ống HDPE (PE80) DN50 </t>
  </si>
  <si>
    <t>PN6 dầy 2.4mm</t>
  </si>
  <si>
    <t>PN8 dầy 3mm</t>
  </si>
  <si>
    <t>PN10 dầy 3.7mm</t>
  </si>
  <si>
    <t>Ống HDPE (PE80) DN50</t>
  </si>
  <si>
    <t xml:space="preserve"> PN12.5 dầy 4.6mm</t>
  </si>
  <si>
    <t>PN16 dầy 5.6mm</t>
  </si>
  <si>
    <t>Ống HDPE (PE80) DN63</t>
  </si>
  <si>
    <t xml:space="preserve"> PN6 dầy 3mm</t>
  </si>
  <si>
    <t xml:space="preserve"> PN8 dầy 3.8mm</t>
  </si>
  <si>
    <t xml:space="preserve">Ống HDPE (PE80) DN63 </t>
  </si>
  <si>
    <t>PN10 dầy 4.7mm</t>
  </si>
  <si>
    <t>PN12.5 dầy 5.8mm</t>
  </si>
  <si>
    <t>PN16 dầy 7.1mm</t>
  </si>
  <si>
    <t xml:space="preserve">Ống HDPE (PE80) DN75 </t>
  </si>
  <si>
    <t>PN6 dầy 3.6mm</t>
  </si>
  <si>
    <t>Ống HDPE (PE80) DN75</t>
  </si>
  <si>
    <t xml:space="preserve"> PN8 dầy 4.5mm</t>
  </si>
  <si>
    <t>PN10 dầy 5.6mm</t>
  </si>
  <si>
    <t xml:space="preserve"> PN12.5 dầy 6.8mm</t>
  </si>
  <si>
    <t>PN16 dầy 8.4mm</t>
  </si>
  <si>
    <t xml:space="preserve">Ống HDPE (PE80) DN90 </t>
  </si>
  <si>
    <t>PN6 dầy 4.3mm</t>
  </si>
  <si>
    <t>PN8 dầy 5.4mm</t>
  </si>
  <si>
    <t>PN10 dầy 6.7mm</t>
  </si>
  <si>
    <t>PN12.5 dầy 8.2mm</t>
  </si>
  <si>
    <t>PN16 dầy 10.1mm</t>
  </si>
  <si>
    <t xml:space="preserve">Ống HDPE (PE80) DN110 </t>
  </si>
  <si>
    <t>PN6 dầy 5.3mm</t>
  </si>
  <si>
    <t>PN8 dầy 6.6mm</t>
  </si>
  <si>
    <t>PN10 dầy 8.1mm</t>
  </si>
  <si>
    <t>PN12.5 dầy 10mm</t>
  </si>
  <si>
    <t>PN16 dầy 12.3mm</t>
  </si>
  <si>
    <t xml:space="preserve">Ống HDPE (PE80) DN125 </t>
  </si>
  <si>
    <t>PN6 dầy 6mm</t>
  </si>
  <si>
    <t>PN8 dầy 7.4mm</t>
  </si>
  <si>
    <t>PN10 dầy 9.2mm</t>
  </si>
  <si>
    <t>Ống HDPE (PE80) DN125</t>
  </si>
  <si>
    <t>PN16 dầy 14mm</t>
  </si>
  <si>
    <t>PN12.5 dầy 11.4mm</t>
  </si>
  <si>
    <t xml:space="preserve">Ống HDPE (PE80) DN140 </t>
  </si>
  <si>
    <t>PN6 dầy 6.7mm</t>
  </si>
  <si>
    <t>PN8 dầy 8.3mm</t>
  </si>
  <si>
    <t>PN10 dầy 10.3mm</t>
  </si>
  <si>
    <t>PN12.5 dầy 12.7mm</t>
  </si>
  <si>
    <t>PN16 dầy 15.7mm</t>
  </si>
  <si>
    <t xml:space="preserve">Ống HDPE (PE80) DN160 </t>
  </si>
  <si>
    <t>PN6 dầy 7.7mm</t>
  </si>
  <si>
    <t>PN8 dầy 9.5mm</t>
  </si>
  <si>
    <t>PN10 dầy 11.8mm</t>
  </si>
  <si>
    <t>PN12.5 dầy 14.6mm</t>
  </si>
  <si>
    <t>PN16 dầy 17.9mm</t>
  </si>
  <si>
    <t xml:space="preserve">Ống HDPE (PE80) DN180 </t>
  </si>
  <si>
    <t>PN6 dầy 8.6mm</t>
  </si>
  <si>
    <t>PN8 dầy 10.7mm</t>
  </si>
  <si>
    <t>PN10 dầy 13.3mm</t>
  </si>
  <si>
    <t>PN12.5 dầy 16.4mm</t>
  </si>
  <si>
    <t>PN16 dầy 20.1mm</t>
  </si>
  <si>
    <t xml:space="preserve">Ống HDPE (PE80) DN200 </t>
  </si>
  <si>
    <t>PN6 dầy 9.6mm</t>
  </si>
  <si>
    <t>PN8 dầy 11.9mm</t>
  </si>
  <si>
    <t>PN10 dầy 14.7mm</t>
  </si>
  <si>
    <t>PN12.5 dầy 18.2mm</t>
  </si>
  <si>
    <t>PN16 dầy 22.4mm</t>
  </si>
  <si>
    <t xml:space="preserve">Ống HDPE (PE80) DN225 </t>
  </si>
  <si>
    <t>PN6 dầy 10.8mm</t>
  </si>
  <si>
    <t>PN8 dầy 13.4mm</t>
  </si>
  <si>
    <t>PN10 dầy 16.6mm</t>
  </si>
  <si>
    <t>PN12.5 dầy 20.5mm</t>
  </si>
  <si>
    <t>PN16 dầy 25.2mm</t>
  </si>
  <si>
    <t xml:space="preserve">Ống HDPE (PE80) DN250 </t>
  </si>
  <si>
    <t>PN6 dầy 11.9mm</t>
  </si>
  <si>
    <t>PN8 dầy 14.8mm</t>
  </si>
  <si>
    <t>PN10 dầy 18.4mm</t>
  </si>
  <si>
    <t>PN12.5 dầy 22.7mm</t>
  </si>
  <si>
    <t>Ống HDPE (PE80) DN250</t>
  </si>
  <si>
    <t>PN16 dầy 27.9mm</t>
  </si>
  <si>
    <t xml:space="preserve">Ống HDPE (PE80) DN280 </t>
  </si>
  <si>
    <t>PN6 dầy 13.4mm</t>
  </si>
  <si>
    <t>PN8 dầy 16.6mm</t>
  </si>
  <si>
    <t>PN10 dầy 20.6mm</t>
  </si>
  <si>
    <t>PN12.5 dầy 25.4mm</t>
  </si>
  <si>
    <t>PN16 dầy 31.3mm</t>
  </si>
  <si>
    <t xml:space="preserve">Ống HDPE (PE80) DN315 </t>
  </si>
  <si>
    <t>PN6 dầy 15mm</t>
  </si>
  <si>
    <t>PN8 dầy 18.7mm</t>
  </si>
  <si>
    <t>PN10 dầy 23.2mm</t>
  </si>
  <si>
    <t>PN12.5 dầy 28.6mm</t>
  </si>
  <si>
    <t>PN16 dầy 35.2mm</t>
  </si>
  <si>
    <t xml:space="preserve">Ống HDPE (PE80) DN355 </t>
  </si>
  <si>
    <t>PN6 dầy 16.9mm</t>
  </si>
  <si>
    <t>PN8 dầy 21.1mm</t>
  </si>
  <si>
    <t xml:space="preserve">Ống PPR 2 lớp UV DN63 </t>
  </si>
  <si>
    <t>PN20 dầy 10.5mm</t>
  </si>
  <si>
    <t>PN16 dầy 8.6mm</t>
  </si>
  <si>
    <t>PN10 dầy 5.8mm</t>
  </si>
  <si>
    <t xml:space="preserve">Ống PPR 2 lớp UV DN50 </t>
  </si>
  <si>
    <t>PN20 dầy 8.3mm</t>
  </si>
  <si>
    <t>PN16 dầy 6.9mm</t>
  </si>
  <si>
    <t>PN10 dầy 4.6mm</t>
  </si>
  <si>
    <t xml:space="preserve">Ống PPR 2 lớp UV DN40 </t>
  </si>
  <si>
    <t>PN20 dầy 6.7mm</t>
  </si>
  <si>
    <t>PN16 dầy 5.5mm</t>
  </si>
  <si>
    <t xml:space="preserve">Ống PPR 2 lớp UV DN32 </t>
  </si>
  <si>
    <t>PN20 dầy 5.4mm</t>
  </si>
  <si>
    <t>PN16 dầy 4.4mm</t>
  </si>
  <si>
    <t>PN10 dầy 2.9mm</t>
  </si>
  <si>
    <t xml:space="preserve">Ống PPR 2 lớp UV DN25 </t>
  </si>
  <si>
    <t>PN20 dầy 4.2mm</t>
  </si>
  <si>
    <t>PN16 dầy 3.5mm</t>
  </si>
  <si>
    <t>PN10 dầy 2.8mm</t>
  </si>
  <si>
    <t xml:space="preserve">Ống PPR 2 lớp UV DN20 </t>
  </si>
  <si>
    <t>PN20 dầy 3.4mm</t>
  </si>
  <si>
    <t>PN16 dầy 2.8mm</t>
  </si>
  <si>
    <t>PN10 dầy 2.3mm</t>
  </si>
  <si>
    <t xml:space="preserve">Ống PPR DN200 </t>
  </si>
  <si>
    <t>PN16 dầy 27.4mm</t>
  </si>
  <si>
    <t>PN10 dầy 18.2mm</t>
  </si>
  <si>
    <t xml:space="preserve">Ống PPR DN180 </t>
  </si>
  <si>
    <t>PN25 dầy 36.1mm</t>
  </si>
  <si>
    <t>PN20 dầy 29mm</t>
  </si>
  <si>
    <t>PN16 dầy 24.6mm</t>
  </si>
  <si>
    <t>PN10 dầy 16.4mm</t>
  </si>
  <si>
    <t xml:space="preserve">Ống PPR DN160 </t>
  </si>
  <si>
    <t>PN25 dầy 32.1mm</t>
  </si>
  <si>
    <t>PN20 dầy 26.6mm</t>
  </si>
  <si>
    <t>PN16 dầy 21.9mm</t>
  </si>
  <si>
    <t>PN10 dầy 14.6mm</t>
  </si>
  <si>
    <t xml:space="preserve">Ống PPR DN140 </t>
  </si>
  <si>
    <t>PN25 dầy 28.1mm</t>
  </si>
  <si>
    <t>PN20 dầy 23.3mm</t>
  </si>
  <si>
    <t>PN16 dầy 19.2mm</t>
  </si>
  <si>
    <t>PN10 dầy 12.7mm</t>
  </si>
  <si>
    <t xml:space="preserve">Ống PPR DN125 </t>
  </si>
  <si>
    <t>PN25 dầy 25.1mm</t>
  </si>
  <si>
    <t>PN20 dầy 20.8mm</t>
  </si>
  <si>
    <t>PN16 dầy 17.1mm</t>
  </si>
  <si>
    <t>PN10 dầy 11.4mm</t>
  </si>
  <si>
    <t xml:space="preserve">Ống PPR DN110 </t>
  </si>
  <si>
    <t>PN25 dầy 22.1mm</t>
  </si>
  <si>
    <t>PN20 dầy 18.3mm</t>
  </si>
  <si>
    <t>PN16 dầy 15.1mm</t>
  </si>
  <si>
    <t>PN10 dầy 10mm</t>
  </si>
  <si>
    <t xml:space="preserve">Ống PPR DN90 </t>
  </si>
  <si>
    <t>PN25 dầy 18.1mm</t>
  </si>
  <si>
    <t>PN20 dầy 15mm</t>
  </si>
  <si>
    <t>PN10 dầy 8.2mm</t>
  </si>
  <si>
    <t>Ống PPR DN75</t>
  </si>
  <si>
    <t>PN25 dầy 15.1mm</t>
  </si>
  <si>
    <t xml:space="preserve">Ống PPR DN75 </t>
  </si>
  <si>
    <t>PN20 dầy 12.5mm</t>
  </si>
  <si>
    <t>PN16 dầy 10.3mm</t>
  </si>
  <si>
    <t>PN10 dầy 6.8mm</t>
  </si>
  <si>
    <t xml:space="preserve">Ống PPR DN63 </t>
  </si>
  <si>
    <t>PN25 dầy 12.7mm</t>
  </si>
  <si>
    <t xml:space="preserve">Ống PPR DN50 </t>
  </si>
  <si>
    <t>PN25 dầy 10.1mm</t>
  </si>
  <si>
    <t xml:space="preserve">Ống PPR DN40 </t>
  </si>
  <si>
    <t>PN25 dầy 8.1mm</t>
  </si>
  <si>
    <t xml:space="preserve">Ống PPR DN32 </t>
  </si>
  <si>
    <t>PN25 dầy 6.5mm</t>
  </si>
  <si>
    <t xml:space="preserve">Ống PPR DN25 </t>
  </si>
  <si>
    <t>PN25 dầy 5.1mm</t>
  </si>
  <si>
    <t xml:space="preserve">Ống PPR DN20 </t>
  </si>
  <si>
    <t>PN25 dầy 4,1mm</t>
  </si>
  <si>
    <t>PN20 dày 3,4mm</t>
  </si>
  <si>
    <t>PN16 dày 2,8mm</t>
  </si>
  <si>
    <t>PN10 dày 2,3mm</t>
  </si>
  <si>
    <t xml:space="preserve">Ống PVC-U theo TC ISO 3633 DN 315 </t>
  </si>
  <si>
    <t>dầy 6.2mm</t>
  </si>
  <si>
    <t xml:space="preserve">Ống PVC-U theo TC ISO 3633 DN 250 </t>
  </si>
  <si>
    <t>dầy 4.9mm</t>
  </si>
  <si>
    <t xml:space="preserve">Ống PVC-U theo TC ISO 3633 DN 200 </t>
  </si>
  <si>
    <t xml:space="preserve">Ống PVC-U theo TC ISO 3633 DN 180 </t>
  </si>
  <si>
    <t>dầy 3.6mm</t>
  </si>
  <si>
    <t>dầy 3.9mm</t>
  </si>
  <si>
    <t xml:space="preserve">Ống PVC-U theo TC ISO 3633 DN 160 </t>
  </si>
  <si>
    <t xml:space="preserve">Ống PVC-U theo TC ISO 3633 DN 140 </t>
  </si>
  <si>
    <t xml:space="preserve">Ống PVC-U theo TC ISO 3633 DN 125 </t>
  </si>
  <si>
    <t xml:space="preserve">Ống PVC-U theo TC ISO 3633 DN 110 </t>
  </si>
  <si>
    <t xml:space="preserve">Ống PVC-U theo TC ISO 3633 DN 90 </t>
  </si>
  <si>
    <t xml:space="preserve">Ống PVC-U theo TC ISO 3633 DN 75 </t>
  </si>
  <si>
    <t xml:space="preserve">Ống PVC-U theo TC ISO 3633 DN 60 </t>
  </si>
  <si>
    <t xml:space="preserve">Ống PVC-U theo TC ISO 3633 DN 48 </t>
  </si>
  <si>
    <t xml:space="preserve">Ống PVC-U theo TC ISO 3633 DN 42 </t>
  </si>
  <si>
    <t xml:space="preserve">Ống PVC-U theo TC ISO 3633 DN 34 </t>
  </si>
  <si>
    <t>dầy 3mm</t>
  </si>
  <si>
    <t>dầy 3.2mm</t>
  </si>
  <si>
    <t xml:space="preserve">Ống PVC-M DN400 </t>
  </si>
  <si>
    <t>PN12.5 dầy13.9mm</t>
  </si>
  <si>
    <t>PN12 dầy13.3mm</t>
  </si>
  <si>
    <t>PN10 dầy11.2mm</t>
  </si>
  <si>
    <t>PN9 dầy10.1mm</t>
  </si>
  <si>
    <t>PN8 dầy9mm</t>
  </si>
  <si>
    <t>PN6 dầy8.6mm</t>
  </si>
  <si>
    <t xml:space="preserve">Ống PVC-M DN355 </t>
  </si>
  <si>
    <t>PN15 dầy14.7mm</t>
  </si>
  <si>
    <t>PN12.5 dầy12.3mm</t>
  </si>
  <si>
    <t>PN12 dầy11.8mm</t>
  </si>
  <si>
    <t>PN10 dầy9.9mm</t>
  </si>
  <si>
    <t>PN9 dầy9mm</t>
  </si>
  <si>
    <t>PN8 dầy8mm</t>
  </si>
  <si>
    <t>PN6 dầy7.6mm</t>
  </si>
  <si>
    <t xml:space="preserve">Ống PVC-M DN315 </t>
  </si>
  <si>
    <t>PN18 dầy15.5mm</t>
  </si>
  <si>
    <t>PN16 dầy13.9mm</t>
  </si>
  <si>
    <t>PN15 dầy13mm</t>
  </si>
  <si>
    <t>PN12.5 dầy10.9mm</t>
  </si>
  <si>
    <t>Ống PVC-M DN315 m</t>
  </si>
  <si>
    <t>PN12 dầy10.5m</t>
  </si>
  <si>
    <t>PN10 dầy8.8mm</t>
  </si>
  <si>
    <t>PN9 dầy7.9mm</t>
  </si>
  <si>
    <t>PN8 dầy7.1mm</t>
  </si>
  <si>
    <t>PN6 dầy6.7mm</t>
  </si>
  <si>
    <t xml:space="preserve">Ống PVC-M DN280 </t>
  </si>
  <si>
    <t>PN18 dầy13.8mm</t>
  </si>
  <si>
    <t>PN16 dầy12.3mm</t>
  </si>
  <si>
    <t>PN15 dầy11.6mm</t>
  </si>
  <si>
    <t>PN12.5 dầy9.7mm</t>
  </si>
  <si>
    <t>PN12 dầy9.4mm</t>
  </si>
  <si>
    <t>PN10 dầy7.9mm</t>
  </si>
  <si>
    <t>PN9 dầy7.1mm</t>
  </si>
  <si>
    <t>PN8 dầy6.3mm</t>
  </si>
  <si>
    <t>PN6 dầy6mm</t>
  </si>
  <si>
    <t xml:space="preserve">Ống PVC-M DN250 </t>
  </si>
  <si>
    <t>PN18 dầy12.3mm</t>
  </si>
  <si>
    <t>PN16 dầy11mm</t>
  </si>
  <si>
    <t>PN15 dầy10.4mm</t>
  </si>
  <si>
    <t>PN12.5 dầy8.7mm</t>
  </si>
  <si>
    <t>PN12 dầy8.4mm</t>
  </si>
  <si>
    <t>PN10 dầy7mm</t>
  </si>
  <si>
    <t>PN9 dầy6.3mm</t>
  </si>
  <si>
    <t>PN8 dầy5.7mm</t>
  </si>
  <si>
    <t>PN6 dầy5.4mm</t>
  </si>
  <si>
    <t xml:space="preserve">Ống PVC-M DN225 </t>
  </si>
  <si>
    <t>PN18 dầy11.1mm</t>
  </si>
  <si>
    <t>PN16 dầy9.9mm</t>
  </si>
  <si>
    <t>PN15 dầy9.3mm</t>
  </si>
  <si>
    <t>PN12.5 dầy7.8mm</t>
  </si>
  <si>
    <t>PN12 dầy7.5mm</t>
  </si>
  <si>
    <t>PN10 dầy6.3mm</t>
  </si>
  <si>
    <t>PN9 dầy5.7mm</t>
  </si>
  <si>
    <t>PN8 dầy5.1mm</t>
  </si>
  <si>
    <t>PN6 dầy4.8mm</t>
  </si>
  <si>
    <t xml:space="preserve">Ống PVC-M DN200 </t>
  </si>
  <si>
    <t>PN18 dầy9.9mm</t>
  </si>
  <si>
    <t>PN16 dầy8.8mm</t>
  </si>
  <si>
    <t>PN15 dầy8.3mm</t>
  </si>
  <si>
    <t>PN12.5 dầy7mm</t>
  </si>
  <si>
    <t>PN12 dầy6.7mm</t>
  </si>
  <si>
    <t>PN10 dầy5.6mm</t>
  </si>
  <si>
    <t>PN9 dầy5.1mm</t>
  </si>
  <si>
    <t>PN8 dầy4.5mm</t>
  </si>
  <si>
    <t>PN6 dầy4.3mm</t>
  </si>
  <si>
    <t xml:space="preserve">Ống PVC-M DN180 </t>
  </si>
  <si>
    <t>PN18 dầy8.9mm</t>
  </si>
  <si>
    <t>PN16 dầy7.9mm</t>
  </si>
  <si>
    <t>PN15 dầy7.5mm</t>
  </si>
  <si>
    <t>PN12.5 dầy6.3mm</t>
  </si>
  <si>
    <t>PN12 dầy6mm</t>
  </si>
  <si>
    <t>PN10 dầy5.1mm</t>
  </si>
  <si>
    <t>PN9 dầy4.6mm</t>
  </si>
  <si>
    <t>PN8 dầy4.1mm</t>
  </si>
  <si>
    <t>PN6 dầy3.9mm</t>
  </si>
  <si>
    <t xml:space="preserve">Ống PVC-M DN160 </t>
  </si>
  <si>
    <t>PN18 dầy7.9mm</t>
  </si>
  <si>
    <t>PN16 dầy7.1mm</t>
  </si>
  <si>
    <t>PN15 dầy6.6mm</t>
  </si>
  <si>
    <t>PN12.5 dầy5.6mm</t>
  </si>
  <si>
    <t>PN12 dầy5.4mm</t>
  </si>
  <si>
    <t>PN10 dầy4.5mm</t>
  </si>
  <si>
    <t>PN9 dầy4.1mm</t>
  </si>
  <si>
    <t>PN8 dầy3.6mm</t>
  </si>
  <si>
    <t>PN6 dầy3.4mm</t>
  </si>
  <si>
    <t xml:space="preserve">Ống PVC-M DN140 </t>
  </si>
  <si>
    <t>PN18 dầy6.9mm</t>
  </si>
  <si>
    <t>PN16 dầy6.2mm</t>
  </si>
  <si>
    <t>PN15 dầy5.8mm</t>
  </si>
  <si>
    <t>PN12.5 dầy4.9mm</t>
  </si>
  <si>
    <t>PN12 dầy4.7mm</t>
  </si>
  <si>
    <t>PN10 dầy4mm</t>
  </si>
  <si>
    <t>PN9 dầy3.6mm</t>
  </si>
  <si>
    <t>PN8 dầy3.2mm</t>
  </si>
  <si>
    <t>PN6 dầy3mm</t>
  </si>
  <si>
    <t xml:space="preserve">Ống PVC-M DN125 </t>
  </si>
  <si>
    <t>PN18 dầy6.2mm</t>
  </si>
  <si>
    <t>PN16 dầy5.5mm</t>
  </si>
  <si>
    <t>PN15 dầy5.2mm</t>
  </si>
  <si>
    <t>PN12.5 dầy4.4mm</t>
  </si>
  <si>
    <t>PN12 dầy4.2mm</t>
  </si>
  <si>
    <t>PN10 dầy3.5mm</t>
  </si>
  <si>
    <t>PN9 dầy3.2mm</t>
  </si>
  <si>
    <t>PN8 dầy2.9mm</t>
  </si>
  <si>
    <t>PN6 dầy2.6mm</t>
  </si>
  <si>
    <t xml:space="preserve">Ống PVC-M DN110 </t>
  </si>
  <si>
    <t>PN18 dầy5.4mm</t>
  </si>
  <si>
    <t>PN16 dầy4.9mm</t>
  </si>
  <si>
    <t>PN15 dầy4.6mm</t>
  </si>
  <si>
    <t>PN12.5 dầy3.9mm</t>
  </si>
  <si>
    <t>PN12 dầy3.7mm</t>
  </si>
  <si>
    <t>PN10 dầy3.1mm</t>
  </si>
  <si>
    <t>PN9 dầy2.8mm</t>
  </si>
  <si>
    <t>PN8 dầy2.5mm</t>
  </si>
  <si>
    <t xml:space="preserve">Ống PVC-U (C=2) DN800 </t>
  </si>
  <si>
    <t>PN10 dầy 30.6mm</t>
  </si>
  <si>
    <t>PN8 dầy 24.5mm</t>
  </si>
  <si>
    <t>PN6 dầy 19.6mm</t>
  </si>
  <si>
    <t xml:space="preserve">Ống PVC-U (C=2) DN710 </t>
  </si>
  <si>
    <t>PN10 dầy 27.2mm</t>
  </si>
  <si>
    <t>PN8 dầy 21.8mm</t>
  </si>
  <si>
    <t>PN6 dầy 17.4mm</t>
  </si>
  <si>
    <t xml:space="preserve">Ống PVC-U (C=2) DN630 </t>
  </si>
  <si>
    <t>PN12.5 dầy 30mm</t>
  </si>
  <si>
    <t>PN10 dầy 24.1mm</t>
  </si>
  <si>
    <t>PN8 dầy 19.3mm</t>
  </si>
  <si>
    <t>PN6 dầy 15.4mm</t>
  </si>
  <si>
    <t xml:space="preserve">Ống PVC-U (C=2) DN560 </t>
  </si>
  <si>
    <t>PN12.5 dầy 26.7mm</t>
  </si>
  <si>
    <t>PN10 dầy 21.4mm</t>
  </si>
  <si>
    <t>PN8 dầy 17.2mm</t>
  </si>
  <si>
    <t>PN6 dầy 13.7mm</t>
  </si>
  <si>
    <t xml:space="preserve">Ống PVC-U (C=2) DN500 </t>
  </si>
  <si>
    <t>PN16 dầy 29.7mm</t>
  </si>
  <si>
    <t>PN12.5 dầy 23.9mm</t>
  </si>
  <si>
    <t>PN10 dầy 19.1mm</t>
  </si>
  <si>
    <t>PN8 dầy 15.3mm</t>
  </si>
  <si>
    <t>PN6 dầy 12.3mm</t>
  </si>
  <si>
    <t xml:space="preserve">Ống PVC-U DN500 Class1 </t>
  </si>
  <si>
    <t>PN5 dầy 12.3mm</t>
  </si>
  <si>
    <t xml:space="preserve">Ống PVC-U DN500 Class0 </t>
  </si>
  <si>
    <t>PN4 dầy 9.8mm</t>
  </si>
  <si>
    <t xml:space="preserve">Ống PVC-U DN450 Class4 </t>
  </si>
  <si>
    <t>PN10 dầy 21.5mm</t>
  </si>
  <si>
    <t xml:space="preserve">Ống PVC-U DN450 Class3 </t>
  </si>
  <si>
    <t xml:space="preserve">Ống PVC-U DN450 Class2 </t>
  </si>
  <si>
    <t>PN6 dầy 13.2mm</t>
  </si>
  <si>
    <t>Ống PVC-U DN450 Class1</t>
  </si>
  <si>
    <t xml:space="preserve"> PN5 dầy 11mm</t>
  </si>
  <si>
    <t xml:space="preserve">Ống PVC-U DN450 Class </t>
  </si>
  <si>
    <t>PN4 dầy 8.8mm</t>
  </si>
  <si>
    <t xml:space="preserve">Ống PVC-U DN400 Class </t>
  </si>
  <si>
    <t>PN16 dầy 30mm</t>
  </si>
  <si>
    <t xml:space="preserve">Ống PVC-U DN400 Class5 </t>
  </si>
  <si>
    <t>PN12.5 dầy 23.7mm</t>
  </si>
  <si>
    <t xml:space="preserve">Ống PVC-U DN400 Class4 </t>
  </si>
  <si>
    <t xml:space="preserve">Ống PVC-U DN400 Class3 </t>
  </si>
  <si>
    <t xml:space="preserve">Ống PVC-U DN400 Class2 </t>
  </si>
  <si>
    <t>PN6 dầy 11.7mm</t>
  </si>
  <si>
    <t>Ống PVC-U DN400 Class1</t>
  </si>
  <si>
    <t xml:space="preserve"> PN5 dầy 9.8mm</t>
  </si>
  <si>
    <t>PN4 dầy 7.8mm</t>
  </si>
  <si>
    <t xml:space="preserve">Ống PVC-U DN355 Class6 </t>
  </si>
  <si>
    <t>PN16 dầy 26.1mm</t>
  </si>
  <si>
    <t xml:space="preserve">Ống PVC-U DN355 Class5 </t>
  </si>
  <si>
    <t>PN12.5 dầy 21.1mm</t>
  </si>
  <si>
    <t xml:space="preserve">Ống PVC-U DN355 Class4 </t>
  </si>
  <si>
    <t>PN10 dầy 16.9mm</t>
  </si>
  <si>
    <t xml:space="preserve">Ống PVC-U DN355 Class3 </t>
  </si>
  <si>
    <t>PN8 dầy 13.6mm</t>
  </si>
  <si>
    <t xml:space="preserve">Ống PVC-U DN355 Class2 </t>
  </si>
  <si>
    <t>PN6 dầy 10.4mm</t>
  </si>
  <si>
    <t xml:space="preserve">Ống PVC-U DN355 Class1 </t>
  </si>
  <si>
    <t>PN5 dầy 8.7mm</t>
  </si>
  <si>
    <t xml:space="preserve">Ống PVC-U DN355 Class </t>
  </si>
  <si>
    <t>PN4 dầy 7mm</t>
  </si>
  <si>
    <t xml:space="preserve">Ống PVC-U DN315 Class6 </t>
  </si>
  <si>
    <t>PN16 dầy 23.2mm</t>
  </si>
  <si>
    <t xml:space="preserve">Ống PVC-U DN315 Class5 </t>
  </si>
  <si>
    <t>PN12.5 dầy 18.7mm</t>
  </si>
  <si>
    <t xml:space="preserve">Ống PVC-U DN315 Class4 </t>
  </si>
  <si>
    <t>PN10 dầy 15mm</t>
  </si>
  <si>
    <t xml:space="preserve">Ống PVC-U DN315 Class3 </t>
  </si>
  <si>
    <t>PN8 dầy 12.1mm</t>
  </si>
  <si>
    <t xml:space="preserve">Ống PVC-U DN315 Class2 </t>
  </si>
  <si>
    <t>PN6 dầy 9.2mm</t>
  </si>
  <si>
    <t xml:space="preserve">Ống PVC-U DN315 Class1 </t>
  </si>
  <si>
    <t>PN5 dầy 7.7mm</t>
  </si>
  <si>
    <t xml:space="preserve">Ống PVC-U DN315 Class </t>
  </si>
  <si>
    <t>PN4 dầy 6.2mm</t>
  </si>
  <si>
    <t xml:space="preserve">Ống PVC-U DN280 Class6 </t>
  </si>
  <si>
    <t>PN16 dầy 20.6mm</t>
  </si>
  <si>
    <t xml:space="preserve">Ống PVC-U DN280 Class5 </t>
  </si>
  <si>
    <t>PN12.5 dầy 16.6mm</t>
  </si>
  <si>
    <t xml:space="preserve">Ống PVC-U DN280 Class4 </t>
  </si>
  <si>
    <t>PN10 dầy 13.4mm</t>
  </si>
  <si>
    <t xml:space="preserve">Ống PVC-U DN280 Class3 </t>
  </si>
  <si>
    <t xml:space="preserve">Ống PVC-U DN280 Class2 </t>
  </si>
  <si>
    <t>PN6 dầy 8.2mm</t>
  </si>
  <si>
    <t xml:space="preserve">Ống PVC-U DN280 Class1 </t>
  </si>
  <si>
    <t>PN5 dầy 6.9mm</t>
  </si>
  <si>
    <t xml:space="preserve">Ống PVC-U DN280 Class </t>
  </si>
  <si>
    <t>PN4 dầy 5.5mm</t>
  </si>
  <si>
    <t xml:space="preserve">Ống PVC-U DN250 Class6 </t>
  </si>
  <si>
    <t>PN16 dầy 18.4mm</t>
  </si>
  <si>
    <t xml:space="preserve">Ống PVC-U DN250 Class5 </t>
  </si>
  <si>
    <t>PN12.5 dầy 14.8mm</t>
  </si>
  <si>
    <t xml:space="preserve">Ống PVC-U DN250 Class4 </t>
  </si>
  <si>
    <t>PN10 dầy 11.9mm</t>
  </si>
  <si>
    <t xml:space="preserve">Ống PVC-U DN250 Class3 </t>
  </si>
  <si>
    <t>PN8 dầy 9.6mm</t>
  </si>
  <si>
    <t xml:space="preserve">Ống PVC-U DN250 Class2 </t>
  </si>
  <si>
    <t>PN6 dầy 7.3mm</t>
  </si>
  <si>
    <t xml:space="preserve">Ống PVC-U DN250 Class1 </t>
  </si>
  <si>
    <t>PN5 dầy 6.2mm</t>
  </si>
  <si>
    <t xml:space="preserve">Ống PVC-U DN250 Class </t>
  </si>
  <si>
    <t>PN4 dầy 4.9mm</t>
  </si>
  <si>
    <t xml:space="preserve">Ống PVC-U DN225 Class6 </t>
  </si>
  <si>
    <t>PN16 dầy 16.6mm</t>
  </si>
  <si>
    <t xml:space="preserve">Ống PVC-U DN225 Class5 </t>
  </si>
  <si>
    <t>PN12.5 dầy 13.4mm</t>
  </si>
  <si>
    <t xml:space="preserve">Ống PVC-U DN225 Class4 </t>
  </si>
  <si>
    <t>PN10 dầy 10.8mm</t>
  </si>
  <si>
    <t xml:space="preserve">Ống PVC-U DN225 Class3 </t>
  </si>
  <si>
    <t>PN8 dầy 8.6mm</t>
  </si>
  <si>
    <t xml:space="preserve">Ống PVC-U DN225 Class2 </t>
  </si>
  <si>
    <t>PN6 dầy 6.6mm</t>
  </si>
  <si>
    <t xml:space="preserve">Ống PVC-U DN225 Class </t>
  </si>
  <si>
    <t>PN4 dầy 4.4mm</t>
  </si>
  <si>
    <t xml:space="preserve">Ống PVC-U DN200 Class6 </t>
  </si>
  <si>
    <t>PN16 dầy 14.7mm</t>
  </si>
  <si>
    <t xml:space="preserve">Ống PVC-U DN200 Class5 </t>
  </si>
  <si>
    <t>PN12.5 dầy 11.9mm</t>
  </si>
  <si>
    <t xml:space="preserve">Ống PVC-U DN200 Class4 </t>
  </si>
  <si>
    <t>PN10 dầy 9.6mm</t>
  </si>
  <si>
    <t xml:space="preserve">Ống PVC-U DN200 Class3 </t>
  </si>
  <si>
    <t>PN8 dầy 7.7mm</t>
  </si>
  <si>
    <t xml:space="preserve">Ống PVC-U DN200 Class2 </t>
  </si>
  <si>
    <t>PN6 dầy 5.9mm</t>
  </si>
  <si>
    <t xml:space="preserve">Ống PVC-U DN200 Class1 </t>
  </si>
  <si>
    <t>PN5 dầy 4.9mm</t>
  </si>
  <si>
    <t xml:space="preserve">Ống PVC-U DN200 Class </t>
  </si>
  <si>
    <t>PN4 dầy 3.9mm</t>
  </si>
  <si>
    <t xml:space="preserve">Ống PVC-U DN180 Class6 </t>
  </si>
  <si>
    <t>PN16 dầy 13.3mm</t>
  </si>
  <si>
    <t xml:space="preserve">Ống PVC-U DN180 Class5 </t>
  </si>
  <si>
    <t>PN12.5 dầy 10.7mm</t>
  </si>
  <si>
    <t xml:space="preserve">Ống PVC-U DN180 Class4 </t>
  </si>
  <si>
    <t>PN10 dầy 8.6mm</t>
  </si>
  <si>
    <t xml:space="preserve">Ống PVC-U DN180 Class3 </t>
  </si>
  <si>
    <t>PN8 dầy 6.9mm</t>
  </si>
  <si>
    <t xml:space="preserve">Ống PVC-U DN180 Class2 </t>
  </si>
  <si>
    <t>Ống PVC-U DN180 Class1</t>
  </si>
  <si>
    <t xml:space="preserve"> PN5 dầy 4.4mm</t>
  </si>
  <si>
    <t xml:space="preserve">Ống PVC-U DN180 Class </t>
  </si>
  <si>
    <t>PN4 dầy 3.6mm</t>
  </si>
  <si>
    <t xml:space="preserve">Ống PVC-U DN160 Class7 </t>
  </si>
  <si>
    <t>PN25 dầy 17.9mm</t>
  </si>
  <si>
    <t xml:space="preserve">Ống PVC-U DN160 Class6 </t>
  </si>
  <si>
    <t>PN16 dầy 11.8mm</t>
  </si>
  <si>
    <t xml:space="preserve">Ống PVC-U DN160 Class5 </t>
  </si>
  <si>
    <t>PN12.5 dầy 9.5mm</t>
  </si>
  <si>
    <t xml:space="preserve">Ống PVC-U DN160 Class4 </t>
  </si>
  <si>
    <t>PN10 dầy 7.7mm</t>
  </si>
  <si>
    <t xml:space="preserve">Ống PVC-U DN160 Class3 </t>
  </si>
  <si>
    <t>PN8 dầy 6.2mm</t>
  </si>
  <si>
    <t xml:space="preserve">Ống PVC-U DN160 Class2 </t>
  </si>
  <si>
    <t>PN6 dầy 4.7mm</t>
  </si>
  <si>
    <t>Ống PVC-U DN160 Class1</t>
  </si>
  <si>
    <t xml:space="preserve"> PN5 dầy 4mm</t>
  </si>
  <si>
    <t>PN10 dầy 26.1mm</t>
  </si>
  <si>
    <t>PN12.5 dầy 32.2mm</t>
  </si>
  <si>
    <t>PN16 dầy 39.7mm</t>
  </si>
  <si>
    <t xml:space="preserve">Ống HDPE (PE80) DN400 </t>
  </si>
  <si>
    <t>PN6 dầy 19.1mm</t>
  </si>
  <si>
    <t>PN8 dầy 23.7mm</t>
  </si>
  <si>
    <t>PN10 dầy 29.4mm</t>
  </si>
  <si>
    <t>PN12.5 dầy 36.3mm</t>
  </si>
  <si>
    <t>PN16 dầy 44.7mm</t>
  </si>
  <si>
    <t xml:space="preserve">Ống HDPE (PE80) DN450 </t>
  </si>
  <si>
    <t>PN6 dầy 21.5mm</t>
  </si>
  <si>
    <t>PN8 dầy 26.7mm</t>
  </si>
  <si>
    <t>PN10 dầy 33.1mm</t>
  </si>
  <si>
    <t>PN12.5 dầy 40.9mm</t>
  </si>
  <si>
    <t>PN16 dầy 50.3mm</t>
  </si>
  <si>
    <t xml:space="preserve">Ống HDPE (PE80) DN500 </t>
  </si>
  <si>
    <t>PN6 dầy 23.9mm</t>
  </si>
  <si>
    <t>PN8 dầy 29.7mm</t>
  </si>
  <si>
    <t>PN10 dầy 36.8mm</t>
  </si>
  <si>
    <t>PN12.5 dầy 45.4mm</t>
  </si>
  <si>
    <t>PN16 dầy 55.8mm</t>
  </si>
  <si>
    <t xml:space="preserve">Ống HDPE (PE80) DN560 </t>
  </si>
  <si>
    <t>PN6 dầy 26.7mm</t>
  </si>
  <si>
    <t>PN8 dầy 33.2mm</t>
  </si>
  <si>
    <t>PN10 dầy 41.2mm</t>
  </si>
  <si>
    <t>PN12.5 dầy 50.8mm</t>
  </si>
  <si>
    <t xml:space="preserve">Ống HDPE (PE80) DN630 </t>
  </si>
  <si>
    <t>PN6 dầy 30mm</t>
  </si>
  <si>
    <t>PN8 dầy 37.4mm</t>
  </si>
  <si>
    <t>PN10 dầy 46.3mm</t>
  </si>
  <si>
    <t>PN12.5 dầy 57.2mm</t>
  </si>
  <si>
    <t xml:space="preserve">Ống HDPE (PE80) DN710 </t>
  </si>
  <si>
    <t>PN6 dầy 33.9mm</t>
  </si>
  <si>
    <t>PN8 dầy 42.1mm</t>
  </si>
  <si>
    <t>PN10 dầy 52.2mm</t>
  </si>
  <si>
    <t>PN12.5 dầy 64.5mm</t>
  </si>
  <si>
    <t xml:space="preserve">Ống HDPE (PE80) DN800 </t>
  </si>
  <si>
    <t>PN6 dầy 38.1mm</t>
  </si>
  <si>
    <t>PN8 dầy 47.4mm</t>
  </si>
  <si>
    <t>PN10 dầy 58.8mm</t>
  </si>
  <si>
    <t xml:space="preserve">Ống HDPE (PE80) DN900 </t>
  </si>
  <si>
    <t>PN8 dầy 53.3mm</t>
  </si>
  <si>
    <t>PN6 dầy 42.9mm</t>
  </si>
  <si>
    <t>PN10 dầy 66.2mm</t>
  </si>
  <si>
    <t xml:space="preserve">Ống HDPE (PE80) DN1000 </t>
  </si>
  <si>
    <t>PN6 dầy 47.7mm</t>
  </si>
  <si>
    <t>PN8 dầy 59.3mm</t>
  </si>
  <si>
    <t xml:space="preserve">Ống HDPE (PE80) DN1200 </t>
  </si>
  <si>
    <t>PN6 dầy 57.2mm</t>
  </si>
  <si>
    <t>PN8 dầy 71.1mm</t>
  </si>
  <si>
    <t xml:space="preserve">Ống HDPE (PE100) DN20 </t>
  </si>
  <si>
    <t>PN16 dầy 2mm</t>
  </si>
  <si>
    <t>PN20 dầy 2.3mm</t>
  </si>
  <si>
    <t xml:space="preserve">Ống HDPE (PE100) DN25 </t>
  </si>
  <si>
    <t>PN16 dầy 2.3mm</t>
  </si>
  <si>
    <t>PN20 dầy 3mm</t>
  </si>
  <si>
    <t xml:space="preserve">Ống HDPE (PE100) DN32 </t>
  </si>
  <si>
    <t>PN12.5 dầy 2.4mm</t>
  </si>
  <si>
    <t>PN20 dầy 3.6mm</t>
  </si>
  <si>
    <t xml:space="preserve">Ống HDPE (PE100) DN40 </t>
  </si>
  <si>
    <t>PN16 dầy 3.7mm</t>
  </si>
  <si>
    <t>PN20 dầy 4.5mm</t>
  </si>
  <si>
    <t xml:space="preserve">Ống HDPE (PE100) DN50 </t>
  </si>
  <si>
    <t>PN16 dầy 4.6mm</t>
  </si>
  <si>
    <t>PN20 dầy 5.6mm</t>
  </si>
  <si>
    <t xml:space="preserve">Ống HDPE (PE100) DN63 </t>
  </si>
  <si>
    <t>PN10 dầy 3.8mm</t>
  </si>
  <si>
    <t>PN12.5 dầy 4.7mm</t>
  </si>
  <si>
    <t>PN20 dầy 7.1mm</t>
  </si>
  <si>
    <t>PN16 dầy 5.8mm</t>
  </si>
  <si>
    <t xml:space="preserve">Ống HDPE (PE100) DN75 </t>
  </si>
  <si>
    <t>PN8 dầy 3.6mm</t>
  </si>
  <si>
    <t>PN10 dầy 4.5mm</t>
  </si>
  <si>
    <t>PN12.5 dầy 5.6mm</t>
  </si>
  <si>
    <t>PN16 dầy 6.8mm</t>
  </si>
  <si>
    <t>PN20 dầy 8.4mm</t>
  </si>
  <si>
    <t xml:space="preserve">Ống HDPE (PE100) DN90 </t>
  </si>
  <si>
    <t>PN8 dầy 4.3mm</t>
  </si>
  <si>
    <t>PN10 dầy 5.4mm</t>
  </si>
  <si>
    <t>PN12.5 dầy 6.7mm</t>
  </si>
  <si>
    <t>PN16 dầy 8.2mm</t>
  </si>
  <si>
    <t>PN20 dầy 10.1mm</t>
  </si>
  <si>
    <t xml:space="preserve">Ống HDPE (PE100) DN110 </t>
  </si>
  <si>
    <t>PN6 dầy 4.2mm</t>
  </si>
  <si>
    <t>PN8 dầy 5.3mm</t>
  </si>
  <si>
    <t>PN10 dầy 6.6mm</t>
  </si>
  <si>
    <t>PN12.5 dầy 8.1mm</t>
  </si>
  <si>
    <t>PN16 dầy 10mm</t>
  </si>
  <si>
    <t>PN20 dầy 12.3mm</t>
  </si>
  <si>
    <t>Ống HDPE (PE100) DN125</t>
  </si>
  <si>
    <t xml:space="preserve"> PN6 dầy 4.8mm</t>
  </si>
  <si>
    <t xml:space="preserve">Ống HDPE (PE100) DN125 </t>
  </si>
  <si>
    <t>PN8 dầy 6mm</t>
  </si>
  <si>
    <t>PN10 dầy 7.4mm</t>
  </si>
  <si>
    <t>PN12.5 dầy 9.2mm</t>
  </si>
  <si>
    <t>PN16 dầy 11.4mm</t>
  </si>
  <si>
    <t>PN20 dầy 14mm</t>
  </si>
  <si>
    <t xml:space="preserve">Ống HDPE (PE100) DN140 </t>
  </si>
  <si>
    <t>PN6 dầy 5.4mm</t>
  </si>
  <si>
    <t>PN8 dầy 6.7mm</t>
  </si>
  <si>
    <t>PN10 dầy 8.3mm</t>
  </si>
  <si>
    <t>PN12.5 dầy 10.3mm</t>
  </si>
  <si>
    <t>PN16 dầy 12.7mm</t>
  </si>
  <si>
    <t>PN20 dầy 15.7mm</t>
  </si>
  <si>
    <t xml:space="preserve">Ống HDPE (PE100) DN160 </t>
  </si>
  <si>
    <t>PN6 dầy 6.2mm</t>
  </si>
  <si>
    <t>PN12.5 dầy 11.8mm</t>
  </si>
  <si>
    <t>Ống HDPE (PE100) DN160</t>
  </si>
  <si>
    <t>PN16 dầy 14.6mm</t>
  </si>
  <si>
    <t>PN20 dầy 17.9mm</t>
  </si>
  <si>
    <t xml:space="preserve">Ống HDPE (PE100) DN180 </t>
  </si>
  <si>
    <t>PN6 dầy 6.9mm</t>
  </si>
  <si>
    <t>PN10 dầy 10.7mm</t>
  </si>
  <si>
    <t>PN12.5 dầy 13.3mm</t>
  </si>
  <si>
    <t>PN16 dầy 16.4mm</t>
  </si>
  <si>
    <t>PN20 dầy 20.1mm</t>
  </si>
  <si>
    <t xml:space="preserve">Ống HDPE (PE100) DN200 </t>
  </si>
  <si>
    <t>PN12.5 dầy 14.7mm</t>
  </si>
  <si>
    <t>PN16 dầy 18.2mm</t>
  </si>
  <si>
    <t>PN20 dầy 22.4mm</t>
  </si>
  <si>
    <t xml:space="preserve">Ống HDPE (PE100) DN225 </t>
  </si>
  <si>
    <t>PN8 dầy 10.8mm</t>
  </si>
  <si>
    <t>PN16 dầy 20.5mm</t>
  </si>
  <si>
    <t>PN20 dầy 25.2mm</t>
  </si>
  <si>
    <t xml:space="preserve">Ống HDPE (PE100) DN250 </t>
  </si>
  <si>
    <t>PN10 dầy 14.8mm</t>
  </si>
  <si>
    <t>PN12.5 dầy 18.4mm</t>
  </si>
  <si>
    <t>PN16 dầy 22.7mm</t>
  </si>
  <si>
    <t>PN20 dầy 27.9mm</t>
  </si>
  <si>
    <t xml:space="preserve">Ống HDPE (PE100) DN280 </t>
  </si>
  <si>
    <t>PN6 dầy 10.7mm</t>
  </si>
  <si>
    <t>PN12.5 dầy 20.6mm</t>
  </si>
  <si>
    <t>Ống HDPE (PE100) DN280</t>
  </si>
  <si>
    <t xml:space="preserve"> PN16 dầy 25.4mm</t>
  </si>
  <si>
    <t>PN20 dầy 31.3mm</t>
  </si>
  <si>
    <t xml:space="preserve">Ống HDPE (PE100) DN315 </t>
  </si>
  <si>
    <t>PN6 dầy 12.1mm</t>
  </si>
  <si>
    <t>PN8 dầy 15mm</t>
  </si>
  <si>
    <t>PN10 dầy 18.7mm</t>
  </si>
  <si>
    <t>PN12.5 dầy 23.2mm</t>
  </si>
  <si>
    <t>PN16 dầy 28.6mm</t>
  </si>
  <si>
    <t>PN20 dầy 35.2mm</t>
  </si>
  <si>
    <t xml:space="preserve">Ống HDPE (PE100) DN355 </t>
  </si>
  <si>
    <t>PN6 dầy 13.6mm</t>
  </si>
  <si>
    <t>PN8 dầy 16.9mm</t>
  </si>
  <si>
    <t>PN10 dầy 21.1mm</t>
  </si>
  <si>
    <t>PN12.5 dầy 26.1mm</t>
  </si>
  <si>
    <t>PN16 dầy 32.2mm</t>
  </si>
  <si>
    <t>PN20 dầy 39.7mm</t>
  </si>
  <si>
    <t xml:space="preserve">Ống HDPE (PE100) DN400 </t>
  </si>
  <si>
    <t>PN6 dầy 15.3mm</t>
  </si>
  <si>
    <t>PN8 dầy 19.1mm</t>
  </si>
  <si>
    <t>PN10 dầy 23.7mm</t>
  </si>
  <si>
    <t>PN12.5 dầy 29.4mm</t>
  </si>
  <si>
    <t>PN16 dầy 36.3mm</t>
  </si>
  <si>
    <t>PN20 dầy 44.7mm</t>
  </si>
  <si>
    <t xml:space="preserve">Ống HDPE (PE100) DN450 </t>
  </si>
  <si>
    <t>PN6 dầy 17.2mm</t>
  </si>
  <si>
    <t>PN8 dầy 21.5mm</t>
  </si>
  <si>
    <t>PN10 dầy 26.7mm</t>
  </si>
  <si>
    <t>PN12.5 dầy 33.1mm</t>
  </si>
  <si>
    <t>Ống HDPE (PE100) DN450</t>
  </si>
  <si>
    <t xml:space="preserve"> PN16 dầy 40.9mm</t>
  </si>
  <si>
    <t>PN20 dầy 50.3mm</t>
  </si>
  <si>
    <t xml:space="preserve">Ống HDPE (PE100) DN500 </t>
  </si>
  <si>
    <t>PN8 dầy 23.9mm</t>
  </si>
  <si>
    <t>PN10 dầy 29.7mm</t>
  </si>
  <si>
    <t>PN12.5 dầy 36.8mm</t>
  </si>
  <si>
    <t>PN16 dầy 45.4mm</t>
  </si>
  <si>
    <t>PN20 dầy 55.8mm</t>
  </si>
  <si>
    <t xml:space="preserve">Ống HDPE (PE100) DN560 </t>
  </si>
  <si>
    <t>PN6 dầy 21.4mm</t>
  </si>
  <si>
    <t>PN10 dầy 33.2mm</t>
  </si>
  <si>
    <t>PN12.5 dầy 41.2mm</t>
  </si>
  <si>
    <t>PN16 dầy 50.8mm</t>
  </si>
  <si>
    <t xml:space="preserve">Ống HDPE (PE100) DN630 </t>
  </si>
  <si>
    <t>PN6 dầy 24.1mm</t>
  </si>
  <si>
    <t>PN8 dầy 30mm</t>
  </si>
  <si>
    <t>PN12.5 dầy 46.3mm</t>
  </si>
  <si>
    <t>PN16 dầy 57.2mm</t>
  </si>
  <si>
    <t xml:space="preserve">Ống HDPE (PE100) DN710 </t>
  </si>
  <si>
    <t>PN6 dầy 27.2mm</t>
  </si>
  <si>
    <t>PN10 dầy 42.1mm</t>
  </si>
  <si>
    <t>PN12.5 dầy 52.2mm</t>
  </si>
  <si>
    <t>PN16 dầy 64.5mm</t>
  </si>
  <si>
    <t xml:space="preserve">Ống HDPE (PE100) DN800 </t>
  </si>
  <si>
    <t>PN6 dầy 30.6mm</t>
  </si>
  <si>
    <t>PN8 dầy 38.1mm</t>
  </si>
  <si>
    <t>PN10 dầy 47.4mm</t>
  </si>
  <si>
    <t>Ống HDPE (PE100) DN800</t>
  </si>
  <si>
    <t xml:space="preserve"> PN12.5 dầy 58.8mm</t>
  </si>
  <si>
    <t xml:space="preserve">Ống HDPE (PE100) DN900 </t>
  </si>
  <si>
    <t>PN6 dầy 34.4mm</t>
  </si>
  <si>
    <t>PN8 dầy 42.9mm</t>
  </si>
  <si>
    <t>PN10 dầy 53.3mm</t>
  </si>
  <si>
    <t>PN12.5 dầy 66.1mm</t>
  </si>
  <si>
    <t xml:space="preserve">Ống HDPE (PE100) DN1000 </t>
  </si>
  <si>
    <t>PN6 dầy 38.2mm</t>
  </si>
  <si>
    <t>PN8 dầy 47.7mm</t>
  </si>
  <si>
    <t>PN10 dầy 59.3mm</t>
  </si>
  <si>
    <t>PN12.5 dầy 73.5mm</t>
  </si>
  <si>
    <t xml:space="preserve">Ống HDPE (PE100) DN1200 </t>
  </si>
  <si>
    <t>PN6 dầy 45.9mm</t>
  </si>
  <si>
    <t>PN8 dầy 57.2mm</t>
  </si>
  <si>
    <t>PN10 dầy 71.1mm</t>
  </si>
  <si>
    <t xml:space="preserve">Ống HDPE (PE100) DN1400 </t>
  </si>
  <si>
    <t>PN6 dầy 53.5mm</t>
  </si>
  <si>
    <t>Ống HDPE (PE100) DN1400</t>
  </si>
  <si>
    <t xml:space="preserve"> PN8 dầy 66.7mm</t>
  </si>
  <si>
    <t>PN10 dầy 83mm</t>
  </si>
  <si>
    <t xml:space="preserve">Ống HDPE (PE100) DN1600 </t>
  </si>
  <si>
    <t>PN6 dầy 61.2mm</t>
  </si>
  <si>
    <t>PN8 dầy 76.2mm</t>
  </si>
  <si>
    <t>PN10 dầy 94.8mm</t>
  </si>
  <si>
    <t xml:space="preserve">Ống HDPE (PE100) DN1800 </t>
  </si>
  <si>
    <t>PN6 dầy 68.8mm</t>
  </si>
  <si>
    <t>PN8 dầy 85.8mm</t>
  </si>
  <si>
    <t xml:space="preserve">Ống HDPE (PE100) DN2000 </t>
  </si>
  <si>
    <t>PN6 dầy 76.4mm</t>
  </si>
  <si>
    <t>PN8 dầy 95.3mm</t>
  </si>
  <si>
    <t xml:space="preserve">Ống gân sóng HDPE 2 lớp D200 </t>
  </si>
  <si>
    <t>SN4 (Cây dài 6,155m)</t>
  </si>
  <si>
    <t>SN8 (Cây dài 6,155m)</t>
  </si>
  <si>
    <t xml:space="preserve">Ống gân sóng HDPE 2 lớp D250 </t>
  </si>
  <si>
    <t>SN4 (Cây dài 6,140m)</t>
  </si>
  <si>
    <t>SN8 (Cây dài 6,140m)</t>
  </si>
  <si>
    <t xml:space="preserve">Ống gân sóng HDPE 2 lớp D300 </t>
  </si>
  <si>
    <t>SN4 (Cây dài 6,09m)</t>
  </si>
  <si>
    <t>SN8 (Cây dài 6,09m)</t>
  </si>
  <si>
    <t xml:space="preserve">Ống gân sóng HDPE 2 lớp D400 </t>
  </si>
  <si>
    <t>SN4 (Cây dài 6,055m)</t>
  </si>
  <si>
    <t>SN8 (Cây dài 6,055m)</t>
  </si>
  <si>
    <t xml:space="preserve">Ống gân sóng HDPE 2 lớp D500 </t>
  </si>
  <si>
    <t>SN4 (Cây dài 6,02m)</t>
  </si>
  <si>
    <t>SN8 (Cây dài 6,02m)</t>
  </si>
  <si>
    <t xml:space="preserve">Ống gân sóng HDPE 2 lớp D600 </t>
  </si>
  <si>
    <t>SN4 (Cây dài 5,995m)</t>
  </si>
  <si>
    <t>SN8 (Cây dài 5,995m)</t>
  </si>
  <si>
    <t xml:space="preserve">Ống gân sóng HDPE 2 lớp D800 </t>
  </si>
  <si>
    <t>SN4 (Cây dài 5,925m)</t>
  </si>
  <si>
    <t>SN8 (Cây dài 5,925m)</t>
  </si>
  <si>
    <t xml:space="preserve">Ống gân sóng HDPE 2 lớp D1000 </t>
  </si>
  <si>
    <t>SN4 (Cây dài 5,820m)</t>
  </si>
  <si>
    <t xml:space="preserve">Ống gân sóng PP 2 lớp D200 </t>
  </si>
  <si>
    <t>SN12 (Cây dài 6,155m)</t>
  </si>
  <si>
    <t xml:space="preserve">Ống gân sóng PP 2 lớp D250 </t>
  </si>
  <si>
    <t>SN12 (Cây dài 6,140m)</t>
  </si>
  <si>
    <t xml:space="preserve">Ống gân sóng PP 2 lớp D300 </t>
  </si>
  <si>
    <t>SN12 (Cây dài 6,09m)</t>
  </si>
  <si>
    <t xml:space="preserve">Ống gân sóng PP 2 lớp D400 </t>
  </si>
  <si>
    <t>SN12 (Cây dài 6,055m)</t>
  </si>
  <si>
    <t xml:space="preserve">Ống gân sóng PP 2 lớp D500 </t>
  </si>
  <si>
    <t>SN12 (Cây dài 6,02m)</t>
  </si>
  <si>
    <t xml:space="preserve">Ống gân sóng PP 2 lớp D600 </t>
  </si>
  <si>
    <t>SN12 (Cây dài 5,995m)</t>
  </si>
  <si>
    <t xml:space="preserve">Ống gân sóng PP 2 lớp D800 </t>
  </si>
  <si>
    <t>SN12 (Cây dài 5,925m)</t>
  </si>
  <si>
    <t xml:space="preserve">Ống gân sóng PP 2 lớp D1000 </t>
  </si>
  <si>
    <t>SN8 (Cây dài 5,820m)</t>
  </si>
  <si>
    <t>SN12</t>
  </si>
  <si>
    <t xml:space="preserve">Ống HDPE gân xoắn 1 lớp luồn điện </t>
  </si>
  <si>
    <t>D40/30 (cuộn dài 200m)</t>
  </si>
  <si>
    <t>D53.5/40 (cuộn dài 200m)</t>
  </si>
  <si>
    <t>D64.5/50 (cuộn dài 200m)</t>
  </si>
  <si>
    <t>D84.5/65 (cuộn dài 200m)</t>
  </si>
  <si>
    <t>D105/80 (cuộn dài 200m)</t>
  </si>
  <si>
    <t>D130/100 (cuộn dài 125m)</t>
  </si>
  <si>
    <t>D160/125 (cuộn dài 70m)</t>
  </si>
  <si>
    <t>D188/150 (cuộn dài 50m)</t>
  </si>
  <si>
    <t>D230/175 (cuộn dài 30m)</t>
  </si>
  <si>
    <t>D260/200 (cuộn dài 25m)</t>
  </si>
  <si>
    <t xml:space="preserve">Ống PVC-U DN21 Class0 </t>
  </si>
  <si>
    <t>PN10 dầy 1.2mm</t>
  </si>
  <si>
    <t xml:space="preserve">Ống PVC-U DN21 Class1 </t>
  </si>
  <si>
    <t>PN12.5 dầy 1.5mm</t>
  </si>
  <si>
    <t xml:space="preserve">Ống PVC-U DN21 Class2 </t>
  </si>
  <si>
    <t>PN16 dầy 1.6mm</t>
  </si>
  <si>
    <t xml:space="preserve">Ống PVC-U DN21 Class3 </t>
  </si>
  <si>
    <t>PN25 dầy 2.4mm</t>
  </si>
  <si>
    <t xml:space="preserve">Ống PVC-U DN27 Class0 </t>
  </si>
  <si>
    <t>PN10 dầy 1.3mm</t>
  </si>
  <si>
    <t xml:space="preserve">Ống PVC-U DN27 Class1 </t>
  </si>
  <si>
    <t>PN12.5 dầy 1.6mm</t>
  </si>
  <si>
    <t xml:space="preserve">Ống PVC-U DN27 Class2 </t>
  </si>
  <si>
    <t xml:space="preserve">Ống PVC-U DN27 Class3 </t>
  </si>
  <si>
    <t>PN25 dầy 3mm</t>
  </si>
  <si>
    <t xml:space="preserve">Ống PVC-U DN34 Class0 </t>
  </si>
  <si>
    <t>PN8 dầy 1.3mm</t>
  </si>
  <si>
    <t xml:space="preserve">Ống PVC-U DN34 Class1 </t>
  </si>
  <si>
    <t>PN10 dầy 1.7mm</t>
  </si>
  <si>
    <t xml:space="preserve">Ống PVC-U DN34 Class2 </t>
  </si>
  <si>
    <t xml:space="preserve">Ống PVC-U DN34 Class3 </t>
  </si>
  <si>
    <t>PN16 dầy 2.6mm</t>
  </si>
  <si>
    <t xml:space="preserve">Ống PVC-U DN34 Class4 </t>
  </si>
  <si>
    <t>PN25 dầy 3.8mm</t>
  </si>
  <si>
    <t xml:space="preserve">Ống PVC-U DN42 Class0 </t>
  </si>
  <si>
    <t>PN6 dầy 1.5mm</t>
  </si>
  <si>
    <t xml:space="preserve">Ống PVC-U DN42 Class1 </t>
  </si>
  <si>
    <t>PN8 dầy 1.7mm</t>
  </si>
  <si>
    <t xml:space="preserve">Ống PVC-U DN42 Class2 </t>
  </si>
  <si>
    <t xml:space="preserve">Ống PVC-U DN42 Class3 </t>
  </si>
  <si>
    <t>PN12.5 dầy 2.5mm</t>
  </si>
  <si>
    <t xml:space="preserve">Ống PVC-U DN42 Class4 </t>
  </si>
  <si>
    <t>PN16 dầy 3.2mm</t>
  </si>
  <si>
    <t xml:space="preserve">Ống PVC-U DN42 Class5 </t>
  </si>
  <si>
    <t>PN25 dầy 4.7mm</t>
  </si>
  <si>
    <t xml:space="preserve">Ống PVC-U DN48 Class0 </t>
  </si>
  <si>
    <t>PN6 dầy 1.6mm</t>
  </si>
  <si>
    <t xml:space="preserve">Ống PVC-U DN48 Class1 </t>
  </si>
  <si>
    <t>PN8 dầy 1.9mm</t>
  </si>
  <si>
    <t xml:space="preserve">Ống PVC-U DN48 Class2 </t>
  </si>
  <si>
    <t xml:space="preserve">Ống PVC-U DN48 Class3 </t>
  </si>
  <si>
    <t>PN12.5 dầy 2.9mm</t>
  </si>
  <si>
    <t xml:space="preserve">Ống PVC-U DN48 Class4 </t>
  </si>
  <si>
    <t>PN16 dầy 3.6mm</t>
  </si>
  <si>
    <t xml:space="preserve">Ống PVC-U DN48 Class5 </t>
  </si>
  <si>
    <t>PN25 dầy 5.4mm</t>
  </si>
  <si>
    <t>Ống PVC-U DN60 Class0</t>
  </si>
  <si>
    <t xml:space="preserve"> PN5 dầy 1.5mm</t>
  </si>
  <si>
    <t xml:space="preserve">Ống PVC-U DN60 Class1 </t>
  </si>
  <si>
    <t>PN6 dầy 1.8mm</t>
  </si>
  <si>
    <t xml:space="preserve">Ống PVC-U DN60 Class2 </t>
  </si>
  <si>
    <t>PN8 dầy 2.3mm</t>
  </si>
  <si>
    <t xml:space="preserve">Ống PVC-U DN60 Class3 </t>
  </si>
  <si>
    <t xml:space="preserve">Ống PVC-U DN60 Class4 </t>
  </si>
  <si>
    <t>PN12.5 dầy 3.6mm</t>
  </si>
  <si>
    <t xml:space="preserve">Ống PVC-U DN60 Class5 </t>
  </si>
  <si>
    <t xml:space="preserve">Ống PVC-U DN60 Class6 </t>
  </si>
  <si>
    <t>PN25 dầy 6.7mm</t>
  </si>
  <si>
    <t xml:space="preserve">Ống PVC-U DN63 Class </t>
  </si>
  <si>
    <t>PN5 dầy 1.6mm</t>
  </si>
  <si>
    <t>PN6 dầy 1.9mm</t>
  </si>
  <si>
    <t>PN8 dầy 2.5mm</t>
  </si>
  <si>
    <t>PN12.5 dầy 3.8mm</t>
  </si>
  <si>
    <t>PN16 dầy 4.7mm</t>
  </si>
  <si>
    <t xml:space="preserve">Ống PVC-U DN75 Class0 </t>
  </si>
  <si>
    <t>PN5 dầy 1.9mm</t>
  </si>
  <si>
    <t xml:space="preserve">Ống PVC-U DN75 Class1 </t>
  </si>
  <si>
    <t>PN6 dầy 2.2mm</t>
  </si>
  <si>
    <t xml:space="preserve">Ống PVC-U DN75 Class2 </t>
  </si>
  <si>
    <t>PN8 dầy 2.9mm</t>
  </si>
  <si>
    <t xml:space="preserve">Ống PVC-U DN75 Class3 </t>
  </si>
  <si>
    <t>PN10 dầy 3.6mm</t>
  </si>
  <si>
    <t xml:space="preserve">Ống PVC-U DN75 Class4 </t>
  </si>
  <si>
    <t>PN12.5 dầy 4.5mm</t>
  </si>
  <si>
    <t xml:space="preserve">Ống PVC-U DN75 Class5 </t>
  </si>
  <si>
    <t xml:space="preserve">Ống PVC-U DN75 Class6 </t>
  </si>
  <si>
    <t>PN25 dầy 8.4mm</t>
  </si>
  <si>
    <t xml:space="preserve">Ống PVC-U DN90 Class0 </t>
  </si>
  <si>
    <t>PN4 dầy 1.8mm</t>
  </si>
  <si>
    <t xml:space="preserve">Ống PVC-U DN90 Class1 </t>
  </si>
  <si>
    <t>PN5 dầy 2.2mm</t>
  </si>
  <si>
    <t xml:space="preserve">Ống PVC-U DN90 Class2 </t>
  </si>
  <si>
    <t>PN6 dầy 2.7mm</t>
  </si>
  <si>
    <t xml:space="preserve">Ống PVC-U DN90 Class3 </t>
  </si>
  <si>
    <t>PN8 dầy 3.5mm</t>
  </si>
  <si>
    <t xml:space="preserve">Ống PVC-U DN90 Class4 </t>
  </si>
  <si>
    <t>PN10 dầy 4.3mm</t>
  </si>
  <si>
    <t xml:space="preserve">Ống PVC-U DN90 Class5 </t>
  </si>
  <si>
    <t>PN12.5 dầy 5.4mm</t>
  </si>
  <si>
    <t xml:space="preserve">Ống PVC-U DN90 Class6 </t>
  </si>
  <si>
    <t>PN16 dầy 6.7mm</t>
  </si>
  <si>
    <t xml:space="preserve">Ống PVC-U DN90 Class7 </t>
  </si>
  <si>
    <t xml:space="preserve">Ống PVC-U DN110 Class0 </t>
  </si>
  <si>
    <t>PN4 dầy 2.2mm</t>
  </si>
  <si>
    <t xml:space="preserve">Ống PVC-U DN110 Class1 </t>
  </si>
  <si>
    <t>PN5 dầy 2.7mm</t>
  </si>
  <si>
    <t xml:space="preserve">Ống PVC-U DN110 Class2 </t>
  </si>
  <si>
    <t>PN6 dầy 3.2mm</t>
  </si>
  <si>
    <t xml:space="preserve">Ống PVC-U DN110 Class3 </t>
  </si>
  <si>
    <t>PN8 dầy 4.2mm</t>
  </si>
  <si>
    <t xml:space="preserve">Ống PVC-U DN110 Class4 </t>
  </si>
  <si>
    <t>PN10 dầy 5.3mm</t>
  </si>
  <si>
    <t xml:space="preserve">Ống PVC-U DN110 Class5 </t>
  </si>
  <si>
    <t>PN12.5 dầy 6.6mm</t>
  </si>
  <si>
    <t xml:space="preserve">Ống PVC-U DN110 Class6 </t>
  </si>
  <si>
    <t>PN16 dầy 8.1mm</t>
  </si>
  <si>
    <t xml:space="preserve">Ống PVC-U DN110 Class7 </t>
  </si>
  <si>
    <t>PN25 dầy 12.3mm</t>
  </si>
  <si>
    <t xml:space="preserve">Ống PVC-U DN125 Class </t>
  </si>
  <si>
    <t>PN4 dầy 2.5mm</t>
  </si>
  <si>
    <t xml:space="preserve">Ống PVC-U DN125 Class1 </t>
  </si>
  <si>
    <t>PN5 dầy 3.1mm</t>
  </si>
  <si>
    <t xml:space="preserve">Ống PVC-U DN125 Class2 </t>
  </si>
  <si>
    <t>PN6 dầy 3.7mm</t>
  </si>
  <si>
    <t xml:space="preserve">Ống PVC-U DN125 Class3 </t>
  </si>
  <si>
    <t>PN8 dầy 4.8mm</t>
  </si>
  <si>
    <t xml:space="preserve">Ống PVC-U DN125 Class4 </t>
  </si>
  <si>
    <t>PN10 dầy 6mm</t>
  </si>
  <si>
    <t xml:space="preserve">Ống PVC-U DN125 Class5 </t>
  </si>
  <si>
    <t>PN12.5 dầy 7.4mm</t>
  </si>
  <si>
    <t xml:space="preserve">Ống PVC-U DN125 Class6 </t>
  </si>
  <si>
    <t>PN16 dầy 9.2mm</t>
  </si>
  <si>
    <t xml:space="preserve">Ống PVC-U DN125 Class7 </t>
  </si>
  <si>
    <t>PN25 dầy 14mm</t>
  </si>
  <si>
    <t xml:space="preserve">Ống PVC-U DN140 Class </t>
  </si>
  <si>
    <t>PN4 dầy 2.8mm</t>
  </si>
  <si>
    <t xml:space="preserve">Ống PVC-U DN140 Class1 </t>
  </si>
  <si>
    <t>PN5 dầy 3.5mm</t>
  </si>
  <si>
    <t xml:space="preserve">Ống PVC-U DN140 Class2 </t>
  </si>
  <si>
    <t>PN6 dầy 4.1mm</t>
  </si>
  <si>
    <t xml:space="preserve">Ống PVC-U DN140 Class3 </t>
  </si>
  <si>
    <t xml:space="preserve">Ống PVC-U DN140 Class4 </t>
  </si>
  <si>
    <t xml:space="preserve">Ống PVC-U DN140 Class5 </t>
  </si>
  <si>
    <t>PN12.5 dầy 8.3mm</t>
  </si>
  <si>
    <t xml:space="preserve">Ống PVC-U DN140 Class6 </t>
  </si>
  <si>
    <t xml:space="preserve">Ống PVC-U DN140 Class7 </t>
  </si>
  <si>
    <t>PN25 dầy 15.7mm</t>
  </si>
  <si>
    <t xml:space="preserve">Ống PVC-U DN160 Class </t>
  </si>
  <si>
    <t>PN4 dầy 3.2mm</t>
  </si>
  <si>
    <t>Đề nghị các đơn vị lưu ý yêu cầu doanh nghiệp cung cấp hồ sơ đáp ứng yêu cầu về chất lượng sản phẩm, hàng hóa; Quy chuẩn, tiêu chuẩn kỹ thuật theo quy định của Luật Chất lượng sản phẩm, hàng hóa; Luật Tiêu chuẩn và quy chuẩn kỹ thuật khi có nhu cầu sử dụng</t>
  </si>
  <si>
    <t>Đất đồi mỏ BuLu</t>
  </si>
  <si>
    <t>Giao hàng xuống tàu của bên mua.</t>
  </si>
  <si>
    <t>Cửa</t>
  </si>
  <si>
    <t>VCSF 1x0.3</t>
  </si>
  <si>
    <t>TCVN 6610-3:2000</t>
  </si>
  <si>
    <t xml:space="preserve">VCSF 1x0.5 </t>
  </si>
  <si>
    <t>VCSF 1x0.7</t>
  </si>
  <si>
    <t>VCSF 1x1.0</t>
  </si>
  <si>
    <t>VCSF 1x1.5</t>
  </si>
  <si>
    <t xml:space="preserve">VCSF 1x2.5 </t>
  </si>
  <si>
    <t>VCSF 1x4.0</t>
  </si>
  <si>
    <t>VCSF 1x6.0</t>
  </si>
  <si>
    <t>VCSF 1x10</t>
  </si>
  <si>
    <t>VC 1 x 1,5</t>
  </si>
  <si>
    <t>VC 1 x 2,5</t>
  </si>
  <si>
    <t>VC 1 x 4,0</t>
  </si>
  <si>
    <t>VC 1 x 6,0</t>
  </si>
  <si>
    <t>VCTFK 2x0.3</t>
  </si>
  <si>
    <t>VCTFK 2x0.5</t>
  </si>
  <si>
    <t>VCTFK 2x0.7</t>
  </si>
  <si>
    <t>VCTFK 2x1.0</t>
  </si>
  <si>
    <t>VCTFK 2x1.5</t>
  </si>
  <si>
    <t>VCTFK 2x2.5</t>
  </si>
  <si>
    <t>VCTFK 2x4.0</t>
  </si>
  <si>
    <t>VCTFK 2x6.0</t>
  </si>
  <si>
    <t>CV 2 x 0.3</t>
  </si>
  <si>
    <t>CV 2 x 0.5</t>
  </si>
  <si>
    <t>CV 2 x 0.7</t>
  </si>
  <si>
    <t>CV 2 x 1.0</t>
  </si>
  <si>
    <t>CV 2 x 1.5</t>
  </si>
  <si>
    <t>CV 2 x 2.5</t>
  </si>
  <si>
    <t>VCTF 3x0.5</t>
  </si>
  <si>
    <t>VCTF 3x0.7 ( bọc dẹt )</t>
  </si>
  <si>
    <t>VCTF 3x0.7 ( bọc tròn )</t>
  </si>
  <si>
    <t>VCTF 3x1.5</t>
  </si>
  <si>
    <t>VCTF 3x2.5</t>
  </si>
  <si>
    <t>VCTF 3x4.0</t>
  </si>
  <si>
    <t>VCTF 3x6.0</t>
  </si>
  <si>
    <t>VCTF 3x10</t>
  </si>
  <si>
    <t>VCTF 4x0.5</t>
  </si>
  <si>
    <t>VCTF 4x0.75</t>
  </si>
  <si>
    <t>VCTF 4x1.0</t>
  </si>
  <si>
    <t>VCTF 4x1.5</t>
  </si>
  <si>
    <t>VCTF 4x2.5</t>
  </si>
  <si>
    <t>VCTF 4x4.0</t>
  </si>
  <si>
    <t>VCTF 4x6.0</t>
  </si>
  <si>
    <t>CV 1x1.5</t>
  </si>
  <si>
    <t>CV 1x2.5</t>
  </si>
  <si>
    <t>CV 1x4</t>
  </si>
  <si>
    <t>CV 1x6</t>
  </si>
  <si>
    <t>CV 1x10</t>
  </si>
  <si>
    <t>CV 1x16</t>
  </si>
  <si>
    <t>CV 1x25</t>
  </si>
  <si>
    <t>CV 1x35</t>
  </si>
  <si>
    <t>CV 1x50</t>
  </si>
  <si>
    <t>CV 1x70</t>
  </si>
  <si>
    <t>CV 1x95</t>
  </si>
  <si>
    <t>CV 1x120</t>
  </si>
  <si>
    <t>CV 1x150</t>
  </si>
  <si>
    <t>CV 1x185</t>
  </si>
  <si>
    <t>CV 1x240</t>
  </si>
  <si>
    <t>CV 1x300</t>
  </si>
  <si>
    <t>CXV 1x1.5</t>
  </si>
  <si>
    <t>TCVN 5935-1:2013</t>
  </si>
  <si>
    <t>CXV 1x2.5</t>
  </si>
  <si>
    <t>CXV 1x4</t>
  </si>
  <si>
    <t>CXV 1x6</t>
  </si>
  <si>
    <t>CXV 1x10</t>
  </si>
  <si>
    <t>CXV 1x16</t>
  </si>
  <si>
    <t>CXV 1x25</t>
  </si>
  <si>
    <t>CXV 1x35</t>
  </si>
  <si>
    <t>CXV 1x50</t>
  </si>
  <si>
    <t>CXV 1x70</t>
  </si>
  <si>
    <t>CXV 1x95</t>
  </si>
  <si>
    <t>CXV 1x120</t>
  </si>
  <si>
    <t>CXV 1x150</t>
  </si>
  <si>
    <t>CXV 1x185</t>
  </si>
  <si>
    <t>CXV 1x240</t>
  </si>
  <si>
    <t>CXV 1x300</t>
  </si>
  <si>
    <t>CXV 2x1.5</t>
  </si>
  <si>
    <t>CXV 2x2.5</t>
  </si>
  <si>
    <t>CXV 2x4</t>
  </si>
  <si>
    <t>CXV 2x6</t>
  </si>
  <si>
    <t>CXV 2x10</t>
  </si>
  <si>
    <t>CXV 2x16</t>
  </si>
  <si>
    <t>CXV 2x25</t>
  </si>
  <si>
    <t>CXV 2x35</t>
  </si>
  <si>
    <t>CXV 2x50</t>
  </si>
  <si>
    <t>CXV 3x4+1x2.5</t>
  </si>
  <si>
    <t>CXV 3x6+1x4</t>
  </si>
  <si>
    <t>TCVN 5935-1:1992</t>
  </si>
  <si>
    <t>CXV 3x10x1x6</t>
  </si>
  <si>
    <t>TCVN 5935-1:1993</t>
  </si>
  <si>
    <t>CXV 3x16+1x10</t>
  </si>
  <si>
    <t>TCVN 5935-1:1994</t>
  </si>
  <si>
    <t>CXV 3x25+1x16</t>
  </si>
  <si>
    <t>TCVN 5935-1:1995</t>
  </si>
  <si>
    <t>CXV 3x35+1x16</t>
  </si>
  <si>
    <t>TCVN 5935-1:1996</t>
  </si>
  <si>
    <t>CXV 3x35+1x25</t>
  </si>
  <si>
    <t>TCVN 5935-1:1997</t>
  </si>
  <si>
    <t>CXV 3x50+1x25</t>
  </si>
  <si>
    <t>TCVN 5935-1:1998</t>
  </si>
  <si>
    <t>CXV 3x50+1x35</t>
  </si>
  <si>
    <t>TCVN 5935-1:1999</t>
  </si>
  <si>
    <t>CXV 3x70+1x35</t>
  </si>
  <si>
    <t>TCVN 5935-1:2000</t>
  </si>
  <si>
    <t>CXV 3x70+1x50</t>
  </si>
  <si>
    <t>TCVN 5935-1:2001</t>
  </si>
  <si>
    <t>CXV 3x95+1x50</t>
  </si>
  <si>
    <t>TCVN 5935-1:2002</t>
  </si>
  <si>
    <t>CXV 3x95+1x70</t>
  </si>
  <si>
    <t>TCVN 5935-1:2003</t>
  </si>
  <si>
    <t>CXV 3x120+1x70</t>
  </si>
  <si>
    <t>TCVN 5935-1:2004</t>
  </si>
  <si>
    <t>CXV 3x120+1x95</t>
  </si>
  <si>
    <t>TCVN 5935-1:2005</t>
  </si>
  <si>
    <t>CXV 3x150+1x70</t>
  </si>
  <si>
    <t>TCVN 5935-1:2006</t>
  </si>
  <si>
    <t>CXV 3x150+1x95</t>
  </si>
  <si>
    <t>TCVN 5935-1:2007</t>
  </si>
  <si>
    <t>CXV 3x150+1x120</t>
  </si>
  <si>
    <t>TCVN 5935-1:2008</t>
  </si>
  <si>
    <t>CXV 3x185+1x95</t>
  </si>
  <si>
    <t>TCVN 5935-1:2009</t>
  </si>
  <si>
    <t>CXV 3x185+1x120</t>
  </si>
  <si>
    <t>TCVN 5935-1:2010</t>
  </si>
  <si>
    <t>CXV 3x185+1x150</t>
  </si>
  <si>
    <t>TCVN 5935-1:2011</t>
  </si>
  <si>
    <t>CXV 3x240+1x120</t>
  </si>
  <si>
    <t>TCVN 5935-1:2012</t>
  </si>
  <si>
    <t>CXV 3x240+1x150</t>
  </si>
  <si>
    <t>CXV 3x240+1x185</t>
  </si>
  <si>
    <t>CXV 3x300+1x150</t>
  </si>
  <si>
    <t>CXV 3x300+1x185</t>
  </si>
  <si>
    <t>CXV 3x300+1x240</t>
  </si>
  <si>
    <t>CXV 3x400+1x240</t>
  </si>
  <si>
    <t>CXV 3x400+1x300</t>
  </si>
  <si>
    <t>CXV 4x1.5</t>
  </si>
  <si>
    <t>CXV 4x2.5</t>
  </si>
  <si>
    <t>CXV 4x4</t>
  </si>
  <si>
    <t>CXV 4x6</t>
  </si>
  <si>
    <t>CXV 4x10</t>
  </si>
  <si>
    <t>CXV 4x16</t>
  </si>
  <si>
    <t>CXV 4x25</t>
  </si>
  <si>
    <t>CXV 4x35</t>
  </si>
  <si>
    <t>CXV 4x50</t>
  </si>
  <si>
    <t>CXV 4x70</t>
  </si>
  <si>
    <t>CXV 4x95</t>
  </si>
  <si>
    <t>CXV 4x120</t>
  </si>
  <si>
    <t>CXV 4x150</t>
  </si>
  <si>
    <t>CXV 4x185</t>
  </si>
  <si>
    <t>CXV 4x240</t>
  </si>
  <si>
    <t>CXV 4x300</t>
  </si>
  <si>
    <t>MULLER 2x4</t>
  </si>
  <si>
    <t>MULLER 2x6</t>
  </si>
  <si>
    <t>MULLER 2x7</t>
  </si>
  <si>
    <t>MULLER 2x10</t>
  </si>
  <si>
    <t>MULLER 2x11</t>
  </si>
  <si>
    <t>MULLER 2x16</t>
  </si>
  <si>
    <t>DSTA 2x2.5</t>
  </si>
  <si>
    <t>DSTA 2x4</t>
  </si>
  <si>
    <t>DSTA 2x6</t>
  </si>
  <si>
    <t>DSTA 2x10</t>
  </si>
  <si>
    <t>DSTA 2x16</t>
  </si>
  <si>
    <t>DSTA 2x25</t>
  </si>
  <si>
    <t>DSTA 2x35</t>
  </si>
  <si>
    <t>DSTA 2x50</t>
  </si>
  <si>
    <t>DSTA 2x70</t>
  </si>
  <si>
    <t>DSTA 2x95</t>
  </si>
  <si>
    <t>DSTA 2x120</t>
  </si>
  <si>
    <t>DSTA 2x150</t>
  </si>
  <si>
    <t>DSTA 3x2.5+1x1.5</t>
  </si>
  <si>
    <t>DSTA 3x4.0+1x2.5</t>
  </si>
  <si>
    <t>DSTA 3x6.0+1x4.0</t>
  </si>
  <si>
    <t>DSTA 3x10+1x6.0</t>
  </si>
  <si>
    <t>DSTA 3x16+1x10</t>
  </si>
  <si>
    <t>DSTA 3x25+1x16</t>
  </si>
  <si>
    <t>TCVN 5935-1:2014</t>
  </si>
  <si>
    <t>DSTA 3x35+1x16</t>
  </si>
  <si>
    <t>TCVN 5935-1:2015</t>
  </si>
  <si>
    <t>DSTA 3x35+1x25</t>
  </si>
  <si>
    <t>TCVN 5935-1:2016</t>
  </si>
  <si>
    <t>DSTA 3x50+1x25</t>
  </si>
  <si>
    <t>TCVN 5935-1:2017</t>
  </si>
  <si>
    <t>DSTA 3x50+1x35</t>
  </si>
  <si>
    <t>TCVN 5935-1:2018</t>
  </si>
  <si>
    <t>DSTA 3x70+1x35</t>
  </si>
  <si>
    <t>TCVN 5935-1:2019</t>
  </si>
  <si>
    <t>DSTA 3x70+1x50</t>
  </si>
  <si>
    <t>TCVN 5935-1:2020</t>
  </si>
  <si>
    <t>DSTA 3x95+1x50</t>
  </si>
  <si>
    <t>TCVN 5935-1:2021</t>
  </si>
  <si>
    <t>DSTA 3x95+1x70</t>
  </si>
  <si>
    <t>TCVN 5935-1:2022</t>
  </si>
  <si>
    <t>DSTA 3x120+1x70</t>
  </si>
  <si>
    <t>TCVN 5935-1:2023</t>
  </si>
  <si>
    <t>DSTA 3x120+1x95</t>
  </si>
  <si>
    <t>TCVN 5935-1:2024</t>
  </si>
  <si>
    <t>DSTA 3x150+1x70</t>
  </si>
  <si>
    <t>TCVN 5935-1:2025</t>
  </si>
  <si>
    <t>DSTA 3x150+1x95</t>
  </si>
  <si>
    <t>TCVN 5935-1:2026</t>
  </si>
  <si>
    <t>DSTA 3x150+1x120</t>
  </si>
  <si>
    <t>TCVN 5935-1:2027</t>
  </si>
  <si>
    <t>DSTA 3x185+1x95</t>
  </si>
  <si>
    <t>TCVN 5935-1:2028</t>
  </si>
  <si>
    <t>DSTA 3x185+1x120</t>
  </si>
  <si>
    <t>TCVN 5935-1:2029</t>
  </si>
  <si>
    <t>DSTA 3x185+1x150</t>
  </si>
  <si>
    <t>TCVN 5935-1:2030</t>
  </si>
  <si>
    <t>DSTA 3x240+1x120</t>
  </si>
  <si>
    <t>TCVN 5935-1:2031</t>
  </si>
  <si>
    <t>DSTA 3x240+1x150</t>
  </si>
  <si>
    <t>TCVN 5935-1:2032</t>
  </si>
  <si>
    <t>DSTA 3x240+1x185</t>
  </si>
  <si>
    <t>TCVN 5935-1:2033</t>
  </si>
  <si>
    <t>DSTA 3x300+1x150</t>
  </si>
  <si>
    <t>TCVN 5935-1:2034</t>
  </si>
  <si>
    <t>DSTA 3x300+1x185</t>
  </si>
  <si>
    <t>TCVN 5935-1:2035</t>
  </si>
  <si>
    <t>DSTA 3x300+1x240</t>
  </si>
  <si>
    <t>TCVN 5935-1:2036</t>
  </si>
  <si>
    <t>DSTA 3x400+1x240</t>
  </si>
  <si>
    <t>TCVN 5935-1:2037</t>
  </si>
  <si>
    <t>DSTA 3x400+1x300</t>
  </si>
  <si>
    <t>TCVN 5935-1:2038</t>
  </si>
  <si>
    <t>DSTA 4x2.5</t>
  </si>
  <si>
    <t>DSTA 4x4</t>
  </si>
  <si>
    <t>DSTA 4x6</t>
  </si>
  <si>
    <t>DSTA 4x10</t>
  </si>
  <si>
    <t>DSTA 4x16</t>
  </si>
  <si>
    <t>DSTA 4x25</t>
  </si>
  <si>
    <t>DSTA 4x35</t>
  </si>
  <si>
    <t>DSTA 4x50</t>
  </si>
  <si>
    <t>DSTA 4x70</t>
  </si>
  <si>
    <t>DSTA 4x95</t>
  </si>
  <si>
    <t>DSTA 4x120</t>
  </si>
  <si>
    <t>DSTA 4x150</t>
  </si>
  <si>
    <t>DSTA 4x185</t>
  </si>
  <si>
    <t>DSTA 4x240</t>
  </si>
  <si>
    <t>DSTA 4x300</t>
  </si>
  <si>
    <t>AV 16</t>
  </si>
  <si>
    <t>TCVN 6447:1998</t>
  </si>
  <si>
    <t>AV 25</t>
  </si>
  <si>
    <t>AV 35</t>
  </si>
  <si>
    <t>AV 50</t>
  </si>
  <si>
    <t>AV 70</t>
  </si>
  <si>
    <t>AV 95</t>
  </si>
  <si>
    <t>AV 120</t>
  </si>
  <si>
    <t>AV 150</t>
  </si>
  <si>
    <t>AV 185</t>
  </si>
  <si>
    <t>AV 240</t>
  </si>
  <si>
    <t>ABC 2x16</t>
  </si>
  <si>
    <t>ABC 2x25</t>
  </si>
  <si>
    <t>ABC 2x35</t>
  </si>
  <si>
    <t>ABC 2x50</t>
  </si>
  <si>
    <t>ABC 2x70</t>
  </si>
  <si>
    <t>ABC 2x95</t>
  </si>
  <si>
    <t>ABC 2x120</t>
  </si>
  <si>
    <t>ABC 2x150</t>
  </si>
  <si>
    <t>ABC 2x185</t>
  </si>
  <si>
    <t>ABC 2x 240</t>
  </si>
  <si>
    <t>ABC 4x16</t>
  </si>
  <si>
    <t>ABC 4x25</t>
  </si>
  <si>
    <t>ABC 4x35</t>
  </si>
  <si>
    <t>ABC 4x50</t>
  </si>
  <si>
    <t>ABC 4x70</t>
  </si>
  <si>
    <t>ABC 4x95</t>
  </si>
  <si>
    <t>ABC 4x120</t>
  </si>
  <si>
    <t>ABC 4x150</t>
  </si>
  <si>
    <t>ABC 4x185</t>
  </si>
  <si>
    <t>ABC 4x240</t>
  </si>
  <si>
    <t>ACKII 10/1.8</t>
  </si>
  <si>
    <t>TCVN 5064:1994, TCVN 5064:1994/ SĐ 1:1995</t>
  </si>
  <si>
    <t>ACKII 16/2.7</t>
  </si>
  <si>
    <t>ACKII 25/4.2</t>
  </si>
  <si>
    <t>ACKII 35/6.2</t>
  </si>
  <si>
    <t>ACKII 50/8</t>
  </si>
  <si>
    <t>ACKII 70/11</t>
  </si>
  <si>
    <t>ACKII 70/29</t>
  </si>
  <si>
    <t>ACKII 70/72</t>
  </si>
  <si>
    <t>ACKII 95/16</t>
  </si>
  <si>
    <t>ACKII 95/141</t>
  </si>
  <si>
    <t>ACKII 120/19</t>
  </si>
  <si>
    <t>ACKII 120/27</t>
  </si>
  <si>
    <t>ACKII 150/19</t>
  </si>
  <si>
    <t>ACKII 150/24</t>
  </si>
  <si>
    <t>ACKII 150/34</t>
  </si>
  <si>
    <t>ACKII 185/24</t>
  </si>
  <si>
    <t>ACKII 185/29</t>
  </si>
  <si>
    <t>ACKII 185/43</t>
  </si>
  <si>
    <t>ACKII 185/128</t>
  </si>
  <si>
    <t>ACKII 240/32</t>
  </si>
  <si>
    <t>ACKII 240/39</t>
  </si>
  <si>
    <t>ACKII 240/56</t>
  </si>
  <si>
    <t>ACKII 300/39</t>
  </si>
  <si>
    <t>ACKII 300/48</t>
  </si>
  <si>
    <t>ACKII 300/66</t>
  </si>
  <si>
    <t>ACKII 300/67</t>
  </si>
  <si>
    <t>ACKII 300/204</t>
  </si>
  <si>
    <t>ACKII 330/30</t>
  </si>
  <si>
    <t>ACKII 330/43</t>
  </si>
  <si>
    <t>ACKII 400/18</t>
  </si>
  <si>
    <t>ACKII 400/51</t>
  </si>
  <si>
    <t>ACKII 400/64</t>
  </si>
  <si>
    <t>ACKII 400/93</t>
  </si>
  <si>
    <t>Công ty TNHH Dây và cáp điện Vạn Xuân; Đc: Địa chỉ: Thôn Lai Xá, Xã Kim Chung, Huyện Hoài Đức, Thành phố Hà Nội</t>
  </si>
  <si>
    <t xml:space="preserve">Công ty Cổ phần xây dựng và thiết bị Thủ Đô; Đc: Số 14 - Lô 1E, Khu đô thị Trung Yên, phường Yên Hòa, thành phố Hà Nội, </t>
  </si>
  <si>
    <t>Đèn tín hiệu giao thông Led D300 (TOKZ-300x3)</t>
  </si>
  <si>
    <t>TCVN 7722-1:2017</t>
  </si>
  <si>
    <t>Đèn tín hiệu giao thông Led D300 (MTKZ-300x3)</t>
  </si>
  <si>
    <t>Đèn tín hiệu giao thông Led D300 (DNKZ-300)</t>
  </si>
  <si>
    <t>Đèn tín hiệu giao thông Led D300 (MTKZ-300)</t>
  </si>
  <si>
    <t>Đèn tín hiệu giao thông Led D300 (CVKZ-300)</t>
  </si>
  <si>
    <t>Đèn tín hiệu giao thông Led D400 (DN400KZN)</t>
  </si>
  <si>
    <t>chiếc</t>
  </si>
  <si>
    <t>tủ</t>
  </si>
  <si>
    <t>TCVN 7994-1:2009</t>
  </si>
  <si>
    <t xml:space="preserve">Bảng điện cột đèn tín hiệu </t>
  </si>
  <si>
    <t>Phù hợp TCVN 2546-78</t>
  </si>
  <si>
    <t>Bảng phíp 200x80mm, cầu đấu 12P-60A</t>
  </si>
  <si>
    <t>Bảng điện cột chiếu sáng</t>
  </si>
  <si>
    <t>Bảng phíp 250x100mm, cầu đấu 4P-60A, Attomat MCB 1P, 6A-230V</t>
  </si>
  <si>
    <t>Modul đèn tín hiệu D300 (TOKZ-300)</t>
  </si>
  <si>
    <t>Modul đèn tín hiệu D300 (MTKZ-300)</t>
  </si>
  <si>
    <t>Modul đèn tín hiệu D300 (DBKZ-300)</t>
  </si>
  <si>
    <t>Đèn chiếu sáng đường phố LED (CCEC LED 185W)</t>
  </si>
  <si>
    <t>Đèn chiếu sáng đường phố LED (CCEC LED 150W)</t>
  </si>
  <si>
    <t>Đèn chiếu sáng đường phố LED (CCEC LED 100W)</t>
  </si>
  <si>
    <t>CPU điều khiển tín hiệu giao thông (CPU-CCEC-CTRF)</t>
  </si>
  <si>
    <t>Đèn chiếu sáng đường phố LED (CCEC LED 400W)</t>
  </si>
  <si>
    <t>Bột sơn dẻo nhiệt phản quang mầu trắng ASPARA Malaysia, tiêu chuẩn AASHTO M249</t>
  </si>
  <si>
    <t>AASHTO M249-12 (2020)</t>
  </si>
  <si>
    <t xml:space="preserve"> 25kg/bao </t>
  </si>
  <si>
    <t xml:space="preserve">Bột sơn dẻo nhiệt phản quang mầu vàng ASPARA Malaysia, tiêu chuẩn AASHTO M249 </t>
  </si>
  <si>
    <t>BS - 3262</t>
  </si>
  <si>
    <t xml:space="preserve">Bi phản quang (dùng sơn kẻ đường bằng sơn dẻo nhiệt), tiêu chuẩn AASHTO M247 </t>
  </si>
  <si>
    <t>AASHTO M247-13 (2020) type II</t>
  </si>
  <si>
    <t>Xi măng bao PCB30</t>
  </si>
  <si>
    <t>Địa bàn còn lại Hải Phòng (Hải Phòng cũ)</t>
  </si>
  <si>
    <t xml:space="preserve">Xi măng bao PCB40 </t>
  </si>
  <si>
    <t>Địa bàn Hải Phòng (tỉnh Hải Dương cũ)</t>
  </si>
  <si>
    <t>1.3</t>
  </si>
  <si>
    <t>Thép cuộn f6-f8</t>
  </si>
  <si>
    <t>Thép thanh vằn D14-D32</t>
  </si>
  <si>
    <t>Thép thanh vằn D36</t>
  </si>
  <si>
    <t>Thép thanh vằn D40</t>
  </si>
  <si>
    <t>CB240T</t>
  </si>
  <si>
    <t>CB300V</t>
  </si>
  <si>
    <t>CB400V/CB500V</t>
  </si>
  <si>
    <t>TCVN 1651-2:2018</t>
  </si>
  <si>
    <t>KẾT CẤU THÉP</t>
  </si>
  <si>
    <t>Kết cấu thép</t>
  </si>
  <si>
    <t>Vật liệu tấm lợp, bao che</t>
  </si>
  <si>
    <t>Tôn Austnam 1 lớp</t>
  </si>
  <si>
    <t xml:space="preserve">m2 </t>
  </si>
  <si>
    <t>ASTM A755/A792/A924</t>
  </si>
  <si>
    <t>Tôn  Austnam, 5 sóng, ATEK1088 - 0,45mm</t>
  </si>
  <si>
    <t>Tôn  Austnam, 5 sóng, ATEK1088 - 0,47mm</t>
  </si>
  <si>
    <t>Tôn Austnam, không vít ASEAM 480 - 0,45mm</t>
  </si>
  <si>
    <t>Tôn mái AR-EPS Austnam chống nóng, chống ồn 2 lớp tôn, Xốp EPS 50mm</t>
  </si>
  <si>
    <t>Tôn Austnam, 3 lớp AR-EPS - 0.45/50/0.35, Tỉ trọng EPS 11kg/m3</t>
  </si>
  <si>
    <t>Tôn Austnam chống nóng, chống ồn, xốp PU 18mm</t>
  </si>
  <si>
    <t>Tôn xốp Austnam, APU1-0,45mm, lớp Pu tỉ trọng 28-32 kg/m3</t>
  </si>
  <si>
    <t>Tôn xốp Austnam, APU1-0,47mm, lớp Pu tỉ trọng 28-32 kg/m3</t>
  </si>
  <si>
    <t>Tôn Austnam, xốp APU1-0,45mm, lớp Pu tỉ trọng 28-32 kg/m3</t>
  </si>
  <si>
    <t>Tôn xốp ADPU1-0,40mm, lớp Pu tỉ trọng 28-32 kg/m3</t>
  </si>
  <si>
    <t>Tôn xốp Austnam, ADPU1-0,42mm, lớp Pu tỉ trọng 28-32 kg/m3</t>
  </si>
  <si>
    <t>Tôn xốp Austnam ADPU1-0,40mm, lớp Pu tỉ trọng 28-32 kg/m3</t>
  </si>
  <si>
    <t>Tôn xốp ADPU1-0,42mm, lớp Pu tỉ trọng 28-32 kg/m3</t>
  </si>
  <si>
    <t>Phụ kiện tôn Austnam</t>
  </si>
  <si>
    <t>Phụ kiện Austnam khổ rộng 300 mm, dày 0,42mm</t>
  </si>
  <si>
    <t>Phụ kiện Austnam khổ rộng 400 mm, dày 0,42mm</t>
  </si>
  <si>
    <t>Phụ kiện Austnam khổ rộng 600 mm, dày 0,42mm</t>
  </si>
  <si>
    <t>Phụ kiện Austnam khổ rộng 300 mm, dày 0,45mm</t>
  </si>
  <si>
    <t>Phụ kiện Austnam khổ rộng 400 mm, dày 0,45mm</t>
  </si>
  <si>
    <t>Phụ kiện Austnam khổ rộng 600 mm, dày 0,45mm</t>
  </si>
  <si>
    <t>Phụ kiện Austnam khổ rộng 300 mm, dày 0,47mm</t>
  </si>
  <si>
    <t>Phụ kiện Austnam khổ rộng 400 mm, dày 0,47mm</t>
  </si>
  <si>
    <t>Phụ kiện Austnam khổ rộng 600 mm, dày 0,47mm</t>
  </si>
  <si>
    <t>Tôn Suntek 1 lớp</t>
  </si>
  <si>
    <t>Tôn Suntek EC11 (11 sóng) dày 0.45mm</t>
  </si>
  <si>
    <t>Tôn EK106 (6 sóng) dày 0.40mm</t>
  </si>
  <si>
    <t>Tôn Suntek EK106 (6 sóng) dày 0.45mm</t>
  </si>
  <si>
    <t>Tôn Suntek EK108 (5 sóng) dày 0.40mm</t>
  </si>
  <si>
    <t>Tôn Suntek EK108 (5 sóng) dày 0.45mm</t>
  </si>
  <si>
    <t>Tôn Suntek ELOK 420 dày 0.45mm , G550( 3 sóng )</t>
  </si>
  <si>
    <t>Tôn Suntek ESEAM 480 dày 0.45mm, G340( 2 sóng )</t>
  </si>
  <si>
    <t>Tôn suntek chống nóng, chống ồn, xốp PU 18mm</t>
  </si>
  <si>
    <t>Tôn xốp EPU1 (11 sóng) dày 0.40mm, lớp PU 18mm, tỷ trọng 28-32kg/m3</t>
  </si>
  <si>
    <t>Tôn xốp Suntek EPU1 (11 sóng) dày 0.45mm, lớp PU 18mm, tỷ trọng 28-32kg/m3</t>
  </si>
  <si>
    <t>Tôn xốp EPU1 (6 sóng) dày 0.40mm, lớp PU 18mm, tỷ trọng 28-32kg/m3</t>
  </si>
  <si>
    <t>Tôn xốp Suntek EPU1 (6 sóng) dày 0.45mm ,lớp PU 18mm, tỷ trọng 28-32kg/m33</t>
  </si>
  <si>
    <t>Phụ kiện tôn Suntek</t>
  </si>
  <si>
    <t>Phụ kiện tôn Suntek khổ 300mm dày 0.40mm</t>
  </si>
  <si>
    <t>Phụ kiện tôn Suntek khổ 400mm dày 0.40mm</t>
  </si>
  <si>
    <t>Phụ kiện tôn Suntek khổ 600mm dày 0.40mm</t>
  </si>
  <si>
    <t>Phụ kiện tôn Suntek khổ 300mm dày 0.45mm</t>
  </si>
  <si>
    <t>Phụ kiện tôn Suntek khổ 400mm dày 0.45mm</t>
  </si>
  <si>
    <t>Phụ kiện tôn Suntek khổ 600mm dày 0.45mm</t>
  </si>
  <si>
    <t>Vật tư phụ</t>
  </si>
  <si>
    <t>Đai bắt tôn Alok</t>
  </si>
  <si>
    <t>Vít sắt dài 65mm</t>
  </si>
  <si>
    <t>Vít sắt dài 45mm</t>
  </si>
  <si>
    <t>Vít sắt dài 20mm</t>
  </si>
  <si>
    <t>Vít bắt đai Alok</t>
  </si>
  <si>
    <t>Tôn 1 lớp,       lớp mạ AZ150, lớp sơn 25/10</t>
  </si>
  <si>
    <t>Tôn 1 lớp,       lớp mạ AZ100, lớp sơn 18/5</t>
  </si>
  <si>
    <t>Tôn liên kết bằng đai kẹp âm( AZ150)</t>
  </si>
  <si>
    <t>tôn trên dày 0.45mm, dưới 0.35mm, lớp xốp EPS 50mm</t>
  </si>
  <si>
    <t>Tôn chống nóng, chống ồn, xốp PU</t>
  </si>
  <si>
    <t>Phụ kiện khổ 300</t>
  </si>
  <si>
    <t>Phụ kiện k400</t>
  </si>
  <si>
    <t>Phụ kiện k600</t>
  </si>
  <si>
    <t>Phụ kiện k300</t>
  </si>
  <si>
    <t>Phụ kiệnk400</t>
  </si>
  <si>
    <t>Tôn 1 lớp,       lớp mạ AZ50, lớp sơn 18/5</t>
  </si>
  <si>
    <t>Phụ kiện</t>
  </si>
  <si>
    <t xml:space="preserve">Phụ kiện </t>
  </si>
  <si>
    <t xml:space="preserve">Công ty Cổ phần Ausnam  - Số V2A tầng 3 Tòa nhà Ct4 Vimeco, Lô H1, P. Trung Hòa, Q. Cầu Giấy, TP Hà Nội. tel: 0818999826         
</t>
  </si>
  <si>
    <t>6.1.1</t>
  </si>
  <si>
    <t>6.1.2</t>
  </si>
  <si>
    <t>6.1.3</t>
  </si>
  <si>
    <t>6.1.4</t>
  </si>
  <si>
    <t>6.1.5</t>
  </si>
  <si>
    <t>6.2.1</t>
  </si>
  <si>
    <t>6.2.2</t>
  </si>
  <si>
    <t>6.2.3</t>
  </si>
  <si>
    <t>6.2.4</t>
  </si>
  <si>
    <t>6.2.5</t>
  </si>
  <si>
    <t>6.3.1</t>
  </si>
  <si>
    <t>6.3.2</t>
  </si>
  <si>
    <t>6.3.3</t>
  </si>
  <si>
    <t>6.4.1</t>
  </si>
  <si>
    <t>6.4.2</t>
  </si>
  <si>
    <t>7.1</t>
  </si>
  <si>
    <t>7.2</t>
  </si>
  <si>
    <t>7.3</t>
  </si>
  <si>
    <t>7.4</t>
  </si>
  <si>
    <t>7.5</t>
  </si>
  <si>
    <t>6.2.6</t>
  </si>
  <si>
    <t>Xi măng bao</t>
  </si>
  <si>
    <t>2.1.1</t>
  </si>
  <si>
    <t>2.1.2</t>
  </si>
  <si>
    <t>2.1.1.1</t>
  </si>
  <si>
    <t>2.1.1.2</t>
  </si>
  <si>
    <t>2.1.1.3</t>
  </si>
  <si>
    <t>2.1.1.4</t>
  </si>
  <si>
    <t>2.1.1.5</t>
  </si>
  <si>
    <t>2.1.1.6</t>
  </si>
  <si>
    <t>2.1.2.1</t>
  </si>
  <si>
    <t>Tại phường, xã Kim Thành, An Thành, Lai Khê, Phú Thái, Tứ Kỳ, Tân Kỳ, Đại Sơn, Chí Minh, Lạc Phượng, Nguyên Giáp, Thanh Hà, Hà Tây, Hà Bắc, Hà Nam, Hà Đông thuộc thành phố Hải Phòng</t>
  </si>
  <si>
    <t>2.1.2.2</t>
  </si>
  <si>
    <t>Đơn vị tính
 (*)</t>
  </si>
  <si>
    <t>Tôn  Austnam, 6 sóng, ATEK1000 - 0,47mm</t>
  </si>
  <si>
    <t>Tôn Austnam, 11 sóng, AD11 - 0,42mm</t>
  </si>
  <si>
    <t>Tôn Austnam, 11 sóng, AD11 - 0,45mm</t>
  </si>
  <si>
    <t>Tôn Austnam, 6 sóng, AD06 - 0,42mm</t>
  </si>
  <si>
    <t>Tôn Austnam, 6 sóng,AD06 - 0,45mm</t>
  </si>
  <si>
    <t>Tôn Austnam, 5 sóng,AD05 - 0,42mm</t>
  </si>
  <si>
    <t>Tôn Austnam, 5 sóng,AD05 - 0,45mm</t>
  </si>
  <si>
    <t>Tôn Austnam, sóng giả ngói, ADTile - 0,42mm</t>
  </si>
  <si>
    <t>Tôn Austnam, không vít, Alok 420 - 0,45mm</t>
  </si>
  <si>
    <t xml:space="preserve">Tôn Austnam, không vít,Alok 420 - 0,47mm </t>
  </si>
  <si>
    <t>V1: Vách kính hệ 4400 Việt Pháp, kính an toàn 2 lớp 6,38 mm trắng trong.</t>
  </si>
  <si>
    <t>(kích thước cửa 2000x1600 mm, độ dày thanh nhôm chịu lực 1.3 mm)</t>
  </si>
  <si>
    <t xml:space="preserve">V2: Cửa đi 1 cánh hệ 4400 Việt Pháp, kính an toàn 2 lớp 6,38 mm trắng trong. </t>
  </si>
  <si>
    <t>(kích thước cửa 800 x2200 mm, độ dày thanh nhôm chịu lực 1.3÷1.4 mm)</t>
  </si>
  <si>
    <t xml:space="preserve">V3: Cửa đi 1 cánh hệ 450 Việt Pháp, kính an toàn 2 lớp 6,38 mm trắng trong. </t>
  </si>
  <si>
    <t xml:space="preserve"> (kích thước cửa 900 x2200 mm, độ dày thanh nhôm chịu lực 1.3÷1.8 mm)</t>
  </si>
  <si>
    <t xml:space="preserve">V4: Cửa đi 2 cánh hệ 450 Việt Pháp, kính an toàn 2 lớp 6,38 mm trắng trong.  </t>
  </si>
  <si>
    <t>(kích thước cửa 1400 x2200 mm, độ dày thanh nhôm chịu lực 1.3÷1.8 mm)</t>
  </si>
  <si>
    <t xml:space="preserve">V5: Cửa sổ mở quay (hất) 1 cánh hệ 4400 Việt Pháp , kính an toàn 2 lớp 6,38 mm trắng trong. </t>
  </si>
  <si>
    <t>(kích thước cửa 800 x1600 mm, độ dày thanh nhôm chịu lực 1.3÷1.4 mm)</t>
  </si>
  <si>
    <t xml:space="preserve">V6: Cửa sổ mở quay ( hất) 2 cánh hệ 4400 Việt Pháp, kính an toàn 2 lớp 6,38 mm trắng trong.  </t>
  </si>
  <si>
    <t>(kích thước cửa 1200 x1600 mm, độ dày thanh nhôm chịu lực 1.3÷1.4 mm)</t>
  </si>
  <si>
    <t xml:space="preserve">V7: Cửa sổ lùa 2 cánh hệ 2600 Việt Pháp, kính an toàn 2 lớp 6,38 mm trắng trong </t>
  </si>
  <si>
    <t>(kích thước cửa 1200 x1600 mm, độ dày thanh nhôm chịu lực 1.3÷1.4 mm).</t>
  </si>
  <si>
    <t xml:space="preserve">V8: Cửa sổ lùa (3) 4 cánh hệ 2600 Việt Pháp, kính an toàn 2 lớp 6,38 mm trắng trong </t>
  </si>
  <si>
    <t>(kích thước cửa 1800 x1600 mm, độ dày thanh nhôm chịu lực 1.3÷1.4 mm).</t>
  </si>
  <si>
    <t xml:space="preserve">V9: Hệ mặt dựng 1100 Việt Pháp, kính an toàn 2 lớp 8,38 mm trắng trong </t>
  </si>
  <si>
    <t>(kích thước cửa 3500 x2500 mm, độ dày thanh nhôm chịu lực 1.4÷2.0 mm).</t>
  </si>
  <si>
    <t xml:space="preserve">V10: Vách kính cố định hệ 55 Xingfa, kính an toàn 2 lớp 6,38 mm trắng trong </t>
  </si>
  <si>
    <t>(kích thước vách 2000 x1600mm, độ dày thanh nhôm chịu lực 1.4 mm)</t>
  </si>
  <si>
    <t xml:space="preserve">V11: Cửa đi một cánh hệ 55 Xingfa, kính an toàn 2 lớp 6,38 mm trắng trong </t>
  </si>
  <si>
    <t>(kích thước cửa 1000 x2200 mm, độ dày thanh nhôm chịu lực 1.8÷2.0mm)</t>
  </si>
  <si>
    <t>V12: Cửa đi 2 cánh hệ 55 Xingfa, kính an toàn 2 lớp 6,38 mm trắng trong.</t>
  </si>
  <si>
    <t xml:space="preserve">(kích thước cửa 1600 x2200 mm, độ dày thanh nhôm chịu lực 1.8÷2.0mm) </t>
  </si>
  <si>
    <t xml:space="preserve">V13: Cửa sổ hất 1 cánh hệ 55 Xingfa, kính an toàn 2 lớp 6,38 mm trắng trong. </t>
  </si>
  <si>
    <t xml:space="preserve">(kích thước cửa 800 x1600 mm, độ dày thanh nhôm chịu lực 1.4 mm) </t>
  </si>
  <si>
    <t>V14: Cửa sổ hất 2 cánh hệ 55 Xingfa, kính an toàn 2 lớp 6,38 mm trắng trong.</t>
  </si>
  <si>
    <t xml:space="preserve"> (kích thước cửa 1400 x1600 mm, độ dày thanh nhôm chịu lực 1.4 mm) </t>
  </si>
  <si>
    <t>V15: Cửa sổ lùa 2 cánh 93 Xingfa, kính an toàn 2 lớp 6,38 mm trắng trong.</t>
  </si>
  <si>
    <t xml:space="preserve">(kích thước cửa 1400 x1600 mm, độ dày thanh nhôm chịu lực 1.8÷2.0mm) </t>
  </si>
  <si>
    <t>V16: Cửa sổ lùa (3) 4 cánh 93 Xingfa, kính an toàn 2 lớp 6,38 mm trắng trong.</t>
  </si>
  <si>
    <t xml:space="preserve">V17: Hệ mặt dựng Xingfa 65, kính an toàn 2 lớp 8,38 mm trắng trong. </t>
  </si>
  <si>
    <t xml:space="preserve">V18: Vách kính cố định hệ 93 Xingfa, kính an toàn 2 lớp 6,38 mm trắng trong. </t>
  </si>
  <si>
    <t xml:space="preserve">(kích thước cửa 2000 x1600 mm, độ dày thanh nhôm chịu lực 1.5÷2.0 mm) </t>
  </si>
  <si>
    <t>V19: Cửa đi một cánh hệ 55 vát cạnh, kính an toàn 2 lớp 6,38 mm trắng trong.</t>
  </si>
  <si>
    <t>(kích thước cửa 800 x2200 mm, độ dày thanh nhôm chịu lực 1.0 mm)</t>
  </si>
  <si>
    <t>V20: Cửa đi 2 cánh hệ 55 vát cạnh, kính an toàn 2 lớp 6,38 mm trắng trong.</t>
  </si>
  <si>
    <t>(kích thước cửa 1600 x2200 mm, độ dày thanh nhôm chịu lực 1.0 mm)</t>
  </si>
  <si>
    <t xml:space="preserve">(kích thước cửa 800 x1600 mm, độ dày thanh nhôm chịu lực 1.0 mm) </t>
  </si>
  <si>
    <t>V21: Cửa sổ hất 1 cánh hệ 55 vát cạnh , kính an toàn 2 lớp 6,38 mm trắng trong.</t>
  </si>
  <si>
    <t xml:space="preserve">V22: Cửa sổ hất 2 cánh hệ 55 vát cạnh, kính an toàn 2 lớp 6,38 mm trắng trong. </t>
  </si>
  <si>
    <t>(kích thước cửa 1200 x1600 mm, độ dày thanh nhôm chịu lực 1.0 mm)</t>
  </si>
  <si>
    <t>V23: Cửa sổ lùa 2 cánh 55 vát cạnh, kính an toàn 2 lớp 6,38 mm trắng trong.</t>
  </si>
  <si>
    <t>(kích thước cửa 1400 x1600 mm, độ dày thanh nhôm chịu lực 1.0 mm)</t>
  </si>
  <si>
    <t xml:space="preserve">V24: Cửa sổ lùa (3) 4 cánh 55 vát cạnh, kính an toàn 2 lớp 6,38 mm trắng trong. </t>
  </si>
  <si>
    <t>(kích thước cửa 2400 x1600 mm, độ dày thanh nhôm chịu lực 1.0 mm)</t>
  </si>
  <si>
    <t xml:space="preserve">V25: Vách kính cố định hệ 55 vát cạnh, kính an toàn 2 lớp 6,38 mm trắng trong </t>
  </si>
  <si>
    <t>(kích thước vách 2000 x1600mm, độ dày thanh nhôm chịu lực 1.0 mm)</t>
  </si>
  <si>
    <t xml:space="preserve">V26: Cửa nhôm thủy lực 1 cánh Việt Pháp, (bản nhôm 120mm) kính an toàn 2 lớp 6,38 mm trắng trong </t>
  </si>
  <si>
    <t>(kích thước cửa 1100 x2600 mm, độ dày thanh nhôm chịu lực 1.6÷2.2 mm).</t>
  </si>
  <si>
    <t xml:space="preserve"> (kích thước cửa 2200 x2600 mm, độ dày thanh nhôm chịu lực 1.6÷2.2 mm).</t>
  </si>
  <si>
    <t xml:space="preserve">V27: Cửa trượt quay 2 cánh Việt Pháp, kính an toàn 2 lớp 6,38 mm trắng trong </t>
  </si>
  <si>
    <t>(kích thước cửa 1800 x2400 mm, độ dày thanh nhôm chịu lực 1.6÷2.5 mm).</t>
  </si>
  <si>
    <t xml:space="preserve">V28: Cửa trượt quay 4 cánh Việt Pháp, kính an toàn 2 lớp 6,38 mm trắng trong </t>
  </si>
  <si>
    <t>(kích thước cửa 3200 x2400 mm, độ dày thanh nhôm chịu lực 1.6÷2.5 mm).</t>
  </si>
  <si>
    <t xml:space="preserve">V30: Cửa sổ lùa 2 cánh hệ 2600 Việt Pháp, kính an toàn 2 lớp 6,38 mm </t>
  </si>
  <si>
    <t>(kích thước cửa 1200mm x1600 mm, độ dày thanh nhôm chịu lực 1.0 mm).</t>
  </si>
  <si>
    <t>V31: Cửa sổ mở  quay 1 cánh hệ 4400 Việt Pháp , kính an toàn 2 lớp 6,38 mm .</t>
  </si>
  <si>
    <t xml:space="preserve"> (kích thước cửa 800mm x1600 mm, độ dày thanh nhôm chịu lực 0.9 mm)</t>
  </si>
  <si>
    <t xml:space="preserve">V32: Cửa sổ mở  hất 1 cánh hệ 4400 Việt Pháp , kính an toàn 2 lớp 6,38 mm . </t>
  </si>
  <si>
    <t>(kích thước cửa 800mm x1600 mm, độ dày thanh nhôm chịu lực 0.9 mm)</t>
  </si>
  <si>
    <t xml:space="preserve">V33: Cửa đi 1 cánh hệ 450 Việt Pháp, kính an toàn 2 lớp 6,38 mm .  </t>
  </si>
  <si>
    <t>(kích thước cửa 900mm x2200 mm, độ dày thanh nhôm chịu lực 0.9 mm)</t>
  </si>
  <si>
    <t xml:space="preserve">V34: Vách kính hệ 4400 Việt Pháp, kính an toàn 6.38mm, </t>
  </si>
  <si>
    <t>( kích thước cửa 2000x 1600mm, độ dày thanh nhôm chịu lực 0.9mm )</t>
  </si>
  <si>
    <t>V35: Cửa sổ lùa 2 cánh 93 Xingfa, kính an toàn 2 lớp 6,38 mm .</t>
  </si>
  <si>
    <t xml:space="preserve">V36: Cửa sổ quay1 cánh hệ 55 Xingfa, kính an toàn 2 lớp 6,38 mm . </t>
  </si>
  <si>
    <t xml:space="preserve">(kích thước cửa 800 x1600 mm, độ dày thanh nhôm chịu lực 1.2 mm) </t>
  </si>
  <si>
    <t xml:space="preserve">V37: Cửa sổ hất 1 cánh hệ 55 Xingfa, kính an toàn 2 lớp 6,38 mm . </t>
  </si>
  <si>
    <t xml:space="preserve">V38: Cửa đi một cánh hệ 55 Xingfa, kính an toàn 2 lớp 6,38 mm </t>
  </si>
  <si>
    <t xml:space="preserve"> (kích thước cửa 1000 x2200 mm, độ dày thanh nhôm chịu lực 1.2mm)</t>
  </si>
  <si>
    <t xml:space="preserve">V39: Vách kính cố định hệ 55 Xingfa, kính an toàn 2 lớp 6,38 mm  </t>
  </si>
  <si>
    <t>- Kính cường lực 12mm mầu trắng trong - Hồng Phúc 
- Gioăng EPDM - Đông Á
- Keo KOLLSEA Silicone Oxime - K500</t>
  </si>
  <si>
    <t xml:space="preserve">- Bộ kẹp, bát giữ kính 96x69x dày 2-8mm
- Thanh Ốp chân dưới trong, ngoài 93.2x3.2x 1.4mm
- Tay vịn trên KT 26x26x3mm; 35x45x1.4 hoặc 50x50x2mm </t>
  </si>
  <si>
    <t xml:space="preserve"> - Kính an toàn 8.38mm mầu trắng, xanh đen - Hồng Phúc, Việt Nhật
 - Gioăng EPDM - Đông Á
 - Keo KOLLSEA Silicone Oxime - K500</t>
  </si>
  <si>
    <t>- Khung cửa: Sử dụng thép tấm chế tạo có kích thước 50*110mm
- Thép làm khung dày 1.2mm; Cánh 50mm dày tấm 0.8mm
- Vật liệu bên trong: Honeycomb paper 
- Bản lề Inox: 03 cái/ cánh
- Zoăng cao su ngăn khói
- Màu sơn: sơn tĩnh điện một màu</t>
  </si>
  <si>
    <t xml:space="preserve">Cửa thép chống cháy 90 phút 1 -2 cánh mở quay  - Alumik Door
</t>
  </si>
  <si>
    <t>- Khung cửa: Sử dụng thép tấm chế tạo có kích thước 55*115mm
Thép khung dày 1.4mm, tấm cánh  dày 0.8mm
- Cánh cửa: dày 60mm
- Vật liệu bên trong: Vật liệu chống cháy MgO
- Bản lề Inox: 04 cái/ cánh
- Zoăng cao su ngăn khói
- Màu sơn: sơn tĩnh điện một màu</t>
  </si>
  <si>
    <t xml:space="preserve"> - Khung cửa: Sử dụng thép tấm mạ chế tạo có kích thước 1.6mm.
 - Cánh cửa: hai mặt ốp thép tấm mạ độ dày 1.4mm.
 - Kính sử dụng 25mm (5x15x5) Vina Star
 - Chất liệu bên trong: Vật liệu chống cháy MgO
 - Bản lề thép không gỉ: 04 cái/ cánh.
 - Zoăng cao su ngăn khói
 - Màu sơn: sơn tĩnh điện </t>
  </si>
  <si>
    <t>- Khung thép 80x140x1.6 - Lõi bên trong khung MgO tỷ trọng 950kg/m3
- Kính chống cháy Vinastar dày 25mm (5x15x5)mm</t>
  </si>
  <si>
    <t>(Khuôn đơn &lt;160, chiều rộng &lt;1100, chiều cao&lt;2300)
Độ dày cánh : 40mm (EI30); 46mm, 52mm (EI60- 70)</t>
  </si>
  <si>
    <t>- Khung xương gỗ tự nhiên ghép thanh, chống cháy 2 lớp MGO 5mm, phủ 2 mặt MDF chống ẩm 3mm, bề mặt Melamin</t>
  </si>
  <si>
    <t>- Khung xương gỗ tự nhiên ghép thanh, chống cháy 2 lớp MGO 5mm, phủ 2 mặt MDF chống ẩm 3mm, bề mặt Laminate/Sơn bệt. 
(Bề mặt Sơn bệt chỉ áp dụng đơn hàng Dự án số lượng &gt;20 bộ)</t>
  </si>
  <si>
    <t>- Khung xương gỗ tự nhiên ghép thanh, chống cháy 2 lớp MGO 5mm, phủ 2 mặt MDF chống ẩm, bề mặt film nhựa PVC.</t>
  </si>
  <si>
    <t>- Khung xương gỗ tự nhiên ghép thanh, chống cháy 2 lớp MGO 5mm, phủ 2 mặt MDF chống ẩm, bề mặt veneer Sồi/Xoan đào.
(Bề mặt Sơn bệt chỉ áp dụng đơn hàng Dự án số lượng &gt;20 bộ)</t>
  </si>
  <si>
    <t xml:space="preserve">Tấm tiêu chuẩn </t>
  </si>
  <si>
    <t xml:space="preserve">StandardShield 9mm </t>
  </si>
  <si>
    <t>StandardShield 12.7mm</t>
  </si>
  <si>
    <t xml:space="preserve">Tấm chịu ẩm </t>
  </si>
  <si>
    <t>UltraLight 9mm</t>
  </si>
  <si>
    <t xml:space="preserve">MoistShield 9mm </t>
  </si>
  <si>
    <t>MoistShield 12.7mm</t>
  </si>
  <si>
    <t>UltraMoist 9mm</t>
  </si>
  <si>
    <t xml:space="preserve">Tấm chống cháy </t>
  </si>
  <si>
    <t>FireShield 9.5mm</t>
  </si>
  <si>
    <t>FireShield 12.7mm</t>
  </si>
  <si>
    <t>FireShield 15.9mm</t>
  </si>
  <si>
    <t xml:space="preserve">Tấm tiêu chuẩn trang trí </t>
  </si>
  <si>
    <t>PVC Palazo</t>
  </si>
  <si>
    <t xml:space="preserve">Tấm chịu ẩm trang trí </t>
  </si>
  <si>
    <t xml:space="preserve">Thanh chính </t>
  </si>
  <si>
    <t>T3</t>
  </si>
  <si>
    <t xml:space="preserve">Thanh phụ dài </t>
  </si>
  <si>
    <t xml:space="preserve">Thanh phụ ngắn </t>
  </si>
  <si>
    <t xml:space="preserve">Thanh viền tường </t>
  </si>
  <si>
    <t xml:space="preserve">Khung trần xương cá </t>
  </si>
  <si>
    <t>Xtra V</t>
  </si>
  <si>
    <t xml:space="preserve">Khung trần </t>
  </si>
  <si>
    <t>Xtra C</t>
  </si>
  <si>
    <t xml:space="preserve">Khung viền tường </t>
  </si>
  <si>
    <t>V32</t>
  </si>
  <si>
    <t xml:space="preserve">Pro V </t>
  </si>
  <si>
    <t>Pro C</t>
  </si>
  <si>
    <t>Supra</t>
  </si>
  <si>
    <t>V4</t>
  </si>
  <si>
    <t xml:space="preserve">Khung vách </t>
  </si>
  <si>
    <t>Suprawall đứng 51</t>
  </si>
  <si>
    <t>Suprawall nằm 51</t>
  </si>
  <si>
    <t>Suprawall đứng 64</t>
  </si>
  <si>
    <t>Suprawall nằm 64</t>
  </si>
  <si>
    <t>Suprawall đứng 76</t>
  </si>
  <si>
    <t>Suprawall nằm 76</t>
  </si>
  <si>
    <t>Suprawall đứng 92</t>
  </si>
  <si>
    <t>Suprawall nằm 92</t>
  </si>
  <si>
    <t>Suprawall đứng 102</t>
  </si>
  <si>
    <t>Suprawall nằm 102</t>
  </si>
  <si>
    <t>Suprawall đứng 150</t>
  </si>
  <si>
    <t xml:space="preserve">Suprawall nằm 150 </t>
  </si>
  <si>
    <t xml:space="preserve">Bột xử lý mối nối </t>
  </si>
  <si>
    <t>EasyJoint90</t>
  </si>
  <si>
    <t>Tấn</t>
  </si>
  <si>
    <t>QCVN 16:2019/BXD</t>
  </si>
  <si>
    <t>Gạch</t>
  </si>
  <si>
    <t>viên</t>
  </si>
  <si>
    <r>
      <t>m</t>
    </r>
    <r>
      <rPr>
        <vertAlign val="superscript"/>
        <sz val="12"/>
        <color theme="1"/>
        <rFont val="Times New Roman"/>
        <family val="1"/>
      </rPr>
      <t>2</t>
    </r>
  </si>
  <si>
    <t>TCVN 6476:1999</t>
  </si>
  <si>
    <t>6.1.6</t>
  </si>
  <si>
    <t>Sơn lót kháng kiềm cao cấp trong nhà AH600</t>
  </si>
  <si>
    <t>Sơn lót kháng kiềm trong nhà PA10 ECO</t>
  </si>
  <si>
    <t>Sơn bóng mờ cao cấp trong nhà SH800</t>
  </si>
  <si>
    <t>Sơn phủ trong nhà PA30 ECO</t>
  </si>
  <si>
    <t>Thùng 20kg</t>
  </si>
  <si>
    <t>Sơn lót kháng kiềm cao cấp ngoài trời AE600</t>
  </si>
  <si>
    <t>Sơn lót kháng kiềm ngoài trời PA20 ECO</t>
  </si>
  <si>
    <t>Sơn bóng mờ cao cấp ngoài trời SE800</t>
  </si>
  <si>
    <t>Sơn phủ ngoài trời PA40 ECO</t>
  </si>
  <si>
    <t>Đồng hồ đo nước lạnh cơ khí</t>
  </si>
  <si>
    <t>Đồng hồ đo nước lạnh cơ khí, chính xác cấp 2, Auriga DN15</t>
  </si>
  <si>
    <t>Các tiêu chuẩn đáp ứng: OIML R49, ISO4064</t>
  </si>
  <si>
    <t>Công ty TNHH DEVIWAS. Địa chỉ: Tầng 16S1, Tòa nhà Viwaseen Tower, Số 48 đường Tố Hữu, Phường Đại Mỗ, TP Hà Nội. Điện thoại: 0925979888</t>
  </si>
  <si>
    <t>Nhà cung cấp: Công ty TNHH DEVIWAS. Địa chỉ: Tầng 16S1, Tòa nhà Viwaseen Tower, Số 48 đường Tố Hữu, Phường Đại Mỗ, TP Hà Nội. Điện thoại: 0925979888</t>
  </si>
  <si>
    <t>Đồng hồ đo nước lạnh cơ khí, chính xác cấp 2, Aries DN15</t>
  </si>
  <si>
    <t>Đồng hồ đo nước lạnh cơ khí, chính xác cấp 2, Altair DN15</t>
  </si>
  <si>
    <t>6.3.4</t>
  </si>
  <si>
    <t>PN15 dầy16.5mm</t>
  </si>
  <si>
    <t>PN10 dầy 9,5mm</t>
  </si>
  <si>
    <t>PN10 dầy 37.4mm</t>
  </si>
  <si>
    <t>PN8 dầy 33.9mm</t>
  </si>
  <si>
    <t>PN5 dầy 5.5mm</t>
  </si>
  <si>
    <t>Ống PVC-U DN225 Class1</t>
  </si>
  <si>
    <t>2.4</t>
  </si>
  <si>
    <t xml:space="preserve">1.480.000
</t>
  </si>
  <si>
    <t>Tại các phường, xã Hồng Bàng, Hồng An, Ngô Quyền, Gia Viên, Lê Chân, An Biên, Hải An, Đông Hải, Kiến An, Phù Liễn, Đồ Sơn, Nam Đồ Sơn, Hưng Đạo, Dương Kinh, An Dương, An Hải, An Phong, An Hưng, An Khánh, An Quang, An Trường, An Lão, Kiến Thuỵ, Kiến Minh, Kiến Hải, Kiến Hưng, Nghi Dương, Quyết Thắng, Tiên Lãng, Tân Minh, Tiên Minh, Chấn Hưng, Hùng Thắng và đặc khu Bạch Long Vỹ thuộc thành phố Hải Phòng theo các phương thức vận chuyển:</t>
  </si>
  <si>
    <t xml:space="preserve">Tại các phường Thuỷ Nguyên, Thiên Hương, Hoà Bình, Nam Triệu, Bạch Đằng, Lưu Kiếm, Lê Ích Mộc và xã Việt Khê thuộc thành phố Hải Phòng </t>
  </si>
  <si>
    <t>- Trừ dự án của Tập đoàn Hoàng Huy</t>
  </si>
  <si>
    <t>Công ty xi măng Chinfon; Đc: Số 288 Đường Bạch Đằng, Phường Bạch Đằng, TP. Hải Phòng-ĐT: 0225 3875480, máy lẻ 404 / 0936599582</t>
  </si>
  <si>
    <t>Công ty Cổ phần Gang thép Thái Nguyên;
Đc: Tổ dân phố Cam Giá 13, Phường Gia Sàng, Tỉnh Thái Nguyên; ĐT:  02803832236</t>
  </si>
  <si>
    <t xml:space="preserve">Tại đặc khu Cát Hải - Hải Phòng </t>
  </si>
  <si>
    <t>Thủy Nguyên (đường bộ)</t>
  </si>
  <si>
    <t>Thùng 20kg;
 Lon 5kg</t>
  </si>
  <si>
    <t xml:space="preserve">Bề mặt Melamin chống cháy 30 phút (EI30): Alumik Door
</t>
  </si>
  <si>
    <t xml:space="preserve">Bề mặt Laminate/Sơn bệt chống cháy 30 phút (EI30): Alumik Door
</t>
  </si>
  <si>
    <t xml:space="preserve">Bề mặt Film nhựa PVC chống cháy 30 phút (EI30): Alumik Door
</t>
  </si>
  <si>
    <t xml:space="preserve">Bề mặt Veneer Sồi/Xoan đào chống cháy 30 phút (EI30): Alumik Door
</t>
  </si>
  <si>
    <t xml:space="preserve">Phụ trội tiêu chuẩn chống cháy 45, 60, 70 phút </t>
  </si>
  <si>
    <t xml:space="preserve">(EI45, EI60, EI70) </t>
  </si>
  <si>
    <t xml:space="preserve">Tấm nhựa Polycarbonate (Nhựa kính cường lực) </t>
  </si>
  <si>
    <t xml:space="preserve">dạng đặc, trong suốt Asialite  dày 3mm  </t>
  </si>
  <si>
    <t>- Chiều dài theo yêu cầu thực tế: Chiều rộng: 1000 mm; Chiều dày: 50 mmm; 
- Độ dày lõi xốp EPS: 30 mm; Số lượng thanh thép giằng chéo trên 1 mét vuông tấm (tấm tường): 182 thanh
- Khoảng cách từ lõi xốp đến lưới thép:
+ Không nhỏ hơn 13 mm
+ Không lớn hơn 1/2 của chiều dày lớp bê tông</t>
  </si>
  <si>
    <t>CT5,SD295A,Gr40,
CB300)-V</t>
  </si>
  <si>
    <t>Khu vực phía Đông Hải Phòng</t>
  </si>
  <si>
    <t xml:space="preserve">Xi măng PCB30 </t>
  </si>
  <si>
    <t>bao PK công trình</t>
  </si>
  <si>
    <t>Xi măng PCB40</t>
  </si>
  <si>
    <t xml:space="preserve">bao VN-Dragon </t>
  </si>
  <si>
    <t>Cầu Rào
(đường thủy)</t>
  </si>
  <si>
    <t>Kiến Thụy (đường bộ)</t>
  </si>
  <si>
    <t>Tiên Lãng (đường bộ)</t>
  </si>
  <si>
    <t>An Lão (đường bộ)</t>
  </si>
  <si>
    <t>Tiên Lãng (đường thủy)</t>
  </si>
  <si>
    <t>Công ty cổ phần bê tông Phương Bắc;
 Đc: Thôn Tổ Hỏa, xã Yên Mỹ, tỉnh Hưng Yên; SĐT: 0962290993</t>
  </si>
  <si>
    <t>Tại các phường, xã trên (theo mục 2.1.1)</t>
  </si>
  <si>
    <t>Tại các dự án công trình tại các phường, xã trên (theo mục 2.1.1)</t>
  </si>
  <si>
    <t>Cát Bà 
(đường thủy)</t>
  </si>
  <si>
    <t>Cát Bà
(đường bộ)</t>
  </si>
  <si>
    <t>Bạch Long Vĩ 
(đường thủy)</t>
  </si>
  <si>
    <t xml:space="preserve">bao 50kg </t>
  </si>
  <si>
    <t>PCB30</t>
  </si>
  <si>
    <t>Công ty xi măng Vicem Hoàng Thạch; 
Đc: số Tổ dân phố Bích Nhôi 2, phường Nhị Chiểu, Thành phố Hải Phòng; SĐT: 0912.483.899</t>
  </si>
  <si>
    <t>Công ty TNHH MTV Xi măng Vicem HP - NPP Công ty TNHH Trung Dũng; 
Đc: Số 698 Đại lộ Tôn Đức Thắng, Phường Hồng Bàng, Thành phố Hải Phòng: SĐT: 0903.432.379</t>
  </si>
  <si>
    <t>Công ty Cổ Phần Thép Việt Ý
Đc: Khu Công nghiệp Phố Nối A, xã Nguyễn văn Linh, huyện Yên Mỹ, tỉnh Hưng Yên; SĐT: 0913548228</t>
  </si>
  <si>
    <t>bao VN-Drago</t>
  </si>
  <si>
    <t xml:space="preserve"> - Xi măng PCB 40 </t>
  </si>
  <si>
    <t xml:space="preserve">bao PK công trình </t>
  </si>
  <si>
    <t xml:space="preserve"> - Xi măng PCB 30 </t>
  </si>
  <si>
    <t>Công ty xi măng Chinfon;
Đc: Số 288 Đường Bạch Đằng, Phường Bạch Đằng, TP. Hải Phòng-ĐT: 0225 3875480, máy lẻ 404/ 
0936599582</t>
  </si>
  <si>
    <t>Tôn Austnam, 11 sóng  AC11-0,45mm</t>
  </si>
  <si>
    <t>Tôn Austnam, 11 sóng AC11-0,47mm</t>
  </si>
  <si>
    <t>Tôn Austnam, 6 sóng ATEK1000 -0,45mm</t>
  </si>
  <si>
    <t xml:space="preserve">Công ty Cổ phần Ausnam
Đc: Số V2A tầng 3 Tòa nhà Ct4 Vimeco, Lô H1, P. Trung Hòa, Q. Cầu Giấy, TP Hà Nội. SĐT: 0818999826         
</t>
  </si>
  <si>
    <t>Tôn Suntek EC11 (11 sóng) dày 0.40mm</t>
  </si>
  <si>
    <t xml:space="preserve">Sơn nội thất Dulux professional </t>
  </si>
  <si>
    <t>Sơn nội thất Dulux professional diamond care kháng khuẩn</t>
  </si>
  <si>
    <t>Sơn nội thất Dulux professional diamond</t>
  </si>
  <si>
    <t>Dulux professional sơn nội thát kháng khuẩn</t>
  </si>
  <si>
    <t xml:space="preserve">Sơn nội thát Dulux professional </t>
  </si>
  <si>
    <t>Sơn nội thất lau chùi vượt trội Dulux professional interior washable</t>
  </si>
  <si>
    <t xml:space="preserve">Dulux professional sơn ngoại thất </t>
  </si>
  <si>
    <t xml:space="preserve">Dulux professional weathershield </t>
  </si>
  <si>
    <t>Dulux professional weathershield flexx</t>
  </si>
  <si>
    <t>Dulux professional weathershield express</t>
  </si>
  <si>
    <t>Dulux professional weathershield oceanguard</t>
  </si>
  <si>
    <t>Dulux professional sơn lót nội thất</t>
  </si>
  <si>
    <t>Dulux professional weathershield sơn lót ngoại thất chống kiềm</t>
  </si>
  <si>
    <t xml:space="preserve">Dulux professional sơn lót ngoại thất </t>
  </si>
  <si>
    <t>Dulux professional diamond sơn lót</t>
  </si>
  <si>
    <t xml:space="preserve">Dulux professional a300 sơn lót nội thất </t>
  </si>
  <si>
    <t xml:space="preserve">Dulux professional bột trét tường ngoại thất </t>
  </si>
  <si>
    <t xml:space="preserve">Dulux professional diamond bột trét tường nội thất </t>
  </si>
  <si>
    <t xml:space="preserve">Dulux professional bột trét tường nội thất </t>
  </si>
  <si>
    <t>Sơn nội thất dễ lau chùi Dulux professional interior cleanable</t>
  </si>
  <si>
    <t>Công ty CP xây dựng vận tải biển Gia Phong; 
 Đc: Số 3/47 phố Đức Giang, phường Việt Hưmg, TP Hà Nội; SĐT: 0946596570</t>
  </si>
  <si>
    <t xml:space="preserve">Công ty Cổ phần Thương mại PAFOLI
Đc: LK09.01, Khu đô thị mới Kim Chung – Di Trạch, xã Hoài Đức, TP Hà Nội; SĐT: 0963125805 </t>
  </si>
  <si>
    <t>Thùng 16kg;
 Lon 4kg</t>
  </si>
  <si>
    <t>Thùng 20kg; 
Lon 5kg</t>
  </si>
  <si>
    <t>Thùng 16kg; 
Lon 4kg</t>
  </si>
  <si>
    <t xml:space="preserve"> bắt đèn pha</t>
  </si>
  <si>
    <t>Công ty TNHH đầu tư SX &amp;TM Hoàng Minh 
Đc: B06 – L18, Khu A, Khu đô thị Dương Nội, Phường Dương Nội, Thành phố Hà Nội ; SĐT: 0969955962</t>
  </si>
  <si>
    <t>Công ty Cổ Phần Điện và Chiếu Sáng Phú Thắng
Đc: Lô số CN1, khu công nghiệp Thạch Thất - Quốc Oai, Xã Tây Phương, Thành phố Hà Nội, ĐT: 0968646147</t>
  </si>
  <si>
    <t>Công ty cổ phần thiết bị điện Vinshine; 
Đc: Tổ dân phố số 3 ( tại nhà bà Nguyễn Thị Thanh Hương), phường  An Dương, thành phố Hải Phòng, Việt Nam, SĐT: 0946.749.046</t>
  </si>
  <si>
    <t>Công ty TNHH Dây và cáp điện Vạn Xuân
Đc: Thôn Lai Xá, Xã Kim Chung, Huyện Hoài Đức, Thành phố Hà Nội; SĐT: 09775580202</t>
  </si>
  <si>
    <t>I.Dây đơn mềm điện áp 300/500v</t>
  </si>
  <si>
    <t>I.1 Dây đơn mềm điện áp 450/750v</t>
  </si>
  <si>
    <t>II. Dây điện hạ thế cu/pvc  - 1 ruột cứng</t>
  </si>
  <si>
    <t xml:space="preserve">III. Dây ôvan 2 ruột mềm </t>
  </si>
  <si>
    <t>IV. Dây súp rãnh</t>
  </si>
  <si>
    <t>V. Dây tròn đặc 3 ruột mềm</t>
  </si>
  <si>
    <t>VI. Dây tròn đặc 4 ruột mềm</t>
  </si>
  <si>
    <t>X. Cáp đồng 4 ruột ( 1 ruột trung tính nhỏ hơn ) bọc cách điện xlpe, bọc vỏ PVC</t>
  </si>
  <si>
    <t>XI. Cáp đồng 4 ruột bọc cách điện xlpe, bọc vỏ pvc</t>
  </si>
  <si>
    <t>XII. Cáp đồng điện kế muller bọc cách điện xlpe, bọc vỏ pvc</t>
  </si>
  <si>
    <t>XIII. Cáp đồng ngầm 2 ruột bọc cách điện xlpe, bọc vỏ pvc</t>
  </si>
  <si>
    <t>XV. Cáp đồng ngầm 4 ruột bọc cách điện xlpe, bọc vỏ PVC</t>
  </si>
  <si>
    <t>XVI. Cáp nhôm đơn bọc cách điện PVC ( nhôm thí nghiệm )</t>
  </si>
  <si>
    <t>XVII. cáp nhôm vặn xoắn 2 ruột bọc cách điện XLPE ( nhôm thí nghiệm )</t>
  </si>
  <si>
    <t>XVIII. Cáp nhôm vặn xoắn 4 ruột bọc cách điện XLPE ( nhôm thí nghiệm )</t>
  </si>
  <si>
    <t>XIX. Cáp nhôm trần lõi thép bọc mỡ</t>
  </si>
  <si>
    <t>IX. Cáp đồng 2 ruột bọc cách điện xlpe, bọc vỏ PVC</t>
  </si>
  <si>
    <t>VIII. Cáp đồng 1 ruột bọc cách điện xlpe, bọc vỏ PVC</t>
  </si>
  <si>
    <t>VII. Cáp đồng 1 ruột bọc cách điện PVC ( 7 sợi, 19 sợi , 37 sợi)</t>
  </si>
  <si>
    <t xml:space="preserve">Công ty Cổ phần xây dựng và thiết bị Thủ Đô; 
Đc: Số 14 - Lô 1E, Khu đô thị Trung Yên, phường Yên Hòa, thành phố Hà Nội; SĐT: 0969191044 </t>
  </si>
  <si>
    <t>QCVN 16:2023/BXD
TCVN 7305-2:2008</t>
  </si>
  <si>
    <t>QCVN 16:2023/BXD
TCVN 8491-2:2011</t>
  </si>
  <si>
    <t xml:space="preserve">Công ty Cổ phần Nhựa Châu Âu Xanh
 Đc: Quốc lộ 3, phường Trung Thành, tỉnh Thái 
Nguyên; SĐT:0962145511 </t>
  </si>
  <si>
    <t>Ống nhựa gân xoắn 2 lớp bằng HDPE không nguyên sinh dùng trong hệ thống thoát nước không áp suất (SN8)</t>
  </si>
  <si>
    <t>QCVN 16:2023/BXD
TCVN 7305-2</t>
  </si>
  <si>
    <t>Công ty CP Nhựa Thiếu Niên Tiền Phong
Đc: Số 02 An Đà, phường Gia Viên, thành phố Hải Phòng; 
SĐT: 0987456699</t>
  </si>
  <si>
    <t>Ống gân sóng HDPE 2 lớp D800</t>
  </si>
  <si>
    <t>QCVN 16:2023/BXD &amp;
TCVN 8491-2</t>
  </si>
  <si>
    <t>Model: Auriga. Chỉ số R160. Chính xác cấp 2. Lưu lượng khởi động: 3 lít/h. Q1= 15.625 l/h; Q3 = 2.5m3/h. Hãng Diehl Metering S.A.S/ Xuất xứ: Pháp</t>
  </si>
  <si>
    <t>Model: Altair. Chỉ số R160. Chính xác cấp 2. Lưu lượng khởi động: 0.4 lít/h. Q1= 16.625l/h; Q3 = 2.5m3/h. Hãng Diehl Metering S.A.S/ Xuất xứ: Pháp</t>
  </si>
  <si>
    <t>Sản phẩm cửa nhôm kính</t>
  </si>
  <si>
    <t>Công ty cổ phần nhôm Việt Pháp – Nhà máy nhôm Việt Pháp
 Đc: Lô A2- CN7, đường CN8 Cụm Công nghiệp vừa và nhỏ Từ Liêm, phường Xuân Phương, thành phố Hà Nội; SĐT:0932299975</t>
  </si>
  <si>
    <t>dày 2.0mm - Xingfa Việt Nam/Alumik Door</t>
  </si>
  <si>
    <t>dày 1.4mm - Xingfa Việt Nam/Alumik Door</t>
  </si>
  <si>
    <t>Cửa đi mở quay 1 cánh -&gt; 4 cánh</t>
  </si>
  <si>
    <t xml:space="preserve">Cửa sổ mở quay, mở hất 1 cánh -&gt; 4  cánh </t>
  </si>
  <si>
    <t>dày 1.4mm-  Xingfa Việt Nam/Alumik Door</t>
  </si>
  <si>
    <t xml:space="preserve">Cửa sổ mở mở trượt, lùa 2 cánh -&gt; 4 cánh hệ 55 </t>
  </si>
  <si>
    <t xml:space="preserve">Vách kính cố định kết hợp cửa sổ mở quay hoặc mở hất </t>
  </si>
  <si>
    <t xml:space="preserve">Vách nhôm kính cố định </t>
  </si>
  <si>
    <t>kính 10mm - Xingfa Việt Nam/Alumik Door</t>
  </si>
  <si>
    <t xml:space="preserve">Vách kính, đế sập nhôm 50mm </t>
  </si>
  <si>
    <t xml:space="preserve"> - Phụ trội mầu </t>
  </si>
  <si>
    <t xml:space="preserve">Vân gỗ </t>
  </si>
  <si>
    <t xml:space="preserve"> - Phụ trội kính </t>
  </si>
  <si>
    <t>an toàn 8.38mm</t>
  </si>
  <si>
    <t>an toàn 10.38mm</t>
  </si>
  <si>
    <t>an toàn 12.38mm</t>
  </si>
  <si>
    <t>Low E  dày 11.52mm (5+1.52+5) mm&lt;= 25%</t>
  </si>
  <si>
    <t>Low E dày 11.52mmCL (5+1.52+5) mm &lt;= 25%</t>
  </si>
  <si>
    <t>phản quang xanh biển 5PQ</t>
  </si>
  <si>
    <t>cường lực 5mm</t>
  </si>
  <si>
    <t>cường lực 8mm</t>
  </si>
  <si>
    <t>cường lực 10mm</t>
  </si>
  <si>
    <t>cường lực 12mm</t>
  </si>
  <si>
    <t xml:space="preserve"> - Phụ trội </t>
  </si>
  <si>
    <t xml:space="preserve">dán fiml mầu cách nhiệt </t>
  </si>
  <si>
    <t>(kích thước cửa 1400 x1600 mm, độ dày thanh nhôm chịu lực 1.2mm)</t>
  </si>
  <si>
    <t xml:space="preserve">Cửa đi mở quay, mở lùa 1 -&gt; 4 cánh </t>
  </si>
  <si>
    <t>dày 1.0- 1.1mm Xingfa Việt Nam/Alumik door</t>
  </si>
  <si>
    <t xml:space="preserve">Cửa sổ mở quay, mở hất, mở lùa 1 &gt; 4 cánh </t>
  </si>
  <si>
    <t>dày 1.0mm Xingfa Việt Nam/Alumik door</t>
  </si>
  <si>
    <t xml:space="preserve">Vách cố định </t>
  </si>
  <si>
    <t>an toàn 8.38mm trắng trong</t>
  </si>
  <si>
    <t>cường lực 8mm trắng trong</t>
  </si>
  <si>
    <t xml:space="preserve"> - Phụ trội dán </t>
  </si>
  <si>
    <t xml:space="preserve">fiml mầu cách nhiệt </t>
  </si>
  <si>
    <t>Cửa louver - vách louver, lam chớp nhôm</t>
  </si>
  <si>
    <t xml:space="preserve">Cửa đi, cửa sổ 1 cánh -&gt; 4 cánh - chớp nhôm Louver </t>
  </si>
  <si>
    <t>dày 1.2-1.4 mm . Sơn tĩnh điện Jotun màu nâu cà phê, trắng sứ, ghi - Sản phẩm của nhà máy nhôm Xingfa Việt Nam/Alumik Door</t>
  </si>
  <si>
    <t xml:space="preserve">Phụ trội mầu </t>
  </si>
  <si>
    <t xml:space="preserve">vân gỗ </t>
  </si>
  <si>
    <t xml:space="preserve">Vách chớp nhôm Louver lá sách hình chữ Z </t>
  </si>
  <si>
    <t>dày 1.2mm. Sơn tĩnh điện Jotun màu nâu cà phê, trắng sứ, ghi - Sản phẩm của nhà máy nhôm Xingfa Việt Nam/Alumik Door</t>
  </si>
  <si>
    <t xml:space="preserve">Vách chớp nhôm Louver hình lá liễu (150x 21 x 1.4)mm  </t>
  </si>
  <si>
    <t>-Sơn tĩnh điện Jotun màu nâu cà phê, trắng sứ, ghi
- Khung thép 50x50x2 sơn tĩnh điện + phụ kiện: Lắp bịt đầu lá, ke bắt lá, vít ..</t>
  </si>
  <si>
    <t xml:space="preserve">Vách mặt dựng khung xương chìm, khung xương nổi </t>
  </si>
  <si>
    <t>102x52x1.9mm- XFVN/ ALUMIK Door</t>
  </si>
  <si>
    <t>65x120x2.5mm - XFVN/ ALUMIK Door</t>
  </si>
  <si>
    <t>Low E  dày 11.52mm (5+1.52+5) mm;  &lt;= 25%</t>
  </si>
  <si>
    <t>Low E dày 11.52mm cường lực (5+1.52+5) mm; &lt;= 25%</t>
  </si>
  <si>
    <t>Lan can ban công nhôm Sơn tĩnh điện màu nâu cà phê, trắng sứ, ghi - Aluva/Alumik Door
Kính cường lực an toàn 11.52mm trắng trong fiml mầu - Hồng Phúc</t>
  </si>
  <si>
    <t xml:space="preserve">Phụ trội kính </t>
  </si>
  <si>
    <t>13.52mm cường lực trắng trong - Film mầu</t>
  </si>
  <si>
    <t>17.52mm cường lực trắng trong - Film mầu</t>
  </si>
  <si>
    <t>Lan can ban công nhôm kính</t>
  </si>
  <si>
    <t>Nhôm cửa đại hội bản lớn - hệ thủy lực</t>
  </si>
  <si>
    <t xml:space="preserve">Phụ kiện : </t>
  </si>
  <si>
    <t>Bản lề, ngõng, khóa sàn âm sàn, tay nắm… Huy Hoàng</t>
  </si>
  <si>
    <t>Cửa kính cường lực - hệ thủy lực</t>
  </si>
  <si>
    <t xml:space="preserve">cường lực 15mm mầu trắng trong </t>
  </si>
  <si>
    <t xml:space="preserve">Cửa đi + vách Compact </t>
  </si>
  <si>
    <t>dày 12mm - HPL/Alumik Door
 Phụ kiện 304 : Chân, móc, khóa, bản lề, ke…</t>
  </si>
  <si>
    <t xml:space="preserve">Cửa đi + vách Compact  </t>
  </si>
  <si>
    <t>dày 18mm - HPL/Alumik Door
Phụ kiện 304 : Chân, móc, khóa, bản lề, ke…</t>
  </si>
  <si>
    <t>Sản phẩm cửa thép an toàn + cửa thép chống cháy</t>
  </si>
  <si>
    <t xml:space="preserve"> Cửa thép chống cháy EI60  phút (chưa gồm phụ kiện)</t>
  </si>
  <si>
    <t xml:space="preserve">Cửa thép chống cháy 60 phút 1-2 cánh mở quay Alumik Door
</t>
  </si>
  <si>
    <t>- Khung cửa: Sử dụng thép tấm chế tạo dày 1.4mm
- Cánh cửa 50mm, dày tấm cánh 0.8mm
- Vật liệu bên trong: Nhét + Vật liệu chống cháy
- Bản lề Inox: 04 cái/ cánh
- Zoăng cao su ngăn khói
- Màu sơn: sơn tĩnh điện một màu</t>
  </si>
  <si>
    <t xml:space="preserve"> Cửa thép chống cháy EI90  phút (chưa gồm phụ kiện)</t>
  </si>
  <si>
    <t xml:space="preserve"> Cửa lùa thép chống cháy EI 60  phút (chưa gồm phụ kiện)</t>
  </si>
  <si>
    <t>chống cháy 30mm (5x20x5)mm diện tích kính &gt;50% diện tích cửa</t>
  </si>
  <si>
    <t>Vách kính chống cháy EI60 phút</t>
  </si>
  <si>
    <t>chống cháy 30mm (5x20x5)mm</t>
  </si>
  <si>
    <t xml:space="preserve">Phụ trội Ô kính </t>
  </si>
  <si>
    <t>chống cháy 25mm EI60"</t>
  </si>
  <si>
    <t>chống cháy 30mm EI60"</t>
  </si>
  <si>
    <t xml:space="preserve">Phụ trội Ô chớp </t>
  </si>
  <si>
    <t xml:space="preserve">Louver thép </t>
  </si>
  <si>
    <t>Cửa gỗ công nghiệp thông phòng chống cháy (chưa gồm phụ kiện)</t>
  </si>
  <si>
    <t>Khuôn kép</t>
  </si>
  <si>
    <t xml:space="preserve"> (từ 160mm - 250mm)</t>
  </si>
  <si>
    <t xml:space="preserve">Nẹp chỉ ô kính </t>
  </si>
  <si>
    <t>(Tính mét dài theo chu vi ô kính, đơn giá chưa bao gồm tấm kính)</t>
  </si>
  <si>
    <t xml:space="preserve">Nẹp chữ L </t>
  </si>
  <si>
    <t>bo khung cửa</t>
  </si>
  <si>
    <t>Phụ kiện cửa thép + gỗ công nghiệp chống cháy</t>
  </si>
  <si>
    <t xml:space="preserve">Khóa tay gạt Kinlong </t>
  </si>
  <si>
    <t>phân thể chống cháy, chất liệu inox 304. T = 66-70 (Dùng cho cửa mở quay)</t>
  </si>
  <si>
    <t>liền thể, S1A504-42U, SET, Inox 304, Xước- (Dùng cho cửa mở quay)</t>
  </si>
  <si>
    <t xml:space="preserve">Tay co thủy lực </t>
  </si>
  <si>
    <t>Kinlong 45kg GA93-4CI(B104) (Dùng cho cánh  &lt; = 700mm)</t>
  </si>
  <si>
    <t>Kinlong 65kg GA93-3CI(B103) (Dùng cho cánh  &lt; = 900mm)</t>
  </si>
  <si>
    <t>Kinlong 85kg GA93-4CI (B104 (Dùng cho cánh rộng &gt; = 1000mm)</t>
  </si>
  <si>
    <t xml:space="preserve">Chốt âm cánh phụ </t>
  </si>
  <si>
    <t>Kinlong (Dùng cho cửa mở quay 2 cánh)</t>
  </si>
  <si>
    <t xml:space="preserve">Bậu Doosill Inox 201/ md  </t>
  </si>
  <si>
    <t>(Dùng cho các cửa mở quay)</t>
  </si>
  <si>
    <t xml:space="preserve">Khóa thoát hiểm Kinlong </t>
  </si>
  <si>
    <t>STS11503/L=1040MM Inox 304 (Dùng cho cửa mở quay)</t>
  </si>
  <si>
    <t xml:space="preserve">Khóa thông minh AVOLOCK  </t>
  </si>
  <si>
    <t>mở vân tay, thẻ, smartpoint :  AV60/ AV61/ AV65</t>
  </si>
  <si>
    <t xml:space="preserve">Bộ Bản lề sàn, khóa sàn, ngõng, ti chế </t>
  </si>
  <si>
    <t xml:space="preserve">Bộ phụ kiện cửa lùa, tay nắm, ốp sò </t>
  </si>
  <si>
    <t>(dùng cho cửa lùa, trượt) Huy Hoàng</t>
  </si>
  <si>
    <t>( Dùng cho cửa mở quay 2 chiều - Hệ thủy lực) Huy Hoàng</t>
  </si>
  <si>
    <t xml:space="preserve">Bộ phụ kiện tự động SamSung nhập khâu Hàn Quốc- dùng cho cửa trượt: 
</t>
  </si>
  <si>
    <t xml:space="preserve">- Tải trọng tối đa 120kg x 2 cánh (KT ray từ 4,2-6m) nguồn điện mô tơ 60-90W + ray và mắt thần, điều khiển từ xa, cảm biến an toàn, nắp ốp Inox ( không có kiểm định chống cháy)  </t>
  </si>
  <si>
    <t xml:space="preserve"> (Dùng cho cửa có thanh thoát hiểm)</t>
  </si>
  <si>
    <t xml:space="preserve">Tay nắm INOX L300 </t>
  </si>
  <si>
    <t>Công ty cổ phần Alumik Việt Nam; Đc: Lô 202 Khu ĐT Việt Hòa, đường Thượng Lễ, phường Việt Hòa  thành phố Hải Phòng; 
SĐT:0941888828</t>
  </si>
  <si>
    <t>Cửa gỗ công nghiệp chống cháy - Alumik Door</t>
  </si>
  <si>
    <t>Vách kính khung thép chống cháy EI60" - Alumik Door</t>
  </si>
  <si>
    <t>Cửa đi, cửa sổ lùa 2 cánh chống cháy EI60 phút - PL/Alumik Door</t>
  </si>
  <si>
    <t>Cửa thép an toàn 1 -2 cánh mở quay - Alumik Door</t>
  </si>
  <si>
    <t>Cửa thép an toàn (chưa gồm phụ kiện)</t>
  </si>
  <si>
    <t xml:space="preserve">Cửa + vách ngăn compact </t>
  </si>
  <si>
    <t xml:space="preserve">Nhôm hệ vách mặt dựng </t>
  </si>
  <si>
    <t xml:space="preserve">Công ty Cổ phần CMC; 
Đc: Lô B10-B11 KCN Thụy Vân, phường Nông Trang, tỉnh Phú Thọ; SĐT: 0973 598 631     </t>
  </si>
  <si>
    <t xml:space="preserve">dạng đặc, trong suốt Asialite  dày 4mm </t>
  </si>
  <si>
    <t xml:space="preserve">dạng đặc, trong suốt Asialite  dày 5mm </t>
  </si>
  <si>
    <t xml:space="preserve">dạng đặc, trong suốt Asialite  dày 6mm </t>
  </si>
  <si>
    <t xml:space="preserve">dạng đặc, trong suốt Asialite  dày 8mm. </t>
  </si>
  <si>
    <t xml:space="preserve">dạng đặc, trong suốt Asialite  dày 10mm </t>
  </si>
  <si>
    <t xml:space="preserve">dạng đặc, trong suốt Asialite  dày 12mm  </t>
  </si>
  <si>
    <t>Công ty Cổ phần đầu tư và sản xuất Top Asia.
 Đc Số 24 Ngõ 14 Hồ Rùa, Phố Nguyễn Lân, Phường Phương Liệt, Thành phố Hà Nội; SĐT: 0904092772</t>
  </si>
  <si>
    <t>- Chiều dài tấm tường 3D: Theo yêu cầu thực tế:Chiều rộng: 1000 mm; Chiều dày: 75 mmm
- Độ dày lõi xốp EPS: 40 mm
- Số lượng thanh thép giằng chéo trên 1 mét vuông tấm (tấm tường): 182 thanh
- Khoảng cách từ lõi xốp đến lưới thép:
+ Không nhỏ hơn 13 mm
+ Không lớn hơn 1/2 của chiều dày lớp bê tông</t>
  </si>
  <si>
    <t>- Chiều dài tấm tường 3D: Theo yêu cầu thực tế: Chiều rộng: 1000 mm; Chiều dày: 100 mmm
- Độ dày lõi xốp EPS: 60 mm
- Số lượng thanh thép giằng chéo trên 1 mét vuông tấm (tấm tường): 182 thanh
- Khoảng cách từ lõi xốp đến lưới thép:
+ Không nhỏ hơn 13 mm
+ Không lớn hơn 1/2 của chiều dày lớp bê tông</t>
  </si>
  <si>
    <t>- Chiều dài tấm tường 3D: Theo yêu cầu thực tế; Chiều rộng: 1000 mm; Chiều dày: 125 mmm
- Độ dày lõi xốp EPS: 80 mm
- Số lượng thanh thép giằng chéo trên 1 mét vuông tấm (tấm tường): 182 thanh
- Khoảng cách từ lõi xốp đến lưới thép:
+ Không nhỏ hơn 13 mm
+ Không lớn hơn 1/2 của chiều dày lớp bê tông</t>
  </si>
  <si>
    <t>Công ty TNHH đầu tư xây dựng và thương mại HCT Việt Nam.
 Đc: số 09 - TT4C khu đô thị mới Đại Kim, phường Định Công, Hà Nội; SĐT: 0387310993</t>
  </si>
  <si>
    <t>Công ty TNHH Akzo Nobel Việt Nam; 
Đc: Tầng 12, Tòa nhà Vincom Center Đồng Khởi, 72 Lê Thánh Tôn, phường Sài Gòn, Thành phố Hồ Chí Minh; SĐT: 0708257334</t>
  </si>
  <si>
    <t>CN Công ty cổ phần L.Q Joton tại Hải Dương; Đc:Khu ngã ba, xã Gia Lộc, thành phố Hải Phòng, Việt Nam;SĐT: 096 6222976</t>
  </si>
  <si>
    <t>bao KPK đa dụng</t>
  </si>
  <si>
    <t>Công ty TNHH Một thành viên Xi măng Vicem Hải Phòng 
 Đc:Số 195 đường Bạch Đằng, Phường Hồng Bàng, Thành phố Hải Phòng; SĐT: 0904828681</t>
  </si>
  <si>
    <t>Công ty xi măng Vicem Hoàng Thạch; Đc: Số Tổ dân phố Bích Nhôi 2, phường Nhị Chiểu, Thành phố Hải Phòng; SĐT: 0912.483.899</t>
  </si>
  <si>
    <t>Công ty CP xây dựng vận tải biển Gia Phong;  Đc: Số 3/47 phố Đức Giang, phườngVviệt Hưmg, TP Hà Nội; SĐT: 0946596570</t>
  </si>
  <si>
    <t>XIV. Cáp đồng ngầm 4 ruột ( 1 ruột trung tính nhỏ hơn ) bọc cách điện XLPE, bọc vỏ PVC</t>
  </si>
  <si>
    <t xml:space="preserve">QCVN 16:2023/BXD
DIN 8077:2008-09 
&amp; DIN 8078:2008-09
</t>
  </si>
  <si>
    <t>Tại nhà máy Tràng Kênh - Thủy Nguyên (Đại lý tự bố trí phương tiện vận chuyển đến nhà máy nhận hàng và chở đến các điểm chỉ định)</t>
  </si>
  <si>
    <t>Xi măng PCB30</t>
  </si>
  <si>
    <t xml:space="preserve">Xi măng PCB40 </t>
  </si>
  <si>
    <t xml:space="preserve"> Bao</t>
  </si>
  <si>
    <t>- Xi măng PCB 40</t>
  </si>
  <si>
    <t xml:space="preserve"> bao VN-Dragon</t>
  </si>
  <si>
    <t xml:space="preserve"> bao VN-Dragon </t>
  </si>
  <si>
    <t>rời</t>
  </si>
  <si>
    <t>Xi măng PCB40 rời</t>
  </si>
  <si>
    <t>Tại xã Kim Thành, An Thành, Lai Khê, Phú Thái thuộc thành phố Hải Phòng</t>
  </si>
  <si>
    <t>Tại Phường Nam Đồng thuộc thành phố Hải Phòng</t>
  </si>
  <si>
    <t xml:space="preserve">Xi măng PCB40 rời </t>
  </si>
  <si>
    <t>Tại Hải Phòng trừ các xã, phường: Kim Thành, An Thành, Lai Khê, Phú Thái, Phường Nam Đồng thuộc thành phố Hải Phòng</t>
  </si>
  <si>
    <t>Sơn lót ngoại thất chống nứt Nippon Weatherbond Flex Sealer</t>
  </si>
  <si>
    <t>Sơn phủ nội thất Nippon Matex Sắc Màu Dịu Mát</t>
  </si>
  <si>
    <t>Sơn phủ nội thất Nippon Matex</t>
  </si>
  <si>
    <t>Sơn phủ nội thất kinh tế Nippon Vatex</t>
  </si>
  <si>
    <t>Sơn lót ngoại thất Nippon Super Matex Sealer</t>
  </si>
  <si>
    <t>Sơn lót ngoại thất cao cấp Nippon Weatherbond Sealer</t>
  </si>
  <si>
    <t>Sơn phủ nội thất Nippon Easy Wash Lau Chùi Dễ Dàng</t>
  </si>
  <si>
    <t>Sơn trần chuyên dụng nội thất &amp; ngoại thất Nippon Trắng Trần Toàn Diện</t>
  </si>
  <si>
    <t>Sơn phủ nội thất cao cấp chống bám bẩn, kháng khuẩn Nippon Spot-Less Perfect</t>
  </si>
  <si>
    <t>Sơn phủ ngoại thất Nippon Super Matex</t>
  </si>
  <si>
    <t>Sơn phủ ngoại thất Nippon SuperGard</t>
  </si>
  <si>
    <t>Sơn phủ ngoại thất cao cấp Nippon WeatherGard Hitex</t>
  </si>
  <si>
    <t>Sơn phủ ngoại thất cao cấp Nippon WeatherGard Plus +</t>
  </si>
  <si>
    <t>Sơn phủ ngoại thất cao cấp Nippon WeatherGard Siêu Bóng</t>
  </si>
  <si>
    <t>Sơn phủ ngoại thất kinh tế Nippon Super Litex</t>
  </si>
  <si>
    <t>Sơn phủ ngoại thất cao cấp màng sơn bóng mờ, bền màu Nippon Weatherbond</t>
  </si>
  <si>
    <t xml:space="preserve">Sơn phủ ngoại thất cao cấp, che phủ vết nứt Nippon Weatherbond Flex </t>
  </si>
  <si>
    <t xml:space="preserve">Sơn phủ ngoại thất cao cấp kháng kiềm và độ đàn hồi cao Nippon Weatherbond Coast Pro </t>
  </si>
  <si>
    <t>Sơn chống thấm Nippon WP 200 Expert</t>
  </si>
  <si>
    <t>Sơn chống thấm Nippon WP 200</t>
  </si>
  <si>
    <t>Sơn chống thấm Nippon WP 200 Plus</t>
  </si>
  <si>
    <t xml:space="preserve">Dulux professional weathershield bột trét tường </t>
  </si>
  <si>
    <t>E1000 plus</t>
  </si>
  <si>
    <t>Bột sơn dẻo nhiệt phản quang mầu vàng ASPARA Malaysia tiêu chuẩn BS-3262, đóng gói</t>
  </si>
  <si>
    <t>Bột sơn dẻo nhiệt phản quang mầu trắng ASPARA Malaysia tiêu chuẩn BS-3262, đóng gói</t>
  </si>
  <si>
    <t>Sơn tường dạng nhũ tương nội thất</t>
  </si>
  <si>
    <t xml:space="preserve">Sơn tường dạng nhũ tương ngoại thất </t>
  </si>
  <si>
    <r>
      <t>C</t>
    </r>
    <r>
      <rPr>
        <sz val="11"/>
        <rFont val="TimesNewRoman"/>
      </rPr>
      <t>ộ</t>
    </r>
    <r>
      <rPr>
        <sz val="11"/>
        <rFont val="Times-Roman"/>
      </rPr>
      <t>t thép Bát giác ho</t>
    </r>
    <r>
      <rPr>
        <sz val="11"/>
        <rFont val="TimesNewRoman"/>
      </rPr>
      <t>ặ</t>
    </r>
    <r>
      <rPr>
        <sz val="11"/>
        <rFont val="Times-Roman"/>
      </rPr>
      <t>c Tròn côn 6m D78-3mm.</t>
    </r>
  </si>
  <si>
    <r>
      <t>C</t>
    </r>
    <r>
      <rPr>
        <sz val="11"/>
        <rFont val="TimesNewRoman"/>
      </rPr>
      <t>ộ</t>
    </r>
    <r>
      <rPr>
        <sz val="11"/>
        <rFont val="Times-Roman"/>
      </rPr>
      <t>t thép Bát giác ho</t>
    </r>
    <r>
      <rPr>
        <sz val="11"/>
        <rFont val="TimesNewRoman"/>
      </rPr>
      <t>ặ</t>
    </r>
    <r>
      <rPr>
        <sz val="11"/>
        <rFont val="Times-Roman"/>
      </rPr>
      <t xml:space="preserve">c Tròn côn 6m D78-3.5mm. </t>
    </r>
  </si>
  <si>
    <r>
      <t>C</t>
    </r>
    <r>
      <rPr>
        <sz val="11"/>
        <rFont val="TimesNewRoman"/>
      </rPr>
      <t>ộ</t>
    </r>
    <r>
      <rPr>
        <sz val="11"/>
        <rFont val="Times-Roman"/>
      </rPr>
      <t>t thép Bát giác ho</t>
    </r>
    <r>
      <rPr>
        <sz val="11"/>
        <rFont val="TimesNewRoman"/>
      </rPr>
      <t>ặ</t>
    </r>
    <r>
      <rPr>
        <sz val="11"/>
        <rFont val="Times-Roman"/>
      </rPr>
      <t xml:space="preserve">c Tròn côn 7m D78-3mm. </t>
    </r>
  </si>
  <si>
    <r>
      <t>C</t>
    </r>
    <r>
      <rPr>
        <sz val="11"/>
        <rFont val="TimesNewRoman"/>
      </rPr>
      <t>ộ</t>
    </r>
    <r>
      <rPr>
        <sz val="11"/>
        <rFont val="Times-Roman"/>
      </rPr>
      <t>t thép Bát giác ho</t>
    </r>
    <r>
      <rPr>
        <sz val="11"/>
        <rFont val="TimesNewRoman"/>
      </rPr>
      <t>ặ</t>
    </r>
    <r>
      <rPr>
        <sz val="11"/>
        <rFont val="Times-Roman"/>
      </rPr>
      <t xml:space="preserve">c Tròn côn 7m D78-3.5mm. </t>
    </r>
  </si>
  <si>
    <r>
      <t>C</t>
    </r>
    <r>
      <rPr>
        <sz val="11"/>
        <rFont val="TimesNewRoman"/>
      </rPr>
      <t>ộ</t>
    </r>
    <r>
      <rPr>
        <sz val="11"/>
        <rFont val="Times-Roman"/>
      </rPr>
      <t>t thép Bát giác ho</t>
    </r>
    <r>
      <rPr>
        <sz val="11"/>
        <rFont val="TimesNewRoman"/>
      </rPr>
      <t>ặ</t>
    </r>
    <r>
      <rPr>
        <sz val="11"/>
        <rFont val="Times-Roman"/>
      </rPr>
      <t xml:space="preserve">c Tròn côn 8m D78-3mm. </t>
    </r>
  </si>
  <si>
    <r>
      <t>C</t>
    </r>
    <r>
      <rPr>
        <sz val="11"/>
        <rFont val="TimesNewRoman"/>
      </rPr>
      <t>ộ</t>
    </r>
    <r>
      <rPr>
        <sz val="11"/>
        <rFont val="Times-Roman"/>
      </rPr>
      <t>t thép Bát giác ho</t>
    </r>
    <r>
      <rPr>
        <sz val="11"/>
        <rFont val="TimesNewRoman"/>
      </rPr>
      <t>ặ</t>
    </r>
    <r>
      <rPr>
        <sz val="11"/>
        <rFont val="Times-Roman"/>
      </rPr>
      <t xml:space="preserve">c Tròn côn 8m D78-3.5mm. </t>
    </r>
  </si>
  <si>
    <r>
      <t>C</t>
    </r>
    <r>
      <rPr>
        <sz val="11"/>
        <rFont val="TimesNewRoman"/>
      </rPr>
      <t>ộ</t>
    </r>
    <r>
      <rPr>
        <sz val="11"/>
        <rFont val="Times-Roman"/>
      </rPr>
      <t>t thép Bát giác ho</t>
    </r>
    <r>
      <rPr>
        <sz val="11"/>
        <rFont val="TimesNewRoman"/>
      </rPr>
      <t>ặ</t>
    </r>
    <r>
      <rPr>
        <sz val="11"/>
        <rFont val="Times-Roman"/>
      </rPr>
      <t xml:space="preserve">c Tròn côn 8m D78-4mm. </t>
    </r>
  </si>
  <si>
    <r>
      <t>C</t>
    </r>
    <r>
      <rPr>
        <sz val="11"/>
        <rFont val="TimesNewRoman"/>
      </rPr>
      <t>ộ</t>
    </r>
    <r>
      <rPr>
        <sz val="11"/>
        <rFont val="Times-Roman"/>
      </rPr>
      <t>t thép Bát giác ho</t>
    </r>
    <r>
      <rPr>
        <sz val="11"/>
        <rFont val="TimesNewRoman"/>
      </rPr>
      <t>ặ</t>
    </r>
    <r>
      <rPr>
        <sz val="11"/>
        <rFont val="Times-Roman"/>
      </rPr>
      <t xml:space="preserve">c Tròn côn 9m D78-3mm. </t>
    </r>
  </si>
  <si>
    <r>
      <t>C</t>
    </r>
    <r>
      <rPr>
        <sz val="11"/>
        <rFont val="TimesNewRoman"/>
      </rPr>
      <t>ộ</t>
    </r>
    <r>
      <rPr>
        <sz val="11"/>
        <rFont val="Times-Roman"/>
      </rPr>
      <t>t thép Bát giác ho</t>
    </r>
    <r>
      <rPr>
        <sz val="11"/>
        <rFont val="TimesNewRoman"/>
      </rPr>
      <t>ặ</t>
    </r>
    <r>
      <rPr>
        <sz val="11"/>
        <rFont val="Times-Roman"/>
      </rPr>
      <t xml:space="preserve">c Tròn côn 9m D78-3.5mm. </t>
    </r>
  </si>
  <si>
    <r>
      <t>C</t>
    </r>
    <r>
      <rPr>
        <sz val="11"/>
        <rFont val="TimesNewRoman"/>
      </rPr>
      <t>ộ</t>
    </r>
    <r>
      <rPr>
        <sz val="11"/>
        <rFont val="Times-Roman"/>
      </rPr>
      <t>t thép Bát giác ho</t>
    </r>
    <r>
      <rPr>
        <sz val="11"/>
        <rFont val="TimesNewRoman"/>
      </rPr>
      <t>ặ</t>
    </r>
    <r>
      <rPr>
        <sz val="11"/>
        <rFont val="Times-Roman"/>
      </rPr>
      <t>c Tròn côn 9m D78-4mm.</t>
    </r>
  </si>
  <si>
    <r>
      <t>C</t>
    </r>
    <r>
      <rPr>
        <sz val="11"/>
        <rFont val="TimesNewRoman"/>
      </rPr>
      <t>ộ</t>
    </r>
    <r>
      <rPr>
        <sz val="11"/>
        <rFont val="Times-Roman"/>
      </rPr>
      <t>t thép Bát giác ho</t>
    </r>
    <r>
      <rPr>
        <sz val="11"/>
        <rFont val="TimesNewRoman"/>
      </rPr>
      <t>ặ</t>
    </r>
    <r>
      <rPr>
        <sz val="11"/>
        <rFont val="Times-Roman"/>
      </rPr>
      <t xml:space="preserve">c Tròn côn 10m D78-3.5mm. </t>
    </r>
  </si>
  <si>
    <r>
      <t>C</t>
    </r>
    <r>
      <rPr>
        <sz val="11"/>
        <rFont val="TimesNewRoman"/>
      </rPr>
      <t>ộ</t>
    </r>
    <r>
      <rPr>
        <sz val="11"/>
        <rFont val="Times-Roman"/>
      </rPr>
      <t>t thép Bát giác ho</t>
    </r>
    <r>
      <rPr>
        <sz val="11"/>
        <rFont val="TimesNewRoman"/>
      </rPr>
      <t>ặ</t>
    </r>
    <r>
      <rPr>
        <sz val="11"/>
        <rFont val="Times-Roman"/>
      </rPr>
      <t xml:space="preserve">c Tròn côn 10m D78-4mm. </t>
    </r>
  </si>
  <si>
    <t xml:space="preserve"> H = 7m 
tôn dày 3mm,
 Dn = 58mm;
Dg = 140mm.</t>
  </si>
  <si>
    <t>H = 8m 
tôn dày 3.5mm,
 Dn = 58mm; 
Dg = 150mm.</t>
  </si>
  <si>
    <t>H = 9m 
tôn dày 3.5mm, 
Dn = 58mm
 Dg = 160mm</t>
  </si>
  <si>
    <t>H = 10m
tôn dày 4mm, 
Dn = 58mm; 
Dg = 170mm.</t>
  </si>
  <si>
    <t>H = 11m 
tôn dày 4mm,
 Dn = 58mm; 
Dg = 185mm.</t>
  </si>
  <si>
    <t>H = 6m (D78-3mm),
 Dn = 78mm; 
Dg = 144mm.</t>
  </si>
  <si>
    <t>H = 7m (D78-3mm), 
Dn = 78mm;
 Dg = 154mm.</t>
  </si>
  <si>
    <t xml:space="preserve"> H = 7m (D86-3mm), Dn = 86mm;
Dg = 160mm.</t>
  </si>
  <si>
    <t>H = 8m (D78-3.5mm), Dn = 78mm; 
Dg = 165mm.</t>
  </si>
  <si>
    <t>H = 8m (D86-3.5mm), Dn = 86mm; 
Dg = 170mm.</t>
  </si>
  <si>
    <t>H = 8m (D78-4mm), Dn = 78mm; 
Dg = 165mm.</t>
  </si>
  <si>
    <t>H = 9m (D78-4mm), Dn = 78mm; 
Dg = 175mm.</t>
  </si>
  <si>
    <t>H = 10m (D78-4mm), Dn = 78mm; 
Dg = 186mm.</t>
  </si>
  <si>
    <t>H = 11m (D78-4mm), Dn = 78mm; 
Dg = 196mm.</t>
  </si>
  <si>
    <t>H = 11m (D87-4mm), Dn = 87mm; 
Dg = 192mm.</t>
  </si>
  <si>
    <t>cao 8m. 
ngọn D78-3.5mm</t>
  </si>
  <si>
    <t>cao 9m,
 ngọn D78-4.0mm</t>
  </si>
  <si>
    <t>cao 9m
 ngọn D78-4.0mm</t>
  </si>
  <si>
    <t>Đế gang DC05B (M16x340x340)</t>
  </si>
  <si>
    <t>Đế gang DC06 (M16x260x260mm)</t>
  </si>
  <si>
    <t>Đế gang DC07 (M16 x 260 x 260mm)</t>
  </si>
  <si>
    <t>Đế gang NOUVO (M16x240x240mm)</t>
  </si>
  <si>
    <t>Đế gang BAMBOO (M16x240x240mm)</t>
  </si>
  <si>
    <t xml:space="preserve"> Thân nhôm 
D108 - 3.2m</t>
  </si>
  <si>
    <t>Thân nhôm 
D76 - 3.2m</t>
  </si>
  <si>
    <t>Thân nhôm
 D108 - 3.2m</t>
  </si>
  <si>
    <t>Thân nhôm
 D76 - 3.2m</t>
  </si>
  <si>
    <t xml:space="preserve">Dn=56; Dg =124. </t>
  </si>
  <si>
    <t xml:space="preserve">Cột thép Bát giác hoặc Tròn côn liền cần đơn H=6m tôn dày 3mm. </t>
  </si>
  <si>
    <t xml:space="preserve"> Dn=56; Dg =134. </t>
  </si>
  <si>
    <t>Cột thép Bát giác hoặc Tròn côn liền cần đơn H=7m tôn dày 3mm.</t>
  </si>
  <si>
    <t xml:space="preserve">Dn=56; Dg =150. </t>
  </si>
  <si>
    <t xml:space="preserve">Cột thép Bát giác hoặc Tròn côn liền cần đơn H=8m tôn dày 3mm. </t>
  </si>
  <si>
    <t>. Dn=56; Dg=150.</t>
  </si>
  <si>
    <t>Cột thép Bát giác hoặc Tròn côn liền cần đơn H=8m tôn dày 3.5mm</t>
  </si>
  <si>
    <t xml:space="preserve"> Dn=56; Dg =150. </t>
  </si>
  <si>
    <t>Cột thép Bát giác hoặc Tròn côn liền cần đơn H=8m tôn dày 4mm.</t>
  </si>
  <si>
    <t xml:space="preserve"> Dn=56; Dg =161. </t>
  </si>
  <si>
    <t>Cột thép Bát giác hoặc Tròn côn liền cần đơn H=9m tôn dày 3mm.</t>
  </si>
  <si>
    <t xml:space="preserve"> Dn=56; Dg=161.</t>
  </si>
  <si>
    <t>Cột thép Bát giác hoặc Tròn côn liền cần đơn H=9m tôn dày 3.5mm.</t>
  </si>
  <si>
    <t>Cột thép Bát giác hoặc Tròn côn liền cần đơn H=9m tôn dày 4mm.</t>
  </si>
  <si>
    <t>Cột thép Bát giác hoặc Tròn côn liền cần đơn H=10m tôn dày 3.5mm</t>
  </si>
  <si>
    <t>Dn=56; Dg=172.</t>
  </si>
  <si>
    <t xml:space="preserve">Cột thép Bát giác hoặc Tròn côn liền cần đơn H=10m tôn dày 4mm. </t>
  </si>
  <si>
    <t xml:space="preserve"> Dn=56; Dg=183.</t>
  </si>
  <si>
    <t>Cột thép Bát giác hoặc Tròn côn liền cần đơn, H=11m tôn dày 4mm.</t>
  </si>
  <si>
    <t>H=6m, dày 3mm</t>
  </si>
  <si>
    <t>H=7m, dày 3mm</t>
  </si>
  <si>
    <t>Gạch bê tông 3 vách EBERA X03;</t>
  </si>
  <si>
    <t>Gạch bê tông 2 vách EBERA X04;</t>
  </si>
  <si>
    <t>Gạch bê tông 3 vách EBERA X05-100;</t>
  </si>
  <si>
    <t>Gạch bê tông 4 vách EBERA X05-170;</t>
  </si>
  <si>
    <t>Gạch bê tông 4 vách EBERA X05-200;</t>
  </si>
  <si>
    <t>Gạch bê tông đặc EBERA T01;</t>
  </si>
  <si>
    <t>Gạch bê tông tự chèn hình chữ nhật EBERA C01;</t>
  </si>
  <si>
    <t>220x105x60 mm; M10,0 (gạch xây không trát 1 mặt màu đỏ)</t>
  </si>
  <si>
    <t>Gạch bê tông tự chèn hình ziczac EBERA C02-60;</t>
  </si>
  <si>
    <t>Gạch bê tông tự chèn hình ziczac EBERA C02-80;</t>
  </si>
  <si>
    <t>Gạch bê tông tự chèn hình chữ I EBERA C03;</t>
  </si>
  <si>
    <t>Gạch bê tông tự chèn hình lục giác EBERA C04;</t>
  </si>
  <si>
    <t>Gạch bê tông tự chèn hình chữ nhật EBERA C05;</t>
  </si>
  <si>
    <t>Gạch bê tông tự chèn trồng cỏ EBERA C07;</t>
  </si>
  <si>
    <t>Công ty Cổ phần xuất nhập khẩu và PT đô thị Hiệp Cường. 
Đc: Thôn Kỳ Sơn 5, xã Việt Khê, TP Hải Phòng; SĐT: 0934307786</t>
  </si>
  <si>
    <t xml:space="preserve">Công ty TNHH Knauf Việt Nam. 
Đc: Lô B3a, Khu công nghiệp Hiệp Phước, Xã Hiệp Phước, Huyện Nhà Bè, Thành phố Hồ Chí Minh, Việt Nam; SĐT:0903749990 </t>
  </si>
  <si>
    <t>Công ty Cổ phần điện nước Minh Ngọc 
Đc: Số , xã 167 đường Hoàng Thạch, phường Nhị Chiểu, TP Hải Phòng. SĐT: 0976055666</t>
  </si>
  <si>
    <t>Công ty TNHH Nippon Paint (Việt Nam),
 Đc: Số 14, Đường 3A, KCN Biên Hòa II, Phường Long Hưng, Tỉnh Đồng Nai, SĐT: 079 9153009</t>
  </si>
  <si>
    <t>Đến chân công trình trên địa bàn Hải Phòng</t>
  </si>
  <si>
    <t>Công ty TNHH Eco Brick. Địa chỉ: Số 57 Lý Thường Kiệt, Phường Hồng Bàng, TP Hải Phòng; SĐT: 0907258688</t>
  </si>
  <si>
    <t>390x200x130 mm; M7,5</t>
  </si>
  <si>
    <t>390x150x190mm; M7,5</t>
  </si>
  <si>
    <t>220x105x130mm; M7,5</t>
  </si>
  <si>
    <t>390x100x130mm; M7,5</t>
  </si>
  <si>
    <t>390x170x130mm; M7,5</t>
  </si>
  <si>
    <t>200x100x60mm, M300; màu ghi</t>
  </si>
  <si>
    <t>225x112x60mm, M300, màu ghi</t>
  </si>
  <si>
    <t>225x112x80mm, M400, màu ghi</t>
  </si>
  <si>
    <t>200x170x60mm, M300, màu ghi</t>
  </si>
  <si>
    <t>230x200x60mm, M300, màu ghi</t>
  </si>
  <si>
    <t>600x300x60mm, M300, màu ghi</t>
  </si>
  <si>
    <t>390x260x80mm, M300, màu ghi</t>
  </si>
  <si>
    <t>6.1.7</t>
  </si>
  <si>
    <t xml:space="preserve">Sơn lót nội thất cao cấp </t>
  </si>
  <si>
    <t xml:space="preserve">Sơn siêu trắng phủ trần cao cấp </t>
  </si>
  <si>
    <t xml:space="preserve">Sơn mặt mờ nội thất cao cấp </t>
  </si>
  <si>
    <t xml:space="preserve">Sơn bán bóng nội thất cao cấp </t>
  </si>
  <si>
    <t xml:space="preserve">Sơn bóng nội thất cao cấp </t>
  </si>
  <si>
    <t xml:space="preserve">Sơn lót ngoại thất cao cấp </t>
  </si>
  <si>
    <t xml:space="preserve">Sơn ngoại thất cao cấp </t>
  </si>
  <si>
    <t xml:space="preserve">Sơn bóng ngoại thất cao cấp </t>
  </si>
  <si>
    <t xml:space="preserve">Sơn lót kháng kiềm nội thất BLOCKING </t>
  </si>
  <si>
    <t xml:space="preserve">Sơn nội thất ECO-LIFE </t>
  </si>
  <si>
    <t xml:space="preserve">Sơn lót kháng kiềm ngoại thất ARMOR </t>
  </si>
  <si>
    <t xml:space="preserve">Sơn ngoại thất PERFECT  </t>
  </si>
  <si>
    <t>Sơn phủ bóng hệ nước cao cấp Clear - N</t>
  </si>
  <si>
    <t>Sơn nhũ đồng cao cấp</t>
  </si>
  <si>
    <t>Sơn chống thấm đa năng cao cấp KT-11A</t>
  </si>
  <si>
    <t xml:space="preserve">Sơn chống thấm NANO </t>
  </si>
  <si>
    <t>Sơn lót ngoại thất cao cấp (Đá)</t>
  </si>
  <si>
    <t>Sơn Đá kim cương đa sắc</t>
  </si>
  <si>
    <t xml:space="preserve">TCVN 8652:2020 QCVN 16:2023/BXD
QCVN 08:2020/BCT 
</t>
  </si>
  <si>
    <t>QCVN 16:2023/BXD
QCVN 08:2020/BCT</t>
  </si>
  <si>
    <t>6.3.5</t>
  </si>
  <si>
    <t>Công ty TNHH Thiết bị điện nước Phúc Hà;  Đc: Km3, đường tỉnh 390D, xã Nam Sách, TP Hải Phòng; SĐT: 0938 668451</t>
  </si>
  <si>
    <t>Ống nhựa PPR - PN10 (Ống hàn nhiệt)</t>
  </si>
  <si>
    <t>QCVN 16:2023/BXD
QCVN 12-1:2011/BYT</t>
  </si>
  <si>
    <t>ϕ20mm dày 2,3mm</t>
  </si>
  <si>
    <t>"</t>
  </si>
  <si>
    <t>ϕ25mm dày 2,8mm</t>
  </si>
  <si>
    <t>ϕ32mm dày 2,9mm</t>
  </si>
  <si>
    <t>ϕ40mm dày 3,7mm</t>
  </si>
  <si>
    <t>ϕ50mm dày 4,6mm</t>
  </si>
  <si>
    <t>ϕ63mm dày 5,8mm</t>
  </si>
  <si>
    <t>ϕ75mm dày 6,8mm</t>
  </si>
  <si>
    <t>ϕ90mm dày 8,2mm</t>
  </si>
  <si>
    <t>ϕ110mm dày 10mm</t>
  </si>
  <si>
    <t>ϕ125mm dày 11,4mm</t>
  </si>
  <si>
    <t>ϕ140mm dày 12,7mm</t>
  </si>
  <si>
    <t>ϕ160mm dày 14,6mm</t>
  </si>
  <si>
    <t>ϕ180mm dày 16,4mm</t>
  </si>
  <si>
    <t>ϕ200mm dày 18,2mm</t>
  </si>
  <si>
    <t xml:space="preserve">Ống nhựa PPR - PN16 (ống hàn nhiệt) </t>
  </si>
  <si>
    <t>ϕ20 mm dày 2,8mm</t>
  </si>
  <si>
    <t>ϕ25 mm dày 4,2mm</t>
  </si>
  <si>
    <t>ϕ32mm dày 4,4mm</t>
  </si>
  <si>
    <t>ϕ40mm dày 5,5mm</t>
  </si>
  <si>
    <t>ϕ50mm dày 6,9mm</t>
  </si>
  <si>
    <t>ϕ63mm dày 8,6mm</t>
  </si>
  <si>
    <t>ϕ75mm dày 10,3mm</t>
  </si>
  <si>
    <t>ϕ90mm dày 12,3mm</t>
  </si>
  <si>
    <t>ϕ110mm dày 15,1mm</t>
  </si>
  <si>
    <t>ϕ125mm dày 17,1mm</t>
  </si>
  <si>
    <t>ϕ140mm dày 19,2mm</t>
  </si>
  <si>
    <t>ϕ160mm dày 21,9mm</t>
  </si>
  <si>
    <t xml:space="preserve">ϕ180mm dày 24,5mm </t>
  </si>
  <si>
    <t>ϕ200mm  dày 27,4mm</t>
  </si>
  <si>
    <t xml:space="preserve">Ống nhựa PPR - PN20 (ống hàn nhiệt) </t>
  </si>
  <si>
    <t>ϕ20 mm  dày 3,4mm</t>
  </si>
  <si>
    <t>ϕ32mm dày 5,4mm</t>
  </si>
  <si>
    <t>ϕ40mm dày 6,7mm</t>
  </si>
  <si>
    <t>ϕ50mm dày 8,3mm</t>
  </si>
  <si>
    <t>ϕ63mm dày 10,5mm</t>
  </si>
  <si>
    <t>ϕ75mm dày 12,5mm</t>
  </si>
  <si>
    <t>ϕ90mm dày 15,0mm</t>
  </si>
  <si>
    <t>ϕ110mm dày 18,3mm</t>
  </si>
  <si>
    <t>ϕ125mm dày 20,8mm</t>
  </si>
  <si>
    <t>ϕ140mm dày 23,3mm</t>
  </si>
  <si>
    <t>ϕ160mm dày 26,6mm</t>
  </si>
  <si>
    <t xml:space="preserve">ϕ180mm  dày 29,0mm </t>
  </si>
  <si>
    <t>ϕ200mm dày 33,2mm</t>
  </si>
  <si>
    <t xml:space="preserve">Ống tránh </t>
  </si>
  <si>
    <t xml:space="preserve">ϕ20mm </t>
  </si>
  <si>
    <t xml:space="preserve">ϕ25mm </t>
  </si>
  <si>
    <t xml:space="preserve">Cút 90º </t>
  </si>
  <si>
    <t xml:space="preserve">ϕ32mm </t>
  </si>
  <si>
    <t xml:space="preserve">ϕ40mm </t>
  </si>
  <si>
    <t xml:space="preserve">ϕ50mm </t>
  </si>
  <si>
    <t xml:space="preserve">ϕ63mm </t>
  </si>
  <si>
    <t xml:space="preserve">ϕ75mm </t>
  </si>
  <si>
    <t xml:space="preserve">ϕ90mm </t>
  </si>
  <si>
    <t xml:space="preserve">ϕ110mm </t>
  </si>
  <si>
    <t xml:space="preserve">Măng sông </t>
  </si>
  <si>
    <t xml:space="preserve">Chếch 45º </t>
  </si>
  <si>
    <t xml:space="preserve">Tê </t>
  </si>
  <si>
    <t xml:space="preserve">Côn thu </t>
  </si>
  <si>
    <t xml:space="preserve">Tê thu </t>
  </si>
  <si>
    <t xml:space="preserve">Bịt </t>
  </si>
  <si>
    <t xml:space="preserve">Mặt bích </t>
  </si>
  <si>
    <t xml:space="preserve">Cút ren trong 90º </t>
  </si>
  <si>
    <t xml:space="preserve">ϕ20*1/2mm </t>
  </si>
  <si>
    <t xml:space="preserve">ϕ25*1/2mm </t>
  </si>
  <si>
    <t xml:space="preserve">ϕ25*3/4mm </t>
  </si>
  <si>
    <t xml:space="preserve">ϕ32*1mm </t>
  </si>
  <si>
    <t xml:space="preserve">Cút ren ngoài 90º </t>
  </si>
  <si>
    <t xml:space="preserve">Măng sông ren trong </t>
  </si>
  <si>
    <t xml:space="preserve">ϕ40*11/4mm </t>
  </si>
  <si>
    <t xml:space="preserve">ϕ50*11/2mm </t>
  </si>
  <si>
    <t xml:space="preserve">ϕ63*2mm </t>
  </si>
  <si>
    <t xml:space="preserve">Măng sông ren ngoài </t>
  </si>
  <si>
    <t xml:space="preserve">Tê ren trong </t>
  </si>
  <si>
    <t xml:space="preserve">Tê ren ngoài </t>
  </si>
  <si>
    <t xml:space="preserve">Rắc co ren ngoài </t>
  </si>
  <si>
    <t xml:space="preserve">Rắc co ren trong </t>
  </si>
  <si>
    <t xml:space="preserve">Van cửa hàm ếch tay nhựa </t>
  </si>
  <si>
    <t xml:space="preserve">Van cửa đồng tay nhựa </t>
  </si>
  <si>
    <t xml:space="preserve">Van bi tay ba cạnh </t>
  </si>
  <si>
    <t xml:space="preserve">Van bi nhựa </t>
  </si>
  <si>
    <t xml:space="preserve">Rắc co </t>
  </si>
  <si>
    <t xml:space="preserve"> PE100</t>
  </si>
  <si>
    <t>ống nhựa HDPE PN8</t>
  </si>
  <si>
    <t>Ф 40 dày 1,9mm</t>
  </si>
  <si>
    <t>Ф 50 dày 2,4mm</t>
  </si>
  <si>
    <t>Ф 63 dày 3mm</t>
  </si>
  <si>
    <t>Ф 75 dày 3,5mm</t>
  </si>
  <si>
    <t>Ф 90 dày 4,3mm</t>
  </si>
  <si>
    <t>Ф 110 dày 5,3mm</t>
  </si>
  <si>
    <t>Ф 125 dày 6mm</t>
  </si>
  <si>
    <t>Ф 140 dày 6,7mm</t>
  </si>
  <si>
    <t>Ф 160 dày 7,7mm</t>
  </si>
  <si>
    <t>Ф 180 dày 8,6mm</t>
  </si>
  <si>
    <t>Ф 200 dày 9,6mm</t>
  </si>
  <si>
    <t>Ф 225 dày 10,8mm</t>
  </si>
  <si>
    <t>Ф 250 dày 11,9mm</t>
  </si>
  <si>
    <t>Ф 280 dày 13,4mm</t>
  </si>
  <si>
    <t>Ф 315 dày 15mm</t>
  </si>
  <si>
    <t>Ф 355 dày 16,9mm</t>
  </si>
  <si>
    <t>Ф 400 dày 19,1mm</t>
  </si>
  <si>
    <t>Ф 450 dày 21,5mm</t>
  </si>
  <si>
    <t>Ф 500 dày 23,9mm</t>
  </si>
  <si>
    <t>Φ560  dầy 26.7mm</t>
  </si>
  <si>
    <t>Φ630  dầy 30.0mm</t>
  </si>
  <si>
    <t>Φ710  dầy 33.9mm</t>
  </si>
  <si>
    <t>Φ800  dầy 38.1mm</t>
  </si>
  <si>
    <t>Φ900  dầy 42.9mm</t>
  </si>
  <si>
    <t>Φ1000  dầy 47.7mm</t>
  </si>
  <si>
    <t>Φ1200  dầy 57.2mm</t>
  </si>
  <si>
    <t xml:space="preserve">ống nhựa HDPE PN10 </t>
  </si>
  <si>
    <t>Ф 32 dày 2.0mm</t>
  </si>
  <si>
    <t>Ф 40 dày 2.4mm</t>
  </si>
  <si>
    <t>Ф 50 dày 3.0mm</t>
  </si>
  <si>
    <t>Ф 63 dày 3,8mm</t>
  </si>
  <si>
    <t>Ф 75 dày 4,5mm</t>
  </si>
  <si>
    <t>Ф 90 dày 5,4mm</t>
  </si>
  <si>
    <t>Ф 110 dày 6,6mm</t>
  </si>
  <si>
    <t>Ф 125 dày 7,4mm</t>
  </si>
  <si>
    <t>Ф 140 dày 8,3mm</t>
  </si>
  <si>
    <t>Ф 160 dày 9,5mm</t>
  </si>
  <si>
    <t>Ф 180 dày 10,7mm</t>
  </si>
  <si>
    <t>Ф 200 dày 11,9mm</t>
  </si>
  <si>
    <t>Ф 225 dày 13,4mm</t>
  </si>
  <si>
    <t>Ф 250 dày 14,8mm</t>
  </si>
  <si>
    <t>Ф 280 dày 16,6mm</t>
  </si>
  <si>
    <t>Ф 315 dày 18,7mm</t>
  </si>
  <si>
    <t>Ф 355 dày 21,1mm</t>
  </si>
  <si>
    <t>Ф 400 dày 23,7mm</t>
  </si>
  <si>
    <t>Ф 450 dày 26,7mm</t>
  </si>
  <si>
    <t>Ф 500 dày 29,7mm</t>
  </si>
  <si>
    <t>Φ560  dầy 33.2mm</t>
  </si>
  <si>
    <t>Φ630  dầy 37.4mm</t>
  </si>
  <si>
    <t>Φ710  dầy 42.1mm</t>
  </si>
  <si>
    <t>Φ800  dầy 47.4mm</t>
  </si>
  <si>
    <t>Φ900  dầy 53.3mm</t>
  </si>
  <si>
    <t>Φ1000  dầy 59.3mm</t>
  </si>
  <si>
    <t>Φ1200  dầy 71.1mm</t>
  </si>
  <si>
    <t xml:space="preserve">Ống nhựa HDPE PN12,5 </t>
  </si>
  <si>
    <t>Ф 25 dày 1,9mm</t>
  </si>
  <si>
    <t>Ф 32 dày 2,4mm</t>
  </si>
  <si>
    <t>Ф 40 dày 3,0mm</t>
  </si>
  <si>
    <t>Ф 50 dày 3,7mm</t>
  </si>
  <si>
    <t>Ф 63 dày 4,7mm</t>
  </si>
  <si>
    <t>Ф 75 dày 5,6mm</t>
  </si>
  <si>
    <t>Ф 90 dày 6,7mm</t>
  </si>
  <si>
    <t>Ф 110 dày 8,1mm</t>
  </si>
  <si>
    <t>Ф 125 dày 9,2mm</t>
  </si>
  <si>
    <t>Ф 140 dày 10,3mm</t>
  </si>
  <si>
    <t>Ф 160 dày 11,8mm</t>
  </si>
  <si>
    <t>Ф 180 dày 13,3mm</t>
  </si>
  <si>
    <t>Ф 200 dày 14,7mm</t>
  </si>
  <si>
    <t>Ф 225 dày 16,6mm</t>
  </si>
  <si>
    <t>Ф 250 dày 18,4mm</t>
  </si>
  <si>
    <t>Ф 280 dày 20,6mm</t>
  </si>
  <si>
    <t>Ф 315 dày 23,2mm</t>
  </si>
  <si>
    <t>Ф 355 dày 26,1mm</t>
  </si>
  <si>
    <t>Ф 400 dày 29,4mm</t>
  </si>
  <si>
    <t>Ф 450 dày 33,1mm</t>
  </si>
  <si>
    <t>Ф 500 dày 36,8mm</t>
  </si>
  <si>
    <t>Φ560  dầy 41.2mm</t>
  </si>
  <si>
    <t>Φ630  dầy 46.3mm</t>
  </si>
  <si>
    <t>Φ710  dầy 52.2mm</t>
  </si>
  <si>
    <t>Φ800  dầy 58.8mm</t>
  </si>
  <si>
    <t>Φ900  dầy 66.1mm</t>
  </si>
  <si>
    <t>Φ1000  dầy 73.5mm</t>
  </si>
  <si>
    <t>Φ1200  dầy 88.2mm</t>
  </si>
  <si>
    <t xml:space="preserve">Ống nhựa HDPE PN16 </t>
  </si>
  <si>
    <t>Ф 20 dày 1,9mm</t>
  </si>
  <si>
    <t>Ф 25 dày 2,3mm</t>
  </si>
  <si>
    <t>Ф 32 dày 3,0mm</t>
  </si>
  <si>
    <t>Ф 40 dày 3,7mm</t>
  </si>
  <si>
    <t>Ф 50 dày 4,6mm</t>
  </si>
  <si>
    <t>Ф 63 dày 5,8mm</t>
  </si>
  <si>
    <t>Ф 75 dày 6,8mm</t>
  </si>
  <si>
    <t>Ф 90 dày 8,2mm</t>
  </si>
  <si>
    <t>Ф 110 dày 10,0mm</t>
  </si>
  <si>
    <t>Ф 125 dày 11,4mm</t>
  </si>
  <si>
    <t>Ф 140 dày 12,7mm</t>
  </si>
  <si>
    <t>Ф 160 dày 14,6mm</t>
  </si>
  <si>
    <t>Ф 180 dày 16,4mm</t>
  </si>
  <si>
    <t>Ф 200 dày 18,2mm</t>
  </si>
  <si>
    <t>Ф 225 dày 20,5mm</t>
  </si>
  <si>
    <t>Ф 250 dày 22,7mm</t>
  </si>
  <si>
    <t>Ф 280 dày 25,4mm</t>
  </si>
  <si>
    <t>Ф 315 dày 28,6mm</t>
  </si>
  <si>
    <t>Ф 355 dày 32,2mm</t>
  </si>
  <si>
    <t>Ф 400 dày 36,3mm</t>
  </si>
  <si>
    <t>Ф 450 dày 40,9mm</t>
  </si>
  <si>
    <t>Φ500  dầy 45.4mm</t>
  </si>
  <si>
    <t>Φ560   dầy 50.8mm</t>
  </si>
  <si>
    <t>Φ630  dầy 57.2mm</t>
  </si>
  <si>
    <t>Φ710  dầy 64.5mm</t>
  </si>
  <si>
    <t>Φ800  dầy 72.0mm</t>
  </si>
  <si>
    <t xml:space="preserve">Ống nhựa HDPE PN20 </t>
  </si>
  <si>
    <t>Ф 20 dày 2,3mm</t>
  </si>
  <si>
    <t>Ф 25 dày 2,8mm</t>
  </si>
  <si>
    <t>Ф 32 dày 3,6mm</t>
  </si>
  <si>
    <t>Ф 40 dày 4,5mm</t>
  </si>
  <si>
    <t>Ф 50 dày 5,6mm</t>
  </si>
  <si>
    <t>Ф 63 dày 7,1mm</t>
  </si>
  <si>
    <t>Ф 75 dày 8,4mm</t>
  </si>
  <si>
    <t>Ф 90 dày 10,1mm</t>
  </si>
  <si>
    <t>Ф 110 dày 12,3mm</t>
  </si>
  <si>
    <t>Ф 125 dày 14,0mm</t>
  </si>
  <si>
    <t>Ф 140 dày 15,7mm</t>
  </si>
  <si>
    <t>Ф 160 dày 17,9mm</t>
  </si>
  <si>
    <t>Ф 180 dày 20,1mm</t>
  </si>
  <si>
    <t>Ф 200 dày 22,4mm</t>
  </si>
  <si>
    <t>Ф 225 dày 25,2mm</t>
  </si>
  <si>
    <t>Ф 250 dày 27,9mm</t>
  </si>
  <si>
    <t>Ф 280 dày 31,3mm</t>
  </si>
  <si>
    <t>Ф 315 dày 35,2mm</t>
  </si>
  <si>
    <t>Ф 355 dày 39,7mm</t>
  </si>
  <si>
    <t>Ф 400 dày 44,7mm</t>
  </si>
  <si>
    <t>Ф 450 dày 50,3mm</t>
  </si>
  <si>
    <t>Φ500   dầy 55.8mm</t>
  </si>
  <si>
    <t>PVC-U</t>
  </si>
  <si>
    <t>Ống nhựa PVC dán keo</t>
  </si>
  <si>
    <t>Ống thoát Φ21 dầy 1.0</t>
  </si>
  <si>
    <t>Class 0 Φ21 dầy 1.2</t>
  </si>
  <si>
    <t>Class 1 Φ21 dầy 1.5</t>
  </si>
  <si>
    <t>Class 2 Φ21 dầy 1.6</t>
  </si>
  <si>
    <t>Class 3 Φ21 dầy 2.4</t>
  </si>
  <si>
    <t>Ống thoát Φ27 dầy 1.0</t>
  </si>
  <si>
    <t>Class 0 Φ27 dầy 1.3</t>
  </si>
  <si>
    <t>Class 1 Φ27 dầy 1.6</t>
  </si>
  <si>
    <t>Class 2 Φ27 dầy 2.0</t>
  </si>
  <si>
    <t>Class 3 Φ27 dầy 3.0</t>
  </si>
  <si>
    <t>Ống thoát Φ34 dầy 1.0</t>
  </si>
  <si>
    <t>Class 0 Φ34 dầy 1.5</t>
  </si>
  <si>
    <t>Class 1 Φ34 dầy 1.7</t>
  </si>
  <si>
    <t>Class 2 Φ34 dầy 2.0</t>
  </si>
  <si>
    <t>Class 3 Φ34 dầy 2.6</t>
  </si>
  <si>
    <t>Class 4 Φ34 dầy 3.8</t>
  </si>
  <si>
    <t>Ống thoát Φ42 dầy 1.2</t>
  </si>
  <si>
    <t>Class 0 Φ42 dầy 1.5</t>
  </si>
  <si>
    <t>Class 1 Φ42 dầy 1.7</t>
  </si>
  <si>
    <t>Class 2 Φ42 dầy 2.0</t>
  </si>
  <si>
    <t>Class 3 Φ42 dầy 2.5</t>
  </si>
  <si>
    <t>Class 4 Φ42 dầy 3.2</t>
  </si>
  <si>
    <t>Class 5 Φ42 dầy 4.7</t>
  </si>
  <si>
    <t>Ống thoát Φ48 dầy 1.4</t>
  </si>
  <si>
    <t>Class 0 Φ48 dầy 1.6</t>
  </si>
  <si>
    <t>Class 1 Φ48 dầy 1.9</t>
  </si>
  <si>
    <t>Class 2 Φ48 dầy 2.3</t>
  </si>
  <si>
    <t>Class 3 Φ48 dầy 2.9</t>
  </si>
  <si>
    <t>Class 4 Φ48 dầy 3.6</t>
  </si>
  <si>
    <t>Class 5 Φ48 dầy 5.4</t>
  </si>
  <si>
    <t>Ống thoát Φ60 dầy 1.4</t>
  </si>
  <si>
    <t>Class 0 Φ60 dầy 1.5</t>
  </si>
  <si>
    <t>Class 1 Φ60 dầy 1.8</t>
  </si>
  <si>
    <t>Class 2 Φ60 dầy 2.3</t>
  </si>
  <si>
    <t>Class 3 Φ60 dầy 2.9</t>
  </si>
  <si>
    <t>Class 4 Φ60 dầy 3.6</t>
  </si>
  <si>
    <t>Class 5 Φ60 dầy 4.5</t>
  </si>
  <si>
    <t>Ống thoát Φ75 dầy 1.5</t>
  </si>
  <si>
    <t>Class 0 Φ75 dầy 1.9</t>
  </si>
  <si>
    <t>Class 1 Φ75 dầy 2.2</t>
  </si>
  <si>
    <t>Class 2 Φ75 dầy 2.9</t>
  </si>
  <si>
    <t>Class 3 Φ75 dầy 3.6</t>
  </si>
  <si>
    <t>Class 4 Φ75 dầy 4.5</t>
  </si>
  <si>
    <t>Class 5 Φ75 dầy 5.6</t>
  </si>
  <si>
    <t>Ống thoát Φ90 dầy 1.5</t>
  </si>
  <si>
    <t>Class 0 Φ90 dầy 1.9</t>
  </si>
  <si>
    <t>Class 1 Φ90 dầy 2.2</t>
  </si>
  <si>
    <t>Class 2 Φ90 dầy 2.7</t>
  </si>
  <si>
    <t>Class 3 Φ90 dầy 3.5</t>
  </si>
  <si>
    <t>Class 4 Φ90 dầy 4.3</t>
  </si>
  <si>
    <t>Class 5 Φ90 dầy 5.4</t>
  </si>
  <si>
    <t>Ống thoát Φ110 dầy 1.9</t>
  </si>
  <si>
    <t>Class 0 Φ110 dầy 2.2</t>
  </si>
  <si>
    <t>Class 1 Φ110 dầy 2.7</t>
  </si>
  <si>
    <t>Class 2 Φ110 dầy 3.2</t>
  </si>
  <si>
    <t>Class 3 Φ110 dầy4.2</t>
  </si>
  <si>
    <t>Class 4 Φ110 dầy 5.3</t>
  </si>
  <si>
    <t>Class 5 Φ110 dầy 6.6</t>
  </si>
  <si>
    <t>Ống thoát Φ125 dầy 2.0</t>
  </si>
  <si>
    <t>Class 0 Φ125 dầy 2.5</t>
  </si>
  <si>
    <t>Class 1 Φ125 dầy 3.1</t>
  </si>
  <si>
    <t>Class 2 Φ125 dầy 3.7</t>
  </si>
  <si>
    <t>Class 3 Φ125 dầy 4.8</t>
  </si>
  <si>
    <t>Class 4 Φ125 dầy 6.0</t>
  </si>
  <si>
    <t>Class 5 Φ125 dầy 7.4</t>
  </si>
  <si>
    <t>Ống thoát Φ140 dầy 2.2</t>
  </si>
  <si>
    <t>Class 0 Φ140 dầy 2.8</t>
  </si>
  <si>
    <t>Class 1 Φ140 dầy 3.5</t>
  </si>
  <si>
    <t>Class 2 Φ140 dầy 4.1</t>
  </si>
  <si>
    <t>Class 3 Φ140 dầy 5.4</t>
  </si>
  <si>
    <t>Class 4 Φ140 dầy 6.7</t>
  </si>
  <si>
    <t>Class 5 Φ140 dầy 8.3</t>
  </si>
  <si>
    <t>Ống thoát Φ160 dầy 2.5</t>
  </si>
  <si>
    <t>Class 0 Φ160 dầy 3.2</t>
  </si>
  <si>
    <t>Class 1 Φ160 dầy 4.0</t>
  </si>
  <si>
    <t>Class 2 Φ160 dầy 4.7</t>
  </si>
  <si>
    <t>Class 3 Φ160 dầy 6.2</t>
  </si>
  <si>
    <t>Class 4 Φ160 dầy 7.7</t>
  </si>
  <si>
    <t>Class 5 Φ160 dầy 9.5</t>
  </si>
  <si>
    <t>Ống thoát Φ200 dầy 3.2</t>
  </si>
  <si>
    <t>Class 0 Φ200 dầy 3.9</t>
  </si>
  <si>
    <t>Class 1 Φ200 dầy 4.9</t>
  </si>
  <si>
    <t>Class 2 Φ200 dầy 5.9</t>
  </si>
  <si>
    <t>Class 3 Φ200 dầy 7.7</t>
  </si>
  <si>
    <t>Class 4 Φ200 dầy 9.6</t>
  </si>
  <si>
    <t>Class 5 Φ200 dầy 11.9</t>
  </si>
  <si>
    <t>Ống thoát Φ225 dầy 3.5</t>
  </si>
  <si>
    <t>Class 0 Φ225 dầy 4.4</t>
  </si>
  <si>
    <t>Class 1 Φ225 dầy 5.5</t>
  </si>
  <si>
    <t>Class 2 Φ225 dầy 6.6</t>
  </si>
  <si>
    <t>Class 3 Φ225 dầy 8.6</t>
  </si>
  <si>
    <t>Class 4 Φ225 dầy 10.8</t>
  </si>
  <si>
    <t>Class 5 Φ225 dầy 13.4</t>
  </si>
  <si>
    <t>Ống thoát Φ250 dầy 3.9</t>
  </si>
  <si>
    <t>Class 0 Φ250 dầy 4.9</t>
  </si>
  <si>
    <t>Class 1 Φ250 dầy 6.2</t>
  </si>
  <si>
    <t>Class 2 Φ250 dầy 7.3</t>
  </si>
  <si>
    <t>Class 3 Φ250 dầy 9.6</t>
  </si>
  <si>
    <t>Class 4 Φ250 dầy 11.9</t>
  </si>
  <si>
    <t>Class 5 Φ250 dầy 14.8</t>
  </si>
  <si>
    <t>Ống thoát Φ315 dầy 5.3</t>
  </si>
  <si>
    <t>Class 0 Φ315 dầy 6.2</t>
  </si>
  <si>
    <t>Class 1 Φ315 dầy 7.7</t>
  </si>
  <si>
    <t>Class 2 Φ315 dầy 9.2</t>
  </si>
  <si>
    <t>Class 3 Φ315 dầy 12.1</t>
  </si>
  <si>
    <t>Class 4 Φ315 dầy 15.0</t>
  </si>
  <si>
    <t>Class 5 Φ315 dầy 18.7</t>
  </si>
  <si>
    <t>Class 0 Φ355 dầy 7.0</t>
  </si>
  <si>
    <t>Class 1 Φ355 dầy 8.7</t>
  </si>
  <si>
    <t>Class 2 Φ355 dầy 10.4</t>
  </si>
  <si>
    <t>Class 3 Φ355 dầy 13.6</t>
  </si>
  <si>
    <t>Class 4 Φ355 dầy 16.9</t>
  </si>
  <si>
    <t>Class 5 Φ355 dầy 21.1</t>
  </si>
  <si>
    <t>Class 0 Φ400 dầy 7.8</t>
  </si>
  <si>
    <t>Class 1 Φ400 dầy 9.8</t>
  </si>
  <si>
    <t>Class 2 Φ400 dầy 11.7</t>
  </si>
  <si>
    <t>Class 3 Φ400 dầy 15.3</t>
  </si>
  <si>
    <t>Class 4 Φ400 dầy 19.1</t>
  </si>
  <si>
    <t>Class 5 Φ400 dầy 23.7</t>
  </si>
  <si>
    <t>Class 0 Φ450 dầy 8.8</t>
  </si>
  <si>
    <t>Class 1 Φ450 dầy 11.0</t>
  </si>
  <si>
    <t>Class 2 Φ450 dầy 13.2</t>
  </si>
  <si>
    <t>Class 3 Φ450 dầy 17.2</t>
  </si>
  <si>
    <t>Class 4 Φ450 dầy 21.5</t>
  </si>
  <si>
    <t>Class 0 Φ500 dầy 9.8</t>
  </si>
  <si>
    <t>Class 1 Φ500 dầy 12.3</t>
  </si>
  <si>
    <t>Class 2 Φ500 dầy 14.6</t>
  </si>
  <si>
    <t>Class 3 Φ500 dầy 19.1</t>
  </si>
  <si>
    <t>Class 4 Φ500 dầy 23.9</t>
  </si>
  <si>
    <t>Class 5 Φ500 dầy 29.7</t>
  </si>
  <si>
    <t>Phụ kiện nhựa PVC-U (dán keo)</t>
  </si>
  <si>
    <t>Cút nhựa 90º</t>
  </si>
  <si>
    <t>Φ21 PN10</t>
  </si>
  <si>
    <t>Φ27 PN10</t>
  </si>
  <si>
    <t>Φ34 PN10</t>
  </si>
  <si>
    <t>Φ42 PN10</t>
  </si>
  <si>
    <t>Φ48 PN10</t>
  </si>
  <si>
    <t>Φ60 PN8</t>
  </si>
  <si>
    <t>Φ60 PN10</t>
  </si>
  <si>
    <t>Φ75 PN8</t>
  </si>
  <si>
    <t>Φ75 PN10</t>
  </si>
  <si>
    <t>Φ90 PN8</t>
  </si>
  <si>
    <t>Φ90 PN10</t>
  </si>
  <si>
    <t>Φ110 PN8</t>
  </si>
  <si>
    <t>Φ110 PN10</t>
  </si>
  <si>
    <t>Φ125 PN6</t>
  </si>
  <si>
    <t>Φ125 PN10</t>
  </si>
  <si>
    <t>Φ140 PN6</t>
  </si>
  <si>
    <t>Φ140 PN10</t>
  </si>
  <si>
    <t>Φ160 PN6</t>
  </si>
  <si>
    <t>Φ160 PN10</t>
  </si>
  <si>
    <t>Φ200 PN6</t>
  </si>
  <si>
    <t>Φ200 PN10</t>
  </si>
  <si>
    <t>Φ225 PN10</t>
  </si>
  <si>
    <t>Φ250 PN10</t>
  </si>
  <si>
    <t>Φ315 PN10</t>
  </si>
  <si>
    <t>Tê nhựa 90º</t>
  </si>
  <si>
    <t>Măng sông nhựa</t>
  </si>
  <si>
    <t>Φ60 PN6</t>
  </si>
  <si>
    <t>Φ75 PN6</t>
  </si>
  <si>
    <t>Φ90 PN6</t>
  </si>
  <si>
    <t>Φ110 PN6</t>
  </si>
  <si>
    <t>Cút nhựa 45º</t>
  </si>
  <si>
    <t>Tê nhựa 45º</t>
  </si>
  <si>
    <t>Nút bịt nhựa</t>
  </si>
  <si>
    <t>Tê cong nhựa</t>
  </si>
  <si>
    <t>Ren trong nhựa</t>
  </si>
  <si>
    <t>Ren ngoài nhựa</t>
  </si>
  <si>
    <t>Tê giảm nhựa</t>
  </si>
  <si>
    <t>Φ27/21 PN10</t>
  </si>
  <si>
    <t>Φ34/21 PN10</t>
  </si>
  <si>
    <t>Φ34/27 PN10</t>
  </si>
  <si>
    <t>Φ42/21 PN10</t>
  </si>
  <si>
    <t>Φ42/27 PN10</t>
  </si>
  <si>
    <t>Φ42/34 PN10</t>
  </si>
  <si>
    <t>Φ48/21 PN10</t>
  </si>
  <si>
    <t>Φ48/27 PN10</t>
  </si>
  <si>
    <t>Φ48/34 PN10</t>
  </si>
  <si>
    <t>Φ48/42 PN10</t>
  </si>
  <si>
    <t>Φ60/21 PN8</t>
  </si>
  <si>
    <t>Φ60/27 PN8</t>
  </si>
  <si>
    <t>Φ60/34 PN8</t>
  </si>
  <si>
    <t>Φ60/42 PN8</t>
  </si>
  <si>
    <t>Φ60/48 PN8</t>
  </si>
  <si>
    <t>Φ75/34 PN8</t>
  </si>
  <si>
    <t>Φ75/42 PN8</t>
  </si>
  <si>
    <t>Φ75/48 PN8</t>
  </si>
  <si>
    <t>Φ75/60 PN8</t>
  </si>
  <si>
    <t>Φ90/34 PN8</t>
  </si>
  <si>
    <t>Φ90/42 PN8</t>
  </si>
  <si>
    <t>Φ90/48 PN8</t>
  </si>
  <si>
    <t>Φ90/60 PN8</t>
  </si>
  <si>
    <t>Φ90/75 PN</t>
  </si>
  <si>
    <t>Φ110/34 PN8</t>
  </si>
  <si>
    <t>Φ110/42 PN8</t>
  </si>
  <si>
    <t>Φ110/48 PN8</t>
  </si>
  <si>
    <t>Φ110/60 PN8</t>
  </si>
  <si>
    <t>Φ110/75 PN8</t>
  </si>
  <si>
    <t>Φ110/90 PN8</t>
  </si>
  <si>
    <t>Φ125/75 PN10</t>
  </si>
  <si>
    <t>Φ125/90 PN10</t>
  </si>
  <si>
    <t>Φ125/110 PN10</t>
  </si>
  <si>
    <t>Φ140/90 PN10</t>
  </si>
  <si>
    <t>Φ140/110 PN10</t>
  </si>
  <si>
    <t>Φ160/75 PN10</t>
  </si>
  <si>
    <t>Φ160/90 PN10</t>
  </si>
  <si>
    <t>Φ160/110 PN10</t>
  </si>
  <si>
    <t>Φ160/125 PN10</t>
  </si>
  <si>
    <t>Φ160/140 PN10</t>
  </si>
  <si>
    <t>Φ200/110 PN10</t>
  </si>
  <si>
    <t>Côn giảm nhựa</t>
  </si>
  <si>
    <t>Φ90/75 PN8</t>
  </si>
  <si>
    <t>Φ200/160 PN10</t>
  </si>
  <si>
    <t>Φ225/160 PN10</t>
  </si>
  <si>
    <t>Φ225/200 PN10</t>
  </si>
  <si>
    <t>Φ250/110 PN10</t>
  </si>
  <si>
    <t>Φ250/160 PN10</t>
  </si>
  <si>
    <t>Φ250/200 PN10</t>
  </si>
  <si>
    <t>Φ315/160 PN10</t>
  </si>
  <si>
    <t>Φ315/200 PN10</t>
  </si>
  <si>
    <t>Φ315/250 PN10</t>
  </si>
  <si>
    <t xml:space="preserve">Bạc chuyển bậc </t>
  </si>
  <si>
    <t>Φ75/34 PN10</t>
  </si>
  <si>
    <t>Φ75/42 PN10</t>
  </si>
  <si>
    <t>Φ75/48 PN10</t>
  </si>
  <si>
    <t>Φ75/60 PN10</t>
  </si>
  <si>
    <t>Φ90/34 PN10</t>
  </si>
  <si>
    <t>Φ90/42 PN10</t>
  </si>
  <si>
    <t>Φ90/48 PN10</t>
  </si>
  <si>
    <t>Φ90/60 PN10</t>
  </si>
  <si>
    <t>Φ90/75 PN10</t>
  </si>
  <si>
    <t>Φ110/42 PN10</t>
  </si>
  <si>
    <t>Φ110/48 PN10</t>
  </si>
  <si>
    <t>Φ110/60 PN10</t>
  </si>
  <si>
    <t>Φ110/75 PN10</t>
  </si>
  <si>
    <t>Φ110/90 PN10</t>
  </si>
  <si>
    <t>Φ140/75 PN10</t>
  </si>
  <si>
    <t>Φ140/125 PN10</t>
  </si>
  <si>
    <t>Φ200/125 PN10</t>
  </si>
  <si>
    <t>Φ200/140 PN10</t>
  </si>
  <si>
    <t>Tê giảm nhựa 45º</t>
  </si>
  <si>
    <t>Bít xả thông tắc</t>
  </si>
  <si>
    <t>Φ60</t>
  </si>
  <si>
    <t>Φ75</t>
  </si>
  <si>
    <t>Φ90</t>
  </si>
  <si>
    <t>Φ110</t>
  </si>
  <si>
    <t>Φ125</t>
  </si>
  <si>
    <t>Φ140</t>
  </si>
  <si>
    <t>Φ160</t>
  </si>
  <si>
    <t>Φ200</t>
  </si>
  <si>
    <t>Xi phông ( Con thỏ)</t>
  </si>
  <si>
    <t>Ống PPR</t>
  </si>
  <si>
    <t>Thép thanh vằn D10 cuộn</t>
  </si>
  <si>
    <t>Thép thanh vằn D10 L=11,7m</t>
  </si>
  <si>
    <t>Thép thanh vằn D12 L=11,7m</t>
  </si>
  <si>
    <t>Thép thanh vằn D14 L=11,7m</t>
  </si>
  <si>
    <t>Thép thanh vằn D16 L=11,7m</t>
  </si>
  <si>
    <t>Thép thanh vằn D18 ÷ D40  L=11,7m</t>
  </si>
  <si>
    <t>Thép thanh vằn D14 ÷ D40 L=11,7m</t>
  </si>
  <si>
    <t xml:space="preserve">Thép góc L40 </t>
  </si>
  <si>
    <t>SS400, CT38, CT42 L=6m;9m;12m</t>
  </si>
  <si>
    <t xml:space="preserve"> CB300-V;  L=11,7m</t>
  </si>
  <si>
    <t xml:space="preserve">Thép góc L50 </t>
  </si>
  <si>
    <t xml:space="preserve">Thép góc L60 </t>
  </si>
  <si>
    <t xml:space="preserve">Thép góc L63+65 </t>
  </si>
  <si>
    <t>Thép góc L70+80</t>
  </si>
  <si>
    <t xml:space="preserve">Thép góc L90 </t>
  </si>
  <si>
    <t xml:space="preserve">Thép góc L100 </t>
  </si>
  <si>
    <t xml:space="preserve">Thép góc L150 </t>
  </si>
  <si>
    <t>SS540 L=6m;9m;12m</t>
  </si>
  <si>
    <t>Thép C12</t>
  </si>
  <si>
    <t>Thép C14</t>
  </si>
  <si>
    <t>Thép C15</t>
  </si>
  <si>
    <t>Thép C16</t>
  </si>
  <si>
    <t>Thép I10</t>
  </si>
  <si>
    <t>Thép I12</t>
  </si>
  <si>
    <t>Thép I15</t>
  </si>
  <si>
    <t xml:space="preserve">Thép ngắn dài (L40-L75) </t>
  </si>
  <si>
    <t>các loại - độ dài 9m&lt;L&lt;12m</t>
  </si>
  <si>
    <t>độ dài 6m&lt;L&lt;9m</t>
  </si>
  <si>
    <t>độ dài 4m&lt;L&lt;6m</t>
  </si>
  <si>
    <t>độ dài 2m&lt;L&lt;4m</t>
  </si>
  <si>
    <t>Thép ngắn dài (L80-L150, C, I)</t>
  </si>
  <si>
    <t>6.4.3</t>
  </si>
  <si>
    <t>SẢN PHẨM CỬA NHÔM KÍNH HỆ 55 VÁT CẠNH - NHÔM RICCO - TUNGYANG</t>
  </si>
  <si>
    <t>Phụ trội Phim màu Cách nhiệt</t>
  </si>
  <si>
    <t>TCVN 12513-2:2018</t>
  </si>
  <si>
    <t>Công ty TNHH Minh Hải
3.	Đc: Số nhà 06, đường Ngô Quyền, Phường Thành Đông, Thành Phố Hải Phòng, Việt Nam;SĐT: 02203899099/ 0972756272</t>
  </si>
  <si>
    <t xml:space="preserve">Phụ trội màu </t>
  </si>
  <si>
    <t>Phụ trội màu</t>
  </si>
  <si>
    <t>Vân Gỗ</t>
  </si>
  <si>
    <t>trắng trong</t>
  </si>
  <si>
    <t>Phụ trội Kính dán an toàn</t>
  </si>
  <si>
    <t xml:space="preserve"> 8.38mm trắng trong</t>
  </si>
  <si>
    <t xml:space="preserve">Phụ trội Kính tôi nhiệt (kính Cường Lực) </t>
  </si>
  <si>
    <t>8mm trắng trong</t>
  </si>
  <si>
    <t xml:space="preserve">Điều chỉnh sử dụng kính dán an toàn </t>
  </si>
  <si>
    <t>5mm trắng trong</t>
  </si>
  <si>
    <t xml:space="preserve">Phụ trội Phim màu </t>
  </si>
  <si>
    <t>Cách nhiệt</t>
  </si>
  <si>
    <t>Xi mạ (sơn Anodte)</t>
  </si>
  <si>
    <t xml:space="preserve">Phụ trội Kính dán an toàn </t>
  </si>
  <si>
    <t>8.38mm trắng trong</t>
  </si>
  <si>
    <t xml:space="preserve">Phụ Trội Phim màu </t>
  </si>
  <si>
    <t>- Kính dán an toàn 6.38mm - VIỆT NHẬT (VSG); Goăng PVC - Đông Á;Keo APLO A500</t>
  </si>
  <si>
    <t>-  Kính dán an toàn 6.38mm - VIỆT NHẬT (VSG); Phụ kiện: Tay gạt, Bản lề chữ A, Bánh xe chốt - HUY HOÀNG; Goăng PVC - Đông Á;Keo APLO A500</t>
  </si>
  <si>
    <t>- Kính dán an toàn 6.38mm - VIỆT NHẬT (VSG); Phụ kiện: Khóa tay gạt, Bản lề cối 2D, chốt - HUY HOÀNG;Goăng PVC - Đông Á; Keo APLO A500</t>
  </si>
  <si>
    <t>Phụ trội Kính tôi nhiệt (kính Cường Lực)</t>
  </si>
  <si>
    <t>Điều chỉnh sử dụng kính an toàn</t>
  </si>
  <si>
    <t>(-50,000)</t>
  </si>
  <si>
    <t xml:space="preserve">Vách cố định hệ 55 vát cạnh nhôm RICCO-TUNGYANG
- Độ dày nhôm 1.0-1.1mm +-5%. Sơn Tĩnh điện. Màu Nâu cà phê, trắng sứ, ghi. </t>
  </si>
  <si>
    <t xml:space="preserve"> Cửa sổ mở quay, mở trượt hệ 55 vát cạnh nhôm RICCO -TUNGYANG
- Độ dày nhôm 1.0-1.1mm +- 5%. Sơn Tĩnh điện. Màu Nâu cà phê, trắng sứ, ghi. </t>
  </si>
  <si>
    <t xml:space="preserve">Cửa đi mở quay hệ 55 vát cạnh nhôm RICCO-TUNGYANG
- Độ dày nhôm 1.0-1.1mm +- 5%. Sơn Tĩnh điện. Màu Nâu cà phê, trắng sứ, ghi. </t>
  </si>
  <si>
    <t>Cửa đi mở quay hệ 55 XingFa-nhôm RICCO-TUNGYANG
- Độ dày nhôm 2.0mm +- 5%. Sơn Tĩnh điện. Màu Nâu cà phê, trắng sứ, ghi.</t>
  </si>
  <si>
    <t>Sản phẩm cửa nhôm kính hệ 55 XingFa (cạnh vuông) - nhôm RICCO - TUNGYANG</t>
  </si>
  <si>
    <t>Cửa đi, cửa sổ mở trượt hệ 93 xingfa - nhôm RICCO-- Độ dày nhôm 2.0mm +- 5%. Sơn Tĩnh điện. Màu Nâu cà phê, trắng sứ, ghi.TUNGYANG</t>
  </si>
  <si>
    <t>- Kính dán an toàn 6.38mm - VIỆT NHẬT (VSG); Phụ kiện: Khóa tay gạt, Bản lề cối 4D, chốt - HUY HOÀNG; Goăng PVC - Đông Á; Keo APLO A500</t>
  </si>
  <si>
    <t>10mm trắng trong</t>
  </si>
  <si>
    <t>12mm trắng trong</t>
  </si>
  <si>
    <t>10.38mm trắng trong</t>
  </si>
  <si>
    <t>12.38mm trắng trong</t>
  </si>
  <si>
    <t xml:space="preserve">Phụ trội Kính Hộp 16mm </t>
  </si>
  <si>
    <t>(CL5 + CK6+ CL5) trắng trong</t>
  </si>
  <si>
    <t xml:space="preserve">Phụ trội Kính Hộp 17.38mm </t>
  </si>
  <si>
    <t>(CL5 + CK6+ KD 6.38) trắng trong</t>
  </si>
  <si>
    <t xml:space="preserve">Phụ trội Kính Hộp 20.38mm </t>
  </si>
  <si>
    <t>(CL6 + CK6+ KD 8.38) trắng trong</t>
  </si>
  <si>
    <t xml:space="preserve">Phụ trội Kính Hộp 23.38mm </t>
  </si>
  <si>
    <t>(CL6 + CK9+ KD 8.38) Có lan trang trí trắng trong</t>
  </si>
  <si>
    <t xml:space="preserve">Điều chỉnh sử dụng kính an toàn </t>
  </si>
  <si>
    <t>- Kính dán an toàn 6.38mm - VIỆT NHẬT (VSG); Phụ kiện: Khóa D, Tay nắm, Bánh xe đôi, chốt - HUY HOÀNG; Goăng PVC - Đông Á; Keo APLO A500</t>
  </si>
  <si>
    <t>Phụ trội Kính Hộp 16mm</t>
  </si>
  <si>
    <t>Phụ trội Kính Hộp 17.38mm</t>
  </si>
  <si>
    <t>Phụ trội Kính Hộp 20.38mm</t>
  </si>
  <si>
    <t>Điều chỉnh sử dụng kính dán 500</t>
  </si>
  <si>
    <t>Phụ trội Phim màu</t>
  </si>
  <si>
    <t>Cửa sổ mở quay, mở trượt hệ 55 XingFa - nhôm RICCO-
- Độ dày nhôm 1.4mm + - 5%. Sơn Tĩnh điện. Màu Nâu cà phê, trắng sứ, ghi.TUNGYANG</t>
  </si>
  <si>
    <t>- Kính dán an toàn 6.38mm - VIỆT NHẬT (VSG); Phụ kiện: Tay gạt, Bản lề chữ A, Bánh xe chốt - HUY HOÀNG; Goăng PVC - Đông Á; Keo APLO A500</t>
  </si>
  <si>
    <t>Phụ trội Kính Hộp 20.38mm trắng trong</t>
  </si>
  <si>
    <t>Phụ trội Kính Hộp 23.38mm</t>
  </si>
  <si>
    <t>Điều chỉnh sử dụng kính an toàn 500</t>
  </si>
  <si>
    <t>Vách cố định hệ 55 xingfa nhôm RICCO-TUNGYANG
- Độ dày nhôm 1.4mm +-5%. Sơn Tĩnh điện. Màu Nâu cà phê, trắng sứ, ghi</t>
  </si>
  <si>
    <t>- Kính dán an toàn 6.38mm - VIỆT NHẬT (VSG);  Goăng PVC - Đông Á; Keo APLO A500</t>
  </si>
  <si>
    <t>Điều chỉnh sử dụng kính dán an toàn 500</t>
  </si>
  <si>
    <r>
      <t>M</t>
    </r>
    <r>
      <rPr>
        <vertAlign val="superscript"/>
        <sz val="12"/>
        <rFont val="Times New Roman"/>
        <family val="1"/>
      </rPr>
      <t>2</t>
    </r>
  </si>
  <si>
    <t>(kích thước cửa 3500 x2500 mm, độ dày thanh nhôm chịu lực 1.5÷2.5 mm)</t>
  </si>
  <si>
    <t>(kích thước cửa 2600 x1600 mm, độ dày thanh nhôm chịu lực 1.8÷2.0mm)</t>
  </si>
  <si>
    <r>
      <t>M</t>
    </r>
    <r>
      <rPr>
        <vertAlign val="superscript"/>
        <sz val="11.5"/>
        <rFont val="Times New Roman"/>
        <family val="1"/>
      </rPr>
      <t>2</t>
    </r>
  </si>
  <si>
    <t xml:space="preserve">V27: Cửa nhôm thủy lực 2 cánh Việt Pháp,(bản nhôm 120mm) kính an toàn 2 lớp </t>
  </si>
  <si>
    <t xml:space="preserve"> mầu cách nhiệt </t>
  </si>
  <si>
    <t xml:space="preserve"> - Phụ trội dán fiml</t>
  </si>
  <si>
    <t>- Kính an toàn 6.38mm - Hồng Phúc;Khóa tay gạt, bản lề cối , chốt - Huy Hoàng; Gioăng PVC - Đông Á; Keo KOLLSEA Silicone Oxime - K500</t>
  </si>
  <si>
    <t>- Kính an toàn 6.38mm - Hồng Phúc, Việt Nhật; Khóa tay gạt, bản lề cối , chốt - Huy Hoàng;Gioăng PVC - Đông Á; Keo KOLLSEA Silicone Oxime - K500</t>
  </si>
  <si>
    <t>Cửa đi dày 2.0mm; cửa sổ, vách dày 1.4mm hệ 55 XINGFA ; Sơn tĩnh điện Jotun màu nâu cà phê, trắng sứ, ghi</t>
  </si>
  <si>
    <t>Cửa đi, cửa sổ, vách dày 1.0-1.1mm hệ 55 vát cạnh.  Sơn tĩnh điện Jotun màu nâu cà phê, trắng sứ, ghi</t>
  </si>
  <si>
    <t xml:space="preserve"> 50mm - kính cường lực 15mm</t>
  </si>
  <si>
    <t xml:space="preserve"> - Phụ trội vách kính đế sập nhôm</t>
  </si>
  <si>
    <t>Cửa nhôm bản lớn 1 cánh ; 2 cánh + Ofix;  Khung bao 200x50x2.0 ; cánh 180x60x2 Sơn tĩnh điện Jotun mầu nâu cà phê, trắng sứ, ghi</t>
  </si>
  <si>
    <t>Kính cường lực 12mm mầu trắng trong - Hồng Phúc hoặc tương đương;Gioăng EPDM - Đông Á; Keo KOLLSEA Silicone Oxime - K500</t>
  </si>
  <si>
    <t>Cửa kính hệ thủy lực - Kính cường lực 12mm ; đế sập 50mm Sơn tĩnh điện Jotun màu nâu cà phê, trắng sứ, ghi
- Phụ kiện bản lề sàn, khóa, chốt, tay nắm : Huy Hoàng;</t>
  </si>
  <si>
    <t xml:space="preserve">Vách kính hệ mặt dựng lộ đố, dấu đố độ dày 1.6mm - 2.5mm. Sơn tĩnh điện Jotun màu nâu cà phê, trắng sứ, ghi </t>
  </si>
  <si>
    <t xml:space="preserve"> cây dài 2,92m</t>
  </si>
  <si>
    <t>OLD Đk 16 D1 dày 1,2mm</t>
  </si>
  <si>
    <t xml:space="preserve">OLĐ Đk 16 D2dày 1,4mm </t>
  </si>
  <si>
    <t>OLĐ Đk 16 D3  dày 1,7mm</t>
  </si>
  <si>
    <t>OLD Đk 20 D1 dày 1,4mm</t>
  </si>
  <si>
    <t>OLĐ Đk 20 D2 dày 1,6mm</t>
  </si>
  <si>
    <t>OLĐ Đk 20 D3 dày 2mm</t>
  </si>
  <si>
    <t xml:space="preserve">OLD Đk 25 D1dày 1,5mm </t>
  </si>
  <si>
    <t xml:space="preserve">OLĐ Đk 25 D2 dày 1.8mm </t>
  </si>
  <si>
    <t xml:space="preserve">OLĐ Đk 25 D3dày 2mm </t>
  </si>
  <si>
    <t xml:space="preserve">OLD Đk 32 D1 dày 1,8mm </t>
  </si>
  <si>
    <t>OLĐ Đk 32 D2 dày 2,1mm</t>
  </si>
  <si>
    <t>OLĐ Đk 32 D3 dày 2,5mm</t>
  </si>
  <si>
    <t xml:space="preserve">OLD Đk 40 D2 dày 2,3mm </t>
  </si>
  <si>
    <t xml:space="preserve">OLĐ Đk 40 D3 dày 2,6mm </t>
  </si>
  <si>
    <t>OLD Đk 50 D2 dày 2,8mm</t>
  </si>
  <si>
    <t>OLĐ Đk 50 D3 dày 3,2mm</t>
  </si>
  <si>
    <t xml:space="preserve">OLD Đk 63 D2 dày 3mm </t>
  </si>
  <si>
    <t>Ống HDPE (PE100) DN140</t>
  </si>
  <si>
    <t>Giá bán trên phương tiện bên mua từ 05/06//2026</t>
  </si>
  <si>
    <t>Giá bán trên phương tiện bên mua từ 17/06//2026</t>
  </si>
  <si>
    <t>Model: Aries. Chỉ số R125. Chính xác cấp 2. Lưu lượng khởi động: 6 lít/h. Q1= 20l/h; Q3 = 2.5m3/h. Hãng Diehl Metering S.A.S/ Xuất xứ: Pháp</t>
  </si>
  <si>
    <t>(-50.000)</t>
  </si>
  <si>
    <t>Giao hàng tại Công ty CP Xi măng Hạ Long</t>
  </si>
  <si>
    <t>Công ty Cổ phần Tây Bắc - BQP;  
Đc: Km3, đường tỉnh 390D, xã Nam Sách, TP Hải Phòng; SĐT: 0938 668451</t>
  </si>
  <si>
    <t>Sơn lót tiêu chuẩn</t>
  </si>
  <si>
    <t>Sơn lót kháng kiềm nội thất cao cấp kingmann</t>
  </si>
  <si>
    <t>Sơn lót kháng kiềm ngoại thất cao cấp kingmann</t>
  </si>
  <si>
    <t>Sơn mịn nội thất cao cấp kingmann</t>
  </si>
  <si>
    <t>Sơn siêu trắng trần cao cấp kingmann</t>
  </si>
  <si>
    <t>Sơn nội thất bóng cao cấp kingmann</t>
  </si>
  <si>
    <t>Sơn nội thất siêu bóng ngọc trai kingmann</t>
  </si>
  <si>
    <t>Sơn siêu bóng ngoại thất kingmann</t>
  </si>
  <si>
    <t>Sơn mịn ngoại thất cao cấp kingmann</t>
  </si>
  <si>
    <t xml:space="preserve">Sơn chống thấm đa năng hệ pha màu </t>
  </si>
  <si>
    <t>Sơn Clear phủ bóng</t>
  </si>
  <si>
    <t>Sơn chống thấm ngoại thất đa năng kingmann</t>
  </si>
  <si>
    <t>Sơn ngoại thất bóng sang trọng</t>
  </si>
  <si>
    <t>Sơn lót kháng muối đặc biệt kingmann</t>
  </si>
  <si>
    <t>Sơn nội thất bóng đẹp hoàn hảo</t>
  </si>
  <si>
    <t>Sơn bóng ngoại thất bền màu tối ưu</t>
  </si>
  <si>
    <t>Bột bả siêu trắng cao cấp nội &amp; ngoại thất</t>
  </si>
  <si>
    <t>Sơn mịn nội thất kingmann</t>
  </si>
  <si>
    <t>Sơn nhũ vàng</t>
  </si>
  <si>
    <t>Sơn chống nóng mái tôn</t>
  </si>
  <si>
    <t>QCVN 08:2020/BCT</t>
  </si>
  <si>
    <t>TVCN 7239:2014</t>
  </si>
  <si>
    <t>Thùng 18L</t>
  </si>
  <si>
    <t>Lon 5L</t>
  </si>
  <si>
    <t>Thùng 16L</t>
  </si>
  <si>
    <t>Lon 1L</t>
  </si>
  <si>
    <t xml:space="preserve">Sơn lót nội ngoại </t>
  </si>
  <si>
    <t>Công ty cổ phần Kingmann Paint&amp;Coating
Đc: Số 23 ngõ 378 đường Mỹ Đình, phường Từ Liêm, thành phố Hà Nội; SĐT: 0902015890</t>
  </si>
  <si>
    <t>Bê tông cốt thép đúc sẵn</t>
  </si>
  <si>
    <t>-TCVN
10333-1:2014
-TCVN 10333-3:2016</t>
  </si>
  <si>
    <t>Kích thước: BxLxH= 580x380x 1050mm)</t>
  </si>
  <si>
    <t>Kích thước: BxLxH= 780x380x 1470mm)</t>
  </si>
  <si>
    <t>Hố thu nước mưa và hố ngăn mùi (Kết hợp Nắp và song chắn rác bê tông thành mỏng đúc sẵn) :</t>
  </si>
  <si>
    <t>Cấu kiện kè bê tông cốt sợi polyme đúc sẵn:</t>
  </si>
  <si>
    <t>Cấu kiện kè bê tông cốt sợi Polyme đúc sẵn.</t>
  </si>
  <si>
    <t>cấu kiện</t>
  </si>
  <si>
    <t>- TCVN 12604-1:2019
- TCVN 12393: 2018</t>
  </si>
  <si>
    <t>Kích thước: BxHxL= 1.4x2.0x2.0m</t>
  </si>
  <si>
    <t>Kích thước: BxHxL= 1.66x2.5x2.0m</t>
  </si>
  <si>
    <t>Kích thước: BxHxL= 1.92x3.0x2.0m</t>
  </si>
  <si>
    <t>Kích thước: BxHxL= 2.1x3.5x2.0m</t>
  </si>
  <si>
    <t>Kích thước: BxHxL= 2.1x4.0x2.0m</t>
  </si>
  <si>
    <t xml:space="preserve">Hào kỹ thuật bê tông cốt thép thành mỏng đúc sẵn </t>
  </si>
  <si>
    <t>Hào kỹ thuật bê tông cốt thép thành mỏng đúc sẵn</t>
  </si>
  <si>
    <t>Md</t>
  </si>
  <si>
    <t>-TCVN 10332: 2014</t>
  </si>
  <si>
    <t>1 ngăn - Vỉa hè / Kích thước: BxHxL= 0.4x0.65x2.0m</t>
  </si>
  <si>
    <t>2 ngăn -Vỉa hè / Kích thước: B1xB2xHxL= 0.5x0.4x0.65 x2.0m</t>
  </si>
  <si>
    <t>Công ty Cổ phẩn Khoa học Công nghệ Việt Nam
Đc: Chi nhánh tại Miền Bắc: Thôn 6, xã Thạch Hòa, huyện Thạch Thất, TP. Hà Nội; SĐT: 0989289050</t>
  </si>
  <si>
    <t>3.2</t>
  </si>
  <si>
    <t>Công ty TNHH cung ứng nhựa đường;
 Đc: tầng 14, khối văn phòng Lancaster Luminaire, số 1152 đường Láng, phường Láng, thành phố Hà Nội; SĐT: 024 3934 1048</t>
  </si>
  <si>
    <t xml:space="preserve">Giá (chưa có VAT) (*) </t>
  </si>
  <si>
    <t>Giá từ 05/06//2026 bán trên phương tiện bên mua</t>
  </si>
  <si>
    <t>Giá từ 17/06//2026 bán trên phương tiện bên mua</t>
  </si>
  <si>
    <t>Công ty CP Tập đoàn Sơn HT
Đc: Khu Công nghiệp dệt may Phố Nối, Phường Đường Hào, Tỉnh Hưng Yên; 
SĐT: 02213 953 216</t>
  </si>
  <si>
    <t>Thép góc L120 ÷130</t>
  </si>
  <si>
    <t>Thép C8÷10</t>
  </si>
  <si>
    <t>Giá từ 03/06/2026 tại công trình địa bàn HP</t>
  </si>
  <si>
    <r>
      <t>Thép góc L120</t>
    </r>
    <r>
      <rPr>
        <sz val="11"/>
        <rFont val="Arial"/>
        <family val="2"/>
      </rPr>
      <t>÷</t>
    </r>
    <r>
      <rPr>
        <sz val="11"/>
        <rFont val="Calibri"/>
        <family val="2"/>
        <scheme val="minor"/>
      </rPr>
      <t>130</t>
    </r>
  </si>
  <si>
    <r>
      <t xml:space="preserve">Hố thu nước mưa và hố ngăn mùi </t>
    </r>
    <r>
      <rPr>
        <i/>
        <sz val="11"/>
        <rFont val="Times New Roman"/>
        <family val="1"/>
      </rPr>
      <t>(Kết hợp: Nắp và song chắn rác bê tông thành mỏng đúc sẵn).</t>
    </r>
  </si>
  <si>
    <r>
      <t>m</t>
    </r>
    <r>
      <rPr>
        <vertAlign val="superscript"/>
        <sz val="12"/>
        <rFont val="Times New Roman"/>
        <family val="1"/>
      </rPr>
      <t>2</t>
    </r>
  </si>
  <si>
    <t>Công ty TNHH Minh Hải
3. Đc: Số nhà 06, đường Ngô Quyền, Phường Thành Đông, Thành Phố Hải Phòng, Việt Nam;SĐT: 02203899099/ 0972756272</t>
  </si>
  <si>
    <t>Giá tại nhà máy từ ngày 01/7/2026</t>
  </si>
  <si>
    <t>Giá đến chân công trình từ 01/7/2026</t>
  </si>
  <si>
    <t>Giá bán từ 01/7/2026 (bao gồm: Chi phí vận chuyển và bốc dỡ hàng lên xuống đến địa điểm tập trung theo yêu cầu bên mua trên địa bàn TP.Hải Phòng. Địa điểm tập trung phải đảm bảo xe bên bán ra vào thuận tiện);</t>
  </si>
  <si>
    <t>Tôn Austnam, không vít ASEAM 480 - 0,47mm</t>
  </si>
  <si>
    <t>Giá tại nhà máy
 từ 01/7/2026</t>
  </si>
  <si>
    <t>Sơn tường nhũ tương ngoại thất</t>
  </si>
  <si>
    <t xml:space="preserve">JOTASHIELD ANTIFADE COLORS(NEW) </t>
  </si>
  <si>
    <t>JOTASHIELD COLOR EXTREME</t>
  </si>
  <si>
    <t>TOUGH SHIELD</t>
  </si>
  <si>
    <t xml:space="preserve">MAJESTIC TRUE BEAUTY </t>
  </si>
  <si>
    <t>ESSENCE EASY CLEAN(NEW)</t>
  </si>
  <si>
    <t>JOTAPLAST</t>
  </si>
  <si>
    <t xml:space="preserve">Sơn lót tường dạng nhũ tương ngoại thất </t>
  </si>
  <si>
    <t xml:space="preserve">JOTASHIELD PRIMER </t>
  </si>
  <si>
    <t>JOTASEALER</t>
  </si>
  <si>
    <t>Bột trét</t>
  </si>
  <si>
    <t xml:space="preserve">JOTUN INTERIOR&amp; EXTERIOR PUTTY </t>
  </si>
  <si>
    <t>JOTUN SKIMCOAT</t>
  </si>
  <si>
    <t>Công ty TNHH Sơn JOTUN Việt Nam. Số 1, Đường số 10, Khu Công Nghiệp Sóng Thần 1, 
Phường Dĩ An, Thành Phố Dĩ An, Tỉnh Bình Dương</t>
  </si>
  <si>
    <t>6.2.7</t>
  </si>
  <si>
    <t>Đèn chiếu sáng đường phố  LED của Công ty cổ phần công nghệ VELTECH . Thân đèn bằng hợp kim nhôm; chip LED: Lumileds; Philips, Cree, Bridgelux; nguồn: Philips, Meanwell, Inventronics. Nguồn điện 100-277V/50Hz. Hệ số công suất &gt;0.9; cấp bảo vệ IP67; Class I; quang hiệu 130-170lumen/W; nhiệt độ màu 3200-6500K; chống sét Philips, ZP: 10-40kV; DIM 5 cấp chiếu sáng tiết kiệm điện năng; tuổi thọ 50.000-100.000H, bảo hành 5 năm</t>
  </si>
  <si>
    <t>Đèn chiếu sáng đường phố LED NIKA, công suất 60W</t>
  </si>
  <si>
    <t>Đèn chiếu sáng đường phố LED NIKA, công suất 100W</t>
  </si>
  <si>
    <t>Đèn chiếu sáng đường phố LED NIKA, công suất 120W</t>
  </si>
  <si>
    <t>Đèn chiếu sáng đường phố LED NIKA, công suất 150W</t>
  </si>
  <si>
    <t>Đèn chiếu sáng đường phố LED NIKA, công suất 200W</t>
  </si>
  <si>
    <t>Đèn chiếu sáng đường phố LED NIKA, công suất 60W có tích hợp bộ điều khiển thông minh LCU</t>
  </si>
  <si>
    <t>Đèn chiếu sáng đường phố LED NIKA, công suất 100W có tích hợp bộ điều khiển thông minh LCU</t>
  </si>
  <si>
    <t>Đèn chiếu sáng đường phố LED NIKA, công suất 150W có tích hợp bộ điều khiển thông minh LCU</t>
  </si>
  <si>
    <t>Đèn chiếu sáng đường phố LED NIKA, công suất 200W có tích hợp bộ điều khiển thông minh LCU</t>
  </si>
  <si>
    <t>Đèn chiếu sáng đường phố LED HERA, công suất 60W</t>
  </si>
  <si>
    <t>Đèn chiếu sáng đường phố LED HERA, công suất 100W</t>
  </si>
  <si>
    <t>Đèn chiếu sáng đường phố LED HERA, công suất 120W</t>
  </si>
  <si>
    <t>Đèn chiếu sáng đường phố LED HERA, công suất 150W</t>
  </si>
  <si>
    <t>Đèn chiếu sáng đường phố LED VESTA, công suất 60W</t>
  </si>
  <si>
    <t>Đèn chiếu sáng đường phố LED VESTA, công suất 80W</t>
  </si>
  <si>
    <t>Đèn chiếu sáng đường phố LED VESTA, công suất 100W</t>
  </si>
  <si>
    <t>Đèn chiếu sáng đường phố LED VESTA, công suất 120W</t>
  </si>
  <si>
    <t>Đèn chiếu sáng đường phố LED VESTA, công suất 150W</t>
  </si>
  <si>
    <t>Đèn chiếu sáng đường phố LED VESTA, công suất 200W</t>
  </si>
  <si>
    <t>Đèn pha chiếu sáng LED của Công ty cổ phần công nghệ VELTECH. Thân đèn bằng hợp kim nhôm; chip LED: Lumileds; Cree, Bridgelux; nguồn: Philips, Meanwell, Inventronics. Nguồn điện 100-277V/50Hz. Hệ số công suất &gt;0.9; cấp bảo vệ IP66; Class I; quang hiệu 125-140lumen/W; nhiệt độ màu 3200-6500K; chống sét Philips,  ZP: 10-40kV; DIM 5 cấp chiếu sáng tiết kiệm điện năng; tuổi thọ 50.000-100.000H, bảo hành 5 năm</t>
  </si>
  <si>
    <t>Đèn pha chiếu sáng LED RYO, công suất 100W</t>
  </si>
  <si>
    <t>Đèn pha chiếu sáng LED RYO, công suất 200W</t>
  </si>
  <si>
    <t>Đèn pha chiếu sáng LED RYO, công suất 300W</t>
  </si>
  <si>
    <t>Đèn pha chiếu sáng LED RYO, công suất 400W</t>
  </si>
  <si>
    <t>Đèn pha chiếu sáng LED SANTAK, công suất 200W</t>
  </si>
  <si>
    <t>Đèn pha chiếu sáng LED SANTAK, công suất 300W</t>
  </si>
  <si>
    <t>Đèn pha chiếu sáng LED SANTAK, công suất 400W</t>
  </si>
  <si>
    <t>Đèn pha chiếu sáng LED SANTAK, công suất 600W</t>
  </si>
  <si>
    <t>Đèn pha chiếu sáng LED SANTAK, công suất 800W</t>
  </si>
  <si>
    <t>Đèn pha chiếu sáng LED SANTAK, công suất 1200W</t>
  </si>
  <si>
    <t>ISO 9001:2015
ISO 14001:2015
TCVN 7722-1:2017 (IEC 60598-1:20140
TCVN 7722-2-3:2019 (IEC 60598-2-3:2011)</t>
  </si>
  <si>
    <t>Công ty cổ phần công nghệ VELTECH. Đ.c: Số 62/266 Trần Nguyên Hãn, Phường An biên, TP Hải Phòng. ĐT: 0937223127</t>
  </si>
  <si>
    <t>Công ty cổ phần Windy Việt Nam. Đc: Số 8 Ngõ 6 Đường Quang Lãm, Phường Phú Lương, TP. Hà Nội</t>
  </si>
  <si>
    <t xml:space="preserve">A. BỘT BẢ </t>
  </si>
  <si>
    <t>PUTY INTERRIOR - Bột bả cao cấp dùng cho nội thất BBT01</t>
  </si>
  <si>
    <t xml:space="preserve">PUTY EXTERIOR - Bột bả chống thấm ngoài nhà cao cấp </t>
  </si>
  <si>
    <t>B. Sơn tường dạng nhũ tương nội thất</t>
  </si>
  <si>
    <t>Sơn bóng nội thất cao cấp SATIN GLOSS - INPRO - T1.4</t>
  </si>
  <si>
    <t xml:space="preserve"> Sơn siêu trắng trần cao cấp SUPER WHITE - WINDY - K1111</t>
  </si>
  <si>
    <t>Sơn nội thất cao cấp màu chuẩn  SMART SILK - WINDY - K2</t>
  </si>
  <si>
    <t>Sơn bóng mờ men sứ nội thất cao cấp ENAMEL COATING - WINDY - K3</t>
  </si>
  <si>
    <t>Sơn bóng nội thất cao cấp  PERFECT SATIN - WINDY - K4</t>
  </si>
  <si>
    <t xml:space="preserve">C. SƠN LÓT DẠNG NHŨ TƯƠNG </t>
  </si>
  <si>
    <t>Sơn lót kháng kiềm nội thất cao cấp - WINDY - PRIMER.INT - T8000A</t>
  </si>
  <si>
    <t xml:space="preserve"> Sơn lót kháng kiềm nội thất đặc biệt-  WINDY - ALKALI PRIMERR.INT - T8000</t>
  </si>
  <si>
    <t>Sơn lót kháng kiềm ngoại thất đặc biệt -ALKALI PRIMER. EXT - WINDY -  N8000</t>
  </si>
  <si>
    <t>D. Sơn tường dạng nhũ tương ngoại thất</t>
  </si>
  <si>
    <t>Sơn mịn ngoại thất cao cấp ALL EXTERIOR - INPRO - N2.1</t>
  </si>
  <si>
    <t xml:space="preserve"> Sơn bóng ngoại thất cao cấp  RUBY FEEL - INPRO - N2.2</t>
  </si>
  <si>
    <t xml:space="preserve"> Sơn siêu bóng ngoại thất siêu cao cấp Nano - DIAMOND NANO - INPRO - N2.3</t>
  </si>
  <si>
    <t>Sơn mịn ngoại thất cao cấp CLASSIC. EXT - WINDY - SK2</t>
  </si>
  <si>
    <t xml:space="preserve"> Sơn bóng ngoại thất cao cấp  SUPER SUN &amp; RAIN - WINDY - SK4</t>
  </si>
  <si>
    <r>
      <rPr>
        <sz val="11"/>
        <rFont val="Times New Roman"/>
        <family val="1"/>
      </rPr>
      <t xml:space="preserve"> Sơn siêu bóng ngoại thất đặc biệt GOLD SHIELD - NANO - WINDY - </t>
    </r>
    <r>
      <rPr>
        <b/>
        <sz val="11"/>
        <rFont val="Times New Roman"/>
        <family val="1"/>
      </rPr>
      <t>SK5</t>
    </r>
  </si>
  <si>
    <t>Chống thấm màu công nghệ mới  WATER PROOF COLOR - WINDY - CTM</t>
  </si>
  <si>
    <t>Chống thấm hệ trộn xi măng  WATER PROOF - WINDY  - CT06</t>
  </si>
  <si>
    <t>Sơn chống thấm xi măng cho tường đứng WATER PHOOF - INPRO -  CT3.1</t>
  </si>
  <si>
    <t>Bao 40Kg</t>
  </si>
  <si>
    <t xml:space="preserve">Thùng nhựa
 18L </t>
  </si>
  <si>
    <t>Lon nhựa 5L</t>
  </si>
  <si>
    <t>Thùng thiếc
 15L</t>
  </si>
  <si>
    <t>Lon thiếc 5L</t>
  </si>
  <si>
    <t>Thùng nhựa 
18L</t>
  </si>
  <si>
    <t xml:space="preserve">Thùng nhựa
18L </t>
  </si>
  <si>
    <t>Thùng nhựa
 18L</t>
  </si>
  <si>
    <t>Lon thiếc
 5L</t>
  </si>
  <si>
    <t xml:space="preserve">Thùng nhựa 18L </t>
  </si>
  <si>
    <t>Công ty Cổ phần Tập đoàn MDC Group;
Đc: Phòng 411, Tầng 4, Tòa nhà văn phòng Detech, số 8 Tôn Thất Thuyết, Phường Cầu Giấy, Thành Phố Hà Nội;
 SĐT:0981 828 838</t>
  </si>
  <si>
    <t>6.2.8</t>
  </si>
  <si>
    <t xml:space="preserve">Công ty TNHH Thương Mại Dịch Vụ Điện Mạnh Phương -MPE . Đ.c: CA-11.09, Tháp T3, Đảo Kim Cương, Số 1 Đường số 104-BTT, Phường Bình Trưng, Thành phố Thủ Đức, Thành phố Hồ Chí Minh. ĐT: 090 990 7756 </t>
  </si>
  <si>
    <t>Đèn Led MPE
DLT2-7X</t>
  </si>
  <si>
    <t>QCVN 19:2019/KHCN</t>
  </si>
  <si>
    <t>220-240V, 50Hz,7W
1 cái/hộp
30 cái/thùng</t>
  </si>
  <si>
    <t>Đèn Led MPE
DLT2-9X</t>
  </si>
  <si>
    <t>220-240V, 50Hz,9W
1 cái/hộp
30 cái/thùng</t>
  </si>
  <si>
    <t>Đèn Led MPE
SRPL2-12X</t>
  </si>
  <si>
    <t>220-240V, 50Hz,12W
1 cái/hộp
30 cái/thùng</t>
  </si>
  <si>
    <t>Đèn Led MPE
DLT2-12X</t>
  </si>
  <si>
    <t>220-240V, 50Hz,12W
1 cái/hộp 20 cái/thùng</t>
  </si>
  <si>
    <t>Đèn Led MPE
DLV2-5X</t>
  </si>
  <si>
    <t>220-240V, 50Hz,5W
1 cái/hộp 40 cái/thùng</t>
  </si>
  <si>
    <t>Đèn Led MPE
DLV2-7X</t>
  </si>
  <si>
    <t>220-240V, 50Hz,7W
1 cái/hộp 30 cái/thùng</t>
  </si>
  <si>
    <t>Đèn Led MPE
DLV2-12X</t>
  </si>
  <si>
    <t>Đèn Led MPE
GT3-120X</t>
  </si>
  <si>
    <t>220-240V, 50Hz,28W
12 cái/thùng</t>
  </si>
  <si>
    <t>Đèn Led MPE
RPL3-12X</t>
  </si>
  <si>
    <t>220-240V, 50Hz,12W
1 cái/hộp
40 cái/thùng</t>
  </si>
  <si>
    <t>Đèn Led MPE
RPL3-7X</t>
  </si>
  <si>
    <t>220-240V, 50Hz,7W
1 cái/hộp
60 cái/thùng</t>
  </si>
  <si>
    <t>Đèn Led MPE
RPL3-9X</t>
  </si>
  <si>
    <t>220-240V, 50Hz,9W
1 cái/hộp
40 cái/thùng</t>
  </si>
  <si>
    <t>Đèn Led MPE
LHB-100X</t>
  </si>
  <si>
    <t>220-240V, 50Hz,100W
1 cái/thùng</t>
  </si>
  <si>
    <t>Đèn Led MPE
LHB-150X</t>
  </si>
  <si>
    <t>220-240V, 50Hz,150W
1 cái/thùng</t>
  </si>
  <si>
    <t>Đèn Led MPE
LHB-200X</t>
  </si>
  <si>
    <t>220-240V, 50Hz,200W
1 cái/thùng</t>
  </si>
  <si>
    <t>Đèn Led MPE
LHB-250X</t>
  </si>
  <si>
    <t>220-240V, 50Hz,250W
1 cái/thùng</t>
  </si>
  <si>
    <t>Đèn Led MPE
SRPL2-18X</t>
  </si>
  <si>
    <t>220-240V, 50Hz,18W
1 cái/hộp
20 cái/thùng</t>
  </si>
  <si>
    <t>Đèn Led MPE
SSPL2-12X</t>
  </si>
  <si>
    <t>Đèn Led MPE
SSPL2-18X</t>
  </si>
  <si>
    <t>Đèn Led MPE
BN2-48X</t>
  </si>
  <si>
    <t>220-240V, 50Hz,48W
1 cái/hộp
12 cái/thùng</t>
  </si>
  <si>
    <t>Đèn Led MPE
SPL-6X</t>
  </si>
  <si>
    <t>220-240V, 50Hz,6W
1 cái/hộp
60 cái/thùng</t>
  </si>
  <si>
    <t>Đèn Led MPE
SPL-9X</t>
  </si>
  <si>
    <t>Đèn Led MPE
SPL-12X</t>
  </si>
  <si>
    <t>Đèn Led MPE
SPL-18X</t>
  </si>
  <si>
    <t>Đèn Led MPE
SPL-24X</t>
  </si>
  <si>
    <t>220-240V, 50Hz,24W
1 cái/hộp
10 cái/thùng</t>
  </si>
  <si>
    <t>Đèn Led MPE
SSPL-6X</t>
  </si>
  <si>
    <t>220-240V, 50Hz,6W
1 cái/hộp
40 cái/thùng</t>
  </si>
  <si>
    <t>Đèn Led MPE
SSPL-12X</t>
  </si>
  <si>
    <t>Đèn Led MPE
SSPL-18X</t>
  </si>
  <si>
    <t>Đèn Led MPE
SSPL-24X</t>
  </si>
  <si>
    <t>Đèn Led MPE
FPD-6060X</t>
  </si>
  <si>
    <t>220-240V, 50Hz,40W
1 cái/hộp
5 cái/thùng</t>
  </si>
  <si>
    <t>Đèn Led MPE
DLE-18X</t>
  </si>
  <si>
    <t>220-240V, 50Hz,18W
1 cái/hộp
10 cái/thùng</t>
  </si>
  <si>
    <t>Đèn Led MPE
DLE-9X</t>
  </si>
  <si>
    <t>Đèn Led MPE
DLE-12X</t>
  </si>
  <si>
    <t>220-240V, 50Hz,12W
1 cái/hộp
20 cái/thùng</t>
  </si>
  <si>
    <t>Đèn Led MPE
GT8-120X</t>
  </si>
  <si>
    <t>220-240V, 50Hz,18W
1 cái/hộp
25 cái/thùng</t>
  </si>
  <si>
    <t>Đèn Led MPE
GT8-60X</t>
  </si>
  <si>
    <t>220-240V, 50Hz,9W
1 cái/hộp
25 cái/thùng</t>
  </si>
  <si>
    <t>Đèn Led MPE
SRDL-16X</t>
  </si>
  <si>
    <t>220-240V, 50Hz,16W
1 cái/hộp
40 cái/thùng</t>
  </si>
  <si>
    <t>Đèn Led MPE
SRDL-32X</t>
  </si>
  <si>
    <t>220-240V, 50Hz,32W
1 cái/hộp
10 cái/thùng</t>
  </si>
  <si>
    <t>Đèn Led MPE
SRDL-48X</t>
  </si>
  <si>
    <t>220-240V, 50Hz,48W
1 cái/hộp
8 cái/thùng</t>
  </si>
  <si>
    <t>Đèn Led MPE
SRDL-24X</t>
  </si>
  <si>
    <t>220-240V, 50Hz,24W
1 cái/hộp
20 cái/thùng</t>
  </si>
  <si>
    <t>Đèn Led MPE
SSL-12X</t>
  </si>
  <si>
    <t>Đèn Led MPE
SDL-12X</t>
  </si>
  <si>
    <t>Đèn Led MPE
SDL-25X</t>
  </si>
  <si>
    <t>220-240V, 50Hz,25W
1 cái/hộp
12 cái/thùng</t>
  </si>
  <si>
    <t>Đèn Led MPE
DL65-12X</t>
  </si>
  <si>
    <t>220-240V, 50Hz,12W
1 cái/hộp
48 cái/thùng</t>
  </si>
  <si>
    <t>Đèn Led MPE
DL65-20X</t>
  </si>
  <si>
    <t>220-240V, 50Hz,20W
1 cái/hộp
27 cái/thùng</t>
  </si>
  <si>
    <t>Đèn Led MPE
DL65-30X</t>
  </si>
  <si>
    <t>220-240V, 50Hz,30W
1 cái/hộp
18 cái/thùng</t>
  </si>
  <si>
    <t>Đèn Led MPE
BN2-18X</t>
  </si>
  <si>
    <t>220-240V, 50Hz,18W
1 cái/hộp
12 cái/thùng</t>
  </si>
  <si>
    <t>Đèn Led MPE
BN2-36X</t>
  </si>
  <si>
    <t>220-240V, 50Hz,36W
1 cái/hộp
12 cái/thùng</t>
  </si>
  <si>
    <t>Đèn Led MPE
HBV2-100X</t>
  </si>
  <si>
    <t>220-240V, 50Hz,100W
1 cái/ Hộp
2 Cái/ Thùng</t>
  </si>
  <si>
    <t>Đèn Led MPE
HBV2-150X</t>
  </si>
  <si>
    <t>220-240V, 50Hz,150W
1 cái/ Hộp
2 Cái/ Thùng</t>
  </si>
  <si>
    <t>Ống dùng để bảo vệ và lắp đặt điện trong nhà
A9016L</t>
  </si>
  <si>
    <t>ống</t>
  </si>
  <si>
    <t>Ống luồn pvc Ø16 mm, 320N</t>
  </si>
  <si>
    <t>Ống dùng để bảo vệ và lắp đặt điện trong nhà
A9020L</t>
  </si>
  <si>
    <t>Ống luồn pvc Ø20 mm, 320N</t>
  </si>
  <si>
    <t>Ống dùng để bảo vệ và lắp đặt điện trong nhà
A9025L</t>
  </si>
  <si>
    <t xml:space="preserve">Ống luồn pvc Ø25 mm, 320N </t>
  </si>
  <si>
    <t>Ống dùng để bảo vệ và lắp đặt điện trong nhà
A9032L</t>
  </si>
  <si>
    <t>Ống luồn pvc Ø32 mm, 320N</t>
  </si>
  <si>
    <t>Ống dùng để bảo vệ và lắp đặt điện trong nhà
A9016</t>
  </si>
  <si>
    <t>Ống luồn pvc Ø16 mm, 750N</t>
  </si>
  <si>
    <t>Ống dùng để bảo vệ và lắp đặt điện trong nhà
A9020</t>
  </si>
  <si>
    <t>Ống luồn pvc Ø20 mm, 750N</t>
  </si>
  <si>
    <t>Ống dùng để bảo vệ và lắp đặt điện trong nhà
A9025</t>
  </si>
  <si>
    <t>Ống luồn pvc Ø25 mm, 750N</t>
  </si>
  <si>
    <t>Ống dùng để bảo vệ và lắp đặt điện trong nhà
A9032</t>
  </si>
  <si>
    <t>Ống luồn pvc Ø32 mm, 750N</t>
  </si>
  <si>
    <t>Ống dùng để bảo vệ và lắp đặt điện trong nhà
A9020HV</t>
  </si>
  <si>
    <t>Ống luồn pvc Ø20 mm, 1250N</t>
  </si>
  <si>
    <t>Ống dùng để bảo vệ và lắp đặt điện trong nhà
A9025HV</t>
  </si>
  <si>
    <t>Ống luồn pvc Ø25 mm, 1250N</t>
  </si>
  <si>
    <t>Ống dùng để bảo vệ và lắp đặt điện trong nhà
A9032HV</t>
  </si>
  <si>
    <t>Ống luồn pvc Ø32 mm, 1250N</t>
  </si>
  <si>
    <t>Ống dùng để bảo vệ và lắp đặt điện trong nhà
A9016CT</t>
  </si>
  <si>
    <t>cuộn</t>
  </si>
  <si>
    <t>Ống luồn đàn hồi Ø16 mm (nhựa hdpe)</t>
  </si>
  <si>
    <t>Ống dùng để bảo vệ và lắp đặt điện trong nhà
A9020CT</t>
  </si>
  <si>
    <t>Ống luồn đàn hồi Ø20 mm (nhựa hdpe)</t>
  </si>
  <si>
    <t>Ống dùng để bảo vệ và lắp đặt điện trong nhà
A9025CT</t>
  </si>
  <si>
    <t>Ống luồn đàn hồi Ø25 mm (nhựa hdpe)</t>
  </si>
  <si>
    <t>Ống dùng để bảo vệ và lắp đặt điện trong nhà
A9032CT</t>
  </si>
  <si>
    <t>Ống luồn đàn hồi Ø32 mm (nhựa hdpe)</t>
  </si>
  <si>
    <t xml:space="preserve">Đèn </t>
  </si>
  <si>
    <t>6.2.9</t>
  </si>
  <si>
    <t>6.5.1</t>
  </si>
  <si>
    <t>6.5.2</t>
  </si>
  <si>
    <t>Công ty Cổ phần TTC. Đc: CN6, KCN Phúc Yên, P. Phúc Yên, tỉnh Phú Thọ. ĐT: 0915.284005</t>
  </si>
  <si>
    <t>NHÓM GẠCH CERAMIC - STANDARD</t>
  </si>
  <si>
    <t>NHÓM GẠCH CERAMIC - PREMIUM</t>
  </si>
  <si>
    <t>NHÓM GẠCH PORCELAIN - STANDARD</t>
  </si>
  <si>
    <t>NHÓM GẠCH PORCELAIN - PREMIUM</t>
  </si>
  <si>
    <t>NHÓM NGÓI CERAMIC - STANDARD</t>
  </si>
  <si>
    <t>Gạch lát sàn nước Ceramic
 in KTS, mài cạnh men Matt (Hộp 11 viên)</t>
  </si>
  <si>
    <t>Gạch lát sàn nước Ceramic
 in KTS, mài cạnh men Matt (Hộp  06 viên)</t>
  </si>
  <si>
    <t>Gạch ốp Ceramic
 in KTS, mài cạnh men bóng, men Matt (Hộp 08 viên)</t>
  </si>
  <si>
    <t>Gạch ốp Ceramic
 in KTS, mài cạnh men bóng, men Matt (Hộp 04 viên)</t>
  </si>
  <si>
    <t>Gạch lát Ceramic
 in KTS, mài cạnh men Sugar(Hộp 05 viên)</t>
  </si>
  <si>
    <t>Gạch lát Ceramic
 in KTS, mài cạnh men bóng, Matt (Hộp  04 viên)</t>
  </si>
  <si>
    <t>Gạch lát Ceramic
 in KTS, mài cạnh men Sugar (Hộp  04 viên)</t>
  </si>
  <si>
    <t>Gạch ốp lát Porcelain Granite in KTS, mài cạnh men bóng, Matt (Hộp 08 viên)</t>
  </si>
  <si>
    <t>Gạch ốp lát Porcelain Granite in KTS, mài cạnh men bóng, Matt (Hộp 06 viên )</t>
  </si>
  <si>
    <t>Gạch ốp lát Porcelain Granite in KTS, mài cạnh men bóng, Matt. (Hộp 04 viên)</t>
  </si>
  <si>
    <t>Gạch ốp lát Porcelain Granite in KTS, mài cạnh men bóng, Matt. (Hộp 03 viên)</t>
  </si>
  <si>
    <t>Gạch ốp lát Porcelain Granite in KTS, mài cạnh men bóng, Matt (Hộp 03 viên)</t>
  </si>
  <si>
    <t>Gạch ốp lát Porcelain Granite in KTS, mài cạnh men bóng, Matt. (Hộp 02 viên)</t>
  </si>
  <si>
    <t>Ngói sóng tráng men bóng 
(Hộp  07 viên)</t>
  </si>
  <si>
    <t>Ngói phẳng tráng men Matt 
(Hộp 07 viên)</t>
  </si>
  <si>
    <t>Công ty 
Cổ phần TTC; 
Đc: CN6, KCN Phúc Yên, P. Phúc Yên, tỉnh Phú Thọ. ĐT: 0915.284005</t>
  </si>
  <si>
    <t>6.5.3</t>
  </si>
  <si>
    <t xml:space="preserve">Công ty TNHH MTV CADIVI Miền Bắc. Đc: Lô D1-3, khu công nghiệp Đại Đồng, xã Đại Đồng, tỉnh Bắc Ninh. ĐT: 093.675.1111                         </t>
  </si>
  <si>
    <t>Dây đồng đơn cứng bọc PVC – 300/500 V 
VC/LF-0,50 (F 0,80)- 300/500 V</t>
  </si>
  <si>
    <t>Mét</t>
  </si>
  <si>
    <t>TCVN 6610-3:2000 
(IEC 60227-3:1997)</t>
  </si>
  <si>
    <t>100m/cuộn</t>
  </si>
  <si>
    <t xml:space="preserve">Dây đồng đơn cứng bọc PVC – 300/500 V
VC/LF-1,00 (F1,13)- 300/500 V </t>
  </si>
  <si>
    <t>TCVN 6610-4:2000 
(IEC 60227-4:1997)</t>
  </si>
  <si>
    <t>Dây điện bọc nhựa PVC - 0,6/1 kV (ruột đồng) VCmd/LF-2x0.5-(2x16/0.2)-0,6/1 kV</t>
  </si>
  <si>
    <t>AS/NZS 5000.1:2005</t>
  </si>
  <si>
    <t>Dây điện bọc nhựa PVC - 0,6/1 kV (ruột đồng) 
VCmd/LF-2x0.75-(2x24/0.2)-0,6/1 kV</t>
  </si>
  <si>
    <t>Dây điện bọc nhựa PVC - 0,6/1 kV (ruột đồng) 
VCmd/LF-2x1-(2x32/0.2)-0,6/1 kV</t>
  </si>
  <si>
    <t>Dây điện bọc nhựa PVC - 0,6/1 kV (ruột đồng) 
VCmd/LF-2x1,5-(2x30/0.25)-0,6/1 kV</t>
  </si>
  <si>
    <t>Dây điện bọc nhựa PVC - 0,6/1 kV (ruột đồng) 
VCmd/LF-2x2,5-(2x50/0.25)-0,6/1 kV</t>
  </si>
  <si>
    <t>Dây điện mềm bọc nhựa PVC - 300/500V-  (ruột đồng) Vcmo/LF-2x1-(2x32/0.2)-300/500 V</t>
  </si>
  <si>
    <t>TCVN 6610-5:2000 
(IEC 60227-5)</t>
  </si>
  <si>
    <t>Dây điện mềm bọc nhựa PVC - 300/500V-  (ruột đồng) Vcmo/LF-2x1.5-(2x30/0.25)- 300/500 V</t>
  </si>
  <si>
    <t>Dây điện mềm bọc nhựa PVC - 300/500V-  (ruột đồng) Vcmo/LF-2x6-(2x7x12/0.30)- 300/500 V</t>
  </si>
  <si>
    <t xml:space="preserve">Cáp điện lực hạ thế - 0.6/1kV-(ruột đồng) 
CV/LF-1.5 (7/0.52) - 0.6/1kV </t>
  </si>
  <si>
    <t xml:space="preserve">Cáp điện lực hạ thế - 0.6/1kV-(ruột đồng) 
CV/LF-2.5 (7/0.67) -  0.6/1kV </t>
  </si>
  <si>
    <t xml:space="preserve">Cáp điện lực hạ thế - 0.6/1kV-(ruột đồng) 
CV/LF-10 (7/1.35) -  0.6/1kV </t>
  </si>
  <si>
    <t xml:space="preserve">Cáp điện lực hạ thế - 0.6/1kV-(ruột đồng) 
CV-50 -  0.6/1kV </t>
  </si>
  <si>
    <t>500m/cuộn</t>
  </si>
  <si>
    <t xml:space="preserve">Cáp điện lực hạ thế - 0.6/1kV-(ruột đồng) 
CV-240 - 0.6/1kV </t>
  </si>
  <si>
    <t xml:space="preserve">Cáp điện lực hạ thế - 0.6/1kV-(ruột đồng) 
CV-300 - 0.6/1kV </t>
  </si>
  <si>
    <t>Cáp điện lực hạ thế - 0,6/1 kV- (1 lõi, ruột đồng, cách điện PVC, vỏ PVC) 
CVV-1 (1x7/0.425) – 0,6/1 kV</t>
  </si>
  <si>
    <t xml:space="preserve"> TCVN 5935-1</t>
  </si>
  <si>
    <t>Cáp điện lực hạ thế - 0,6/1 kV- (1 lõi, ruột đồng, cách điện PVC, vỏ PVC) 
CVV-1.5 (1x7/0,52) – 0,6/1 kV</t>
  </si>
  <si>
    <t>Cáp điện lực hạ thế - 0,6/1 kV- (1 lõi, ruột đồng, cách điện PVC, vỏ PVC) 
CVV-6.0 (1x7/1.04) – 0,6/1 kV</t>
  </si>
  <si>
    <t>Cáp điện lực hạ thế - 0,6/1 kV- (1 lõi, ruột đồng, cách điện PVC, vỏ PVC) 
CVV-25 – 0,6/1 kV</t>
  </si>
  <si>
    <t>Cáp điện lực hạ thế - 0,6/1 kV- (1 lõi, ruột đồng, cách điện PVC, vỏ PVC) 
CVV-50– 0,6/1 kV</t>
  </si>
  <si>
    <t>Cáp điện lực hạ thế - 0,6/1 kV- (1 lõi, ruột đồng, cách điện PVC, vỏ PVC) 
CVV-95 – 0,6/1 kV</t>
  </si>
  <si>
    <t>Cáp điện lực hạ thế - 0,6/1 kV- (1 lõi, ruột đồng, cách điện PVC, vỏ PVC) 
CVV-150 – 0,6/1 kV</t>
  </si>
  <si>
    <t>Cáp điện lực hạ thế – 300/500 V-  (2 lõi, ruột đồng, cách điện PVC, vỏ PVC) 
CVV-2x1.5 (2x7/0.52)– 300/500 V</t>
  </si>
  <si>
    <t>TCVN 6610-4</t>
  </si>
  <si>
    <t>Cáp điện lực hạ thế – 300/500 V-  (2 lõi, ruột đồng, cách điện PVC, vỏ PVC) 
CVV-2x4 (2x7/0.85)– 300/500 V</t>
  </si>
  <si>
    <t>Cáp điện lực hạ thế – 300/500 V-  (2 lõi, ruột đồng, cách điện PVC, vỏ PVC) CVV-2x10 (2x7/1.35)– 300/500 V</t>
  </si>
  <si>
    <t>Cáp điện lực hạ thế – 300/500 V-  (3 lõi, ruột đồng, cách điện PVC, vỏ PVC) CVV-3x1.5 (3x7/0.52) – 300/500 V</t>
  </si>
  <si>
    <t>Cáp điện lực hạ thế – 300/500 V-  (3 lõi, ruột đồng, cách điện PVC, vỏ PVC) CVV-3x2.5 (3x7/0.67) – 300/500 V</t>
  </si>
  <si>
    <t>Cáp điện lực hạ thế – 300/500 V-  (3 lõi, ruột đồng, cách điện PVC, vỏ PVC) 
CVV-3x6 (3x7/1.04) – 300/500 V</t>
  </si>
  <si>
    <t>Cáp điện lực hạ thế – 300/500 V-  (4 lõi, ruột đồng, cách điện PVC, vỏ PVC) 
CVV-4x1.5 (4x7/0.52) – 300/500 V</t>
  </si>
  <si>
    <t>Cáp điện lực hạ thế – 300/500 V-  (4 lõi, ruột đồng, cách điện PVC, vỏ PVC) 
CVV-4x2.5 (4x7/0.67) – 300/500 V</t>
  </si>
  <si>
    <t>Cáp điện lực hạ thế - 0,6/1 kV-  (1 lõi, ruột đồng, cách điện XLPE, vỏ PVC)
 CXV-70 – 0,6/1 kV</t>
  </si>
  <si>
    <t>TCVN 5935-1</t>
  </si>
  <si>
    <t>Cáp điện lực hạ thế - 0,6/1 kV-  (1 lõi, ruột đồng, cách điện XLPE, vỏ PVC)
 CXV-120 – 0,6/1 kV</t>
  </si>
  <si>
    <t>Cáp điện lực hạ thế - 0,6/1 kV-  (1 lõi, ruột đồng, cách điện XLPE, vỏ PVC)
 CXV-240 – 0,6/1 kV</t>
  </si>
  <si>
    <t>Cáp điện lực hạ thế - 0,6/1 kV-  (1 lõi, ruột đồng, cách điện XLPE, vỏ PVC)
 CXV-300 – 0,6/1 kV</t>
  </si>
  <si>
    <t>Cáp điện lực hạ thế - 0,6/1 kV-  (2 lõi, ruột đồng, cách điện XLPE, vỏ PVC)
 CXV-2x16 – 0,6/1 kV</t>
  </si>
  <si>
    <t>Cáp điện lực hạ thế - 0,6/1 kV-  (2 lõi, ruột đồng, cách điện XLPE, vỏ PVC) 
CXV-2x25 – 0,6/1 kV</t>
  </si>
  <si>
    <t>Cáp điện lực hạ thế - 0,6/1 kV-  (2 lõi, ruột đồng, cách điện XLPE, vỏ PVC) 
CXV-2x150 – 0,6/1 kV</t>
  </si>
  <si>
    <t>Cáp điện lực hạ thế - 0,6/1 kV-  (2 lõi, ruột đồng, cách điện XLPE, vỏ PVC) CXV-2x185 – 0,6/1 kV</t>
  </si>
  <si>
    <t>Cáp điện lực hạ thế - 0,6/1 kV-  (3 lõi, ruột đồng, cách điện XLPE, vỏ PVC) 
CXV-3x16 – 0,6/1 kV</t>
  </si>
  <si>
    <t>Cáp điện lực hạ thế - 0,6/1 kV-  (3 lõi, ruột đồng, cách điện XLPE, vỏ PVC) 
CXV-3x50 – 0,6/1 kV</t>
  </si>
  <si>
    <t>Cáp điện lực hạ thế - 0,6/1 kV-  (3 lõi, ruột đồng, cách điện XLPE, vỏ PVC) 
CXV-3x95 – 0,6/1 kV</t>
  </si>
  <si>
    <t>Cáp điện lực hạ thế - 0,6/1 kV-  (3 lõi, ruột đồng, cách điện XLPE, vỏ PVC) 
CXV-3x120 – 0,6/1 kV</t>
  </si>
  <si>
    <t>Cáp điện lực hạ thế - 0,6/1 kV-  (4 lõi, ruột đồng, cách điện XLPE, vỏ PVC) 
CXV-4x16 – 0,6/1 kV</t>
  </si>
  <si>
    <t>Cáp điện lực hạ thế - 0,6/1 kV-  (4 lõi, ruột đồng, cách điện XLPE, vỏ PVC) 
CXV-4x25 – 0,6/1 kV</t>
  </si>
  <si>
    <t>Cáp điện lực hạ thế - 0,6/1 kV-  (4 lõi, ruột đồng, cách điện XLPE, vỏ PVC) 
CXV-4x50 – 0,6/1 kV</t>
  </si>
  <si>
    <t>Cáp điện lực hạ thế - 0,6/1 kV-  (4 lõi, ruột đồng, cách điện XLPE, vỏ PVC) 
CXV-4x120 – 0,6/1 kV</t>
  </si>
  <si>
    <t>Cáp điện lực hạ thế - 0,6/1 kV-  (4 lõi, ruột đồng, cách điện XLPE, vỏ PVC) 
CXV-4x185 – 0,6/1 kV</t>
  </si>
  <si>
    <t>Cáp điện lực hạ thế - 0,6/1 kV-  (3 lõi pha + 1 lõi đất, ruột đồng, cách điện XLPE, vỏ PVC) 
CXV-3x16+1x10 -0,6/1kV</t>
  </si>
  <si>
    <t>Cáp điện lực hạ thế - 0,6/1 kV-  (3 lõi pha + 1 lõi đất, ruột đồng, cách điện XLPE, vỏ PVC) 
CXV-3x25+1x16 -0,6/1 kV</t>
  </si>
  <si>
    <t>Cáp điện lực hạ thế - 0,6/1 kV-  (3 lõi pha + 1 lõi đất, ruột đồng, cách điện XLPE, vỏ PVC) 
CXV-3x50+1x25 -0,6/1 kV</t>
  </si>
  <si>
    <t>Cáp điện lực hạ thế - 0,6/1 kV-  (3 lõi pha + 1 lõi đất, ruột đồng, cách điện XLPE, vỏ PVC) 
CXV-3x95+1x50 -0,6/1 kV</t>
  </si>
  <si>
    <t>Cáp điện lực hạ thế - 0,6/1 kV-  (3 lõi pha + 1 lõi đất, ruột đồng, cách điện XLPE, vỏ PVC) CXV-3x120+1x70 -0,6/1 kV</t>
  </si>
  <si>
    <t>Cáp điện lực hạ thế có giáp bảo vệ- 0,6/1 kV- (1 lõi, ruột đồng, cách điện XLPE, giáp băng nhôm bảo vệ, vỏ PVC) CXV/DATA-25-0,6/1 kV</t>
  </si>
  <si>
    <t>Cáp điện lực hạ thế có giáp bảo vệ- 0,6/1 kV- (1 lõi, ruột đồng, cách điện XLPE, giáp băng nhôm bảo vệ, vỏ PVC) CXV/DATA-50-0,6/1 kV</t>
  </si>
  <si>
    <t>Cáp điện lực hạ thế có giáp bảo vệ- 0,6/1 kV- (1 lõi, ruột đồng, cách điện XLPE, giáp băng nhôm bảo vệ, vỏ PVC) CXV/DATA-95-0,6/1 kV</t>
  </si>
  <si>
    <t>Cáp điện lực hạ thế có giáp bảo vệ- 0,6/1 kV- (1 lõi, ruột đồng, cách điện XLPE, giáp băng nhôm bảo vệ, vỏ PVC) CXV/DATA-240-0,6/1 kV</t>
  </si>
  <si>
    <t>Cáp điện lực hạ thế có giáp bảo vệ- 0,6/1 kV- (2 lõi ruột đồng, cách điện XLPE, giáp băng nhôm bảo vệ, vỏ PVC) CXV/DSTA-2x4 (2x7/0.85) -0,6/1 kV</t>
  </si>
  <si>
    <t>Cáp điện lực hạ thế có giáp bảo vệ- 0,6/1 kV- (2 lõi ruột đồng, cách điện XLPE, giáp băng nhôm bảo vệ, vỏ PVC) CXV/DSTA-2x10 (2x7/1.35) -0,6/1 kV</t>
  </si>
  <si>
    <t>Cáp điện lực hạ thế có giáp bảo vệ- 0,6/1 kV- (2 lõi ruột đồng, cách điện XLPE, giáp băng nhôm bảo vệ, vỏ PVC) CXV/DSTA-2x50 -0,6/1 kV</t>
  </si>
  <si>
    <t>Cáp điện lực hạ thế có giáp bảo vệ- 0,6/1 kV- (2 lõi ruột đồng, cách điện XLPE, giáp băng nhôm bảo vệ, vỏ PVC) CXV/DSTA-2x150-0,6/1 kV</t>
  </si>
  <si>
    <t>Cáp điện lực hạ thế có giáp bảo vệ- 0,6/1 kV- (3 lõi pha + 1 lõi đất, ruột đồng, cách điện XLPE, giáp băng thép bảo vệ, vỏ PVC) 
CXV/DSTA-3x6 -0,6/1 kV</t>
  </si>
  <si>
    <t>Cáp điện lực hạ thế có giáp bảo vệ- 0,6/1 kV- (3 lõi pha + 1 lõi đất, ruột đồng, cách điện XLPE, giáp băng thép bảo vệ, vỏ PVC) 
CXV/DSTA-3x16 -0,6/1 kV</t>
  </si>
  <si>
    <t>Cáp điện lực hạ thế có giáp bảo vệ- 0,6/1 kV- (3 lõi pha + 1 lõi đất, ruột đồng, cách điện XLPE, giáp băng thép bảo vệ, vỏ PVC) 
CXV/DSTA-3x50 -0,6/1 kV</t>
  </si>
  <si>
    <t>Cáp điện lực hạ thế có giáp bảo vệ- 0,6/1 kV- (3 lõi pha + 1 lõi đất, ruột đồng, cách điện XLPE, giáp băng thép bảo vệ, vỏ PVC) 
CXV/DSTA-3x185 -0,6/1 kV</t>
  </si>
  <si>
    <t>Cáp điện lực hạ thế có giáp bảo vệ- 0,6/1 kV- (3 lõi pha + 1 lõi đất, ruột đồng, cách điện XLPE, giáp băng thép bảo vệ, vỏ PVC) CXV/DSTA-3x4+1x2.5 -0,6/1 kV</t>
  </si>
  <si>
    <t>Cáp điện lực hạ thế có giáp bảo vệ- 0,6/1 kV- (3 lõi pha + 1 lõi đất, ruột đồng, cách điện XLPE, giáp băng thép bảo vệ, vỏ PVC) 
CXV/DSTA-3x16+1x10 -0,6/1 kV</t>
  </si>
  <si>
    <t>Cáp điện lực hạ thế có giáp bảo vệ- 0,6/1 kV- (3 lõi pha + 1 lõi đất, ruột đồng, cách điện XLPE, giáp băng thép bảo vệ, vỏ PVC) 
CXV/DSTA -3x50+1x25 -0,6/1 kV</t>
  </si>
  <si>
    <t>Cáp điện lực hạ thế có giáp bảo vệ- 0,6/1 kV- (3 lõi pha + 1 lõi đất, ruột đồng, cách điện XLPE, giáp băng thép bảo vệ, vỏ PVC) 
CXV/DSTA -3x240+1x120 -0,6/1 kV</t>
  </si>
  <si>
    <t>Dây đồng trần xoắn  
C-10</t>
  </si>
  <si>
    <t xml:space="preserve">TCVN - 5064 </t>
  </si>
  <si>
    <t>Dây đồng trần xoắn 
C-50</t>
  </si>
  <si>
    <t xml:space="preserve">Cáp điện kế – 0,6/1 kV-  (2 lõi, ruột đồng, cách điện PVC, vỏ PVC) 
DK-CVV-2x4 -0,6/1 kV </t>
  </si>
  <si>
    <t xml:space="preserve">Cáp điện kế – 0,6/1 kV-  (2 lõi, ruột đồng, cách điện PVC, vỏ PVC) 
DK-CVV-2x10  -0,6/1 kV </t>
  </si>
  <si>
    <t>Cáp điện kế – 0,6/1 kV-  (2 lõi, ruột đồng, cách điện PVC, vỏ PVC) 
DK-CVV-2x35 -0,6/1 kV</t>
  </si>
  <si>
    <t>Cáp điều khiển - 0,6/1 kV-  (2 lõi, ruột đồng, cách điện PVC, vỏ PVC)
DVV-2x1.5 (2x7/0.52) -0,6/1 kV</t>
  </si>
  <si>
    <t>Cáp điều khiển - 0,6/1 kV-  (10 lõi, ruột đồng, cách điện PVC, vỏ PVC) 
DVV-10x2.5 (10x7/0.67) -0,6/1 kV</t>
  </si>
  <si>
    <t>Cáp điều khiển - 0,6/1 kV-  (19 lõi, ruột đồng, cách điện PVC, vỏ PVC) 
DVV-19x4 (19x7/0.85) -0,6/1 kV</t>
  </si>
  <si>
    <t>Cáp điều khiển - 0,6/1 kV-  (37 lõi, ruột đồng, cách điện PVC, vỏ PVC) 
DVV-37x2.5 (37x7/0.67) -0,6/1 kV</t>
  </si>
  <si>
    <t>Cáp điều khiển có màn chắn chống nhiễu - 0,6/1 kV-  (3 lõi, ruột đồng, cách điện PVC, vỏ PVC) 
DVV/Sc-3x1.5 (3x7/0.52) -0,6/1 kV</t>
  </si>
  <si>
    <t>Cáp điều khiển có màn chắn chống nhiễu - 0,6/1 kV-  (2-&gt;37 lõi, ruột đồng, cách điện PVC, vỏ PVC) 
DVV/Sc-8x2.5 (8x7/0.67) -0,6/1 kV</t>
  </si>
  <si>
    <t>Cáp điều khiển có màn chắn chống nhiễu - 0,6/1 kV-  (30 lõi, ruột đồng, cách điện PVC, vỏ PVC) 
DVV/Sc-30x2.5 (30x7/0.67) -0,6/1 kV</t>
  </si>
  <si>
    <t>Cáp trung thế treo-12/20(24) kV hoặc 12.7/22(24) kV -  (ruột đồng, có chống thấm, bán dẫn ruột dẫn, cách điện XLPE, vỏ PVC) CX1V/WBC-95-12/20(24) kV</t>
  </si>
  <si>
    <t>TCVN 5935-2</t>
  </si>
  <si>
    <t>Cáp trung thế treo-12/20(24) kV hoặc 12.7/22(24) kV -  (ruột đồng, có chống thấm, bán dẫn ruột dẫn, cách điện XLPE, vỏ PVC) 
CX1V/WBC-240-12/20(24) kV</t>
  </si>
  <si>
    <t>Cáp trung thế có màn chắn kim loại-12/20(24) kV hoặc 12.7/22(24) kV -  (3 lõi, ruột đồng, bán dẫn ruột dẫn, cách điện XLPE,bán dẫn cách điện, màn chắn kim loại băng đồng 0.13 mm cho từng lõi, giáp băng thép bảo vệ, vỏ PVC) 
CXV/SE/DSTA-3x50-12/20(24)kV</t>
  </si>
  <si>
    <t>TCVN 5935-2/IEC 60502-2</t>
  </si>
  <si>
    <t>250m/cuộn</t>
  </si>
  <si>
    <t>Cáp trung thế có màn chắn kim loại-12/20(24) kV hoặc 12.7/22(24) kV -  (3 lõi, ruột đồng, bán dẫn ruột dẫn, cách điện XLPE,bán dẫn cách điện, màn chắn kim loại băng đồng 0.13 mm cho từng lõi, giáp băng thép bảo vệ, vỏ PVC) 
CXV/SE/DSTA-3x240-12/20(24)kV</t>
  </si>
  <si>
    <t>Cáp trung thế có màn chắn kim loại-12/20(24) kV hoặc 12.7/22(24) kV -  (3 lõi, ruột đồng, bán dẫn ruột dẫn, cách điện XLPE,bán dẫn cách điện, màn chắn kim loại băng đồng 0.13 mm cho từng lõi, giáp băng thép bảo vệ, vỏ PVC) 
CXV/SE/DSTA-3x300-12/20(24)kV</t>
  </si>
  <si>
    <t>Cáp trung thế có màn chắn kim loại-12/20(24) kV hoặc 12.7/22(24) kV -  (3 lõi, ruột đồng, bán dẫn ruột dẫn, cách điện XLPE,bán dẫn cách điện, màn chắn kim loại băng đồng 0.13 mm cho từng lõi, giáp băng thép bảo vệ, vỏ PVC) 
CXV/SE/DSTA-3x400-12/20(24)kV</t>
  </si>
  <si>
    <t>200m/cuộn</t>
  </si>
  <si>
    <t>Dây điện lực (AV)-0,6/1kV 
AV-16-0,6/1 kV</t>
  </si>
  <si>
    <t>AS/NZS 5000.1</t>
  </si>
  <si>
    <t>Dây điện lực (AV)-0,6/1kV 
AV-35-0,6/1 kV</t>
  </si>
  <si>
    <t>Dây điện lực (AV)-0,6/1kV 
AV-120-0,6/1 kV</t>
  </si>
  <si>
    <t>Dây điện lực (AV)-0,6/1kV 
AV-500-0,6/1 kV</t>
  </si>
  <si>
    <t xml:space="preserve">Dây nhôm lõi thép  
ACSR-50/8 (6/3.2+1/3.2)  </t>
  </si>
  <si>
    <t>TCVN 5064</t>
  </si>
  <si>
    <t xml:space="preserve">Dây nhôm lõi thép  
ACSR-95/16 (6/4.5+1/4.5)  </t>
  </si>
  <si>
    <t xml:space="preserve">Dây nhôm lõi thép  
ACSR-240/32 (24/3.6+7/2.4)  </t>
  </si>
  <si>
    <t>Cáp vặn xoắn hạ thế -0,6/1 kV- (2 lõi, ruột nhôm, cách điện XLPE) LV-ABC-2x50-0,6/1 kV (ruột nhôm)</t>
  </si>
  <si>
    <t>TCVN 6447/AS 3560</t>
  </si>
  <si>
    <t>Cáp điện lực hạ thế chống cháy 0,6/1 kV-  (1 lõi, ruột đồng, cách điện FR-PVC) 
CV/FR-1x25 -0,6/1 kV</t>
  </si>
  <si>
    <t>TCVN 5935-1/IEC 60331-21, IEC BS 6387 CAT C</t>
  </si>
  <si>
    <t>Cáp điện lực hạ thế chống cháy 0,6/1 kV-  (1 lõi, ruột đồng, cách điện FR-PVC) 
CV/FR-1x240 -0,6/1 kV</t>
  </si>
  <si>
    <t>Cáp điện lực hạ thế chống cháy (1 lõi, ruột đồng, băng Mica, cách điện XLPE, vỏ bọc FR-PVC) 
CXV/FR-95-0.,6/1kV</t>
  </si>
  <si>
    <t>Cáp điện lực hạ thế chống cháy (1 lõi, ruột đồng, băng Mica, cách điện XLPE, vỏ bọc FR-PVC) 
CXV/FR-240-0.,6/1kV</t>
  </si>
  <si>
    <t>Cáp điện lực hạ thế chống cháy (1 lõi, ruột đồng, băng Mica, cách điện XLPE, vỏ bọc FR-PVC) 
CXV/FR-300-0.,6/1kV</t>
  </si>
  <si>
    <t>Cáp điện lực hạ thế chống cháy (2 lõi, ruột đồng, băng Mica, cách điện XLPE, vỏ bọc FR-PVC) 
CXV/FR-2x1.5-0.,6/1kV</t>
  </si>
  <si>
    <t>Cáp điện lực hạ thế chống cháy (2 lõi, ruột đồng, băng Mica, cách điện XLPE, vỏ bọc FR-PVC) 
CXV/FR-2x16-0.,6/1kV</t>
  </si>
  <si>
    <t>Cáp điện lực hạ thế chống cháy (2 lõi, ruột đồng, băng Mica, cách điện XLPE, vỏ bọc FR-PVC) 
CXV/FR-2x50-0.,6/1kV</t>
  </si>
  <si>
    <t>Cáp điện lực hạ thế chống cháy (3 lõi, ruột đồng, băng Mica, cách điện XLPE, vỏ bọc FR-PVC) 
CXV/FR-3x25-0.,6/1kV</t>
  </si>
  <si>
    <t>Cáp điện lực hạ thế chống cháy (3 lõi, ruột đồng, băng Mica, cách điện XLPE, vỏ bọc FR-PVC) 
CXV/FR-3x70-0.,6/1kV</t>
  </si>
  <si>
    <t>Cáp điện lực hạ thế chống cháy (4 lõi, ruột đồng, băng Mica, cách điện XLPE, vỏ bọc FR-PVC) 
CXV/FR-4x10-0.,6/1kV</t>
  </si>
  <si>
    <t>Dây điện</t>
  </si>
  <si>
    <t>Công ty Cổ phần Prime Group. Đc: Khu công nghiệp Bình Xuyên, thị trấn Hương Canh, huyện Bình xuyên, Tỉnh Phú Thọ. ĐT: 0904.260777</t>
  </si>
  <si>
    <t>Bán sứ in KTS, dòng sản phầm trang trí men bóng hiệu ứng Fill 150x150mm- Nhóm BIb</t>
  </si>
  <si>
    <t>M2</t>
  </si>
  <si>
    <t>QCVN 16:2023/BXD, TCVN 7745:2007</t>
  </si>
  <si>
    <t>(Hộp = 06 viên = 0.14m2)</t>
  </si>
  <si>
    <t xml:space="preserve"> Bán sứ in KTS, không mài cạnh, dòng sản phẩm ốp lát thanh dạng gỗ, men Matt, hiệu ứng Relief và Sugar 200x1000 mm- Nhóm BIb</t>
  </si>
  <si>
    <t>(Hộp = 11 viên = 0.99m2)</t>
  </si>
  <si>
    <t>Bán sứ in KTS, dòng sản phầm trang trí men matt, hiệu ứng Glugrit  200x200mm- Nhóm BIb</t>
  </si>
  <si>
    <t>(Hộp =6 viên = 0.24m2)</t>
  </si>
  <si>
    <t>Bán sứ in KTS,  men matt, mài cạnh  150x800mm- Nhóm BIb</t>
  </si>
  <si>
    <t>(Hộp = 08 viên = 0.96m2)</t>
  </si>
  <si>
    <t>Bán sứ in KTS,  men matt, mài cạnh  150x900mm- Nhóm BIb</t>
  </si>
  <si>
    <t>(Hộp = 08 viên = 1.08m2)</t>
  </si>
  <si>
    <t>Bán sứ in KTS, khuôn mài cạnh men matt.  300x300mm- Nhóm BIb</t>
  </si>
  <si>
    <t>Gạch Ceramic in KTS, dòng sản phầm trang trí men matt, hiệu ứng Glugrit  250x250mm- Nhóm BIb</t>
  </si>
  <si>
    <t>Gạch ốp Ceramic in KTS không mài cạnh,  men Matt. 120x600mm- Nhóm BIIb</t>
  </si>
  <si>
    <t>Gạch lát Ceramic in KTS khuôn mài cạnh,  men Matt, hiệu ứng Glugrit  400x400mm- Nhóm BIb</t>
  </si>
  <si>
    <t>(Hộp = 6 viên = 0.96m2)</t>
  </si>
  <si>
    <t>Gạch lát Ceramic in KTS khuôn mài cạnh,  men Matt, hiệu ứng Glugrit  400x800mm- Nhóm BIb</t>
  </si>
  <si>
    <t>Gạch lát Ceramic in KTS, mài cạnh men matt. Hiệu ứng Sugar mịn  300x300mm- Nhóm BIII</t>
  </si>
  <si>
    <t>Gạch  ốp Ceramic in KTS, mài cạnh   300x600mm- Nhóm BIII</t>
  </si>
  <si>
    <t>(Hộp = 8 viên = 1.44m2)</t>
  </si>
  <si>
    <t>Gạch ốp Ceramic in KTS, Men bóng  500x860mm- Nhóm BIII</t>
  </si>
  <si>
    <t>(Hộp = 4 viên = 1.08m2)</t>
  </si>
  <si>
    <t>Gạch ốp Ceramic in KTS, Men bóng  250x400mm- Nhóm BIII</t>
  </si>
  <si>
    <t>Gạch lát Ceramic in KTS, mài cạnh men bóng. Hiệu ứng Sinking 300x450mm- Nhóm BIII</t>
  </si>
  <si>
    <t>Gạch lát sàn nước Ceramic in KTS  mài cạnh, men Matt. 400x400mm- Nhóm BIII</t>
  </si>
  <si>
    <t>Gạch ốp Ceramic in KTS  mài cạnh. 400x800mm- Nhóm BIII</t>
  </si>
  <si>
    <t>(Hộp = 4 viên = 1.28m2)</t>
  </si>
  <si>
    <t>Gạch Ceramic in KTS, dòng sản phầm trang trí, hiệu ứng Sugar, Structured.  200x400mm- Nhóm BIIb</t>
  </si>
  <si>
    <t>(Hộp = 12 viên = 0.96m2)</t>
  </si>
  <si>
    <t>Gạch lát Ceramic in KTS 400x400mm- Nhóm BIIb</t>
  </si>
  <si>
    <t>Gạch lát Ceramic in thường 400x400mm- Nhóm BIIb</t>
  </si>
  <si>
    <t>Gạch lát Ceramic in thường   500x500mm- Nhóm BIIb</t>
  </si>
  <si>
    <t>(Hộp = 4 viên = 1m2)</t>
  </si>
  <si>
    <t>Gạch lát Ceramic in KTS 500x500mm- Nhóm BIIb</t>
  </si>
  <si>
    <t xml:space="preserve">Gạch lát Ceramic in KTS 600x600mm- Nhóm BIIb </t>
  </si>
  <si>
    <t>(Hộp = 4 viên = 1.44m2)</t>
  </si>
  <si>
    <t>Gạch ốp lát bán sứ in KTS 300x600mm- Nhóm BIb</t>
  </si>
  <si>
    <t>Gạch lát bán sứ in KTS  600x600mm- Nhóm BIb</t>
  </si>
  <si>
    <t>Gạch lát bán sứ in KTS  400x800mm- Nhóm BIb</t>
  </si>
  <si>
    <t>Gạch bán sứ in KTS  500x500mm- Nhóm BIb</t>
  </si>
  <si>
    <t>Gạch Ceramic in KTS  400x600mm- Nhóm BIb</t>
  </si>
  <si>
    <t xml:space="preserve">Gạch lát Ceramic KTS 600x600mm- Nhóm BIIb </t>
  </si>
  <si>
    <t>Gạch Ceramic in KTS  500x800mm- Nhóm BIIb</t>
  </si>
  <si>
    <t>Gạch Cotto 400x400mm- nhóm BIIb</t>
  </si>
  <si>
    <t xml:space="preserve">QCVN 16:2023/BXD, </t>
  </si>
  <si>
    <t>(Hộp 6 viên= 0.96M2)</t>
  </si>
  <si>
    <t>Gạch Cotto 500x500mm- Nhóm BIIb</t>
  </si>
  <si>
    <t>(Hộp 4 viên= 1M2)</t>
  </si>
  <si>
    <t xml:space="preserve"> Gạch Porcelain in KTS Men matt, hiệu ứng Structured  150x900mm- Nhóm BIa</t>
  </si>
  <si>
    <t xml:space="preserve"> Gạch Porcelain in KTS Men matt. 200x1200mm- Nhóm BIa</t>
  </si>
  <si>
    <t>(Hộp = 06 viên = 1.44m2)</t>
  </si>
  <si>
    <t xml:space="preserve"> Gạch Porcelain in KTS 300x600mm- NHóm BIa</t>
  </si>
  <si>
    <t xml:space="preserve"> Gạch Porcelain in KTS,  hiệu ứng  300x600mm- NHóm BIa</t>
  </si>
  <si>
    <t>Gạch Bán sứ in KTS 75x300 (mm)- Nhóm BIa</t>
  </si>
  <si>
    <t xml:space="preserve"> Gạch Porcelain in KTS, xương mỏng 8.5mm 600x600mm- Nhóm BIa</t>
  </si>
  <si>
    <t xml:space="preserve"> Gạch Porcelain in KTS, hiệu ứng Carving gold 600x600mm- Nhóm BIa xương 10mm</t>
  </si>
  <si>
    <t>Gạch Porcelain in KTS, hiệu ứng  Ion âm 600x600mm- Nhóm BIa xương 10mm</t>
  </si>
  <si>
    <t>Gạch Porcelain in KTS, Kim sa  600x600mm- NHóm BIa. Xương 10mm</t>
  </si>
  <si>
    <t>Gạch Porcelain in KTS, Nano Polised  - Hygienic Ag+  600x600mm- Nhóm BIa mỏng 8.5mm</t>
  </si>
  <si>
    <t>Gạch Porcelain in KTS, Anti-slip/ Chống trơn  600x600mm- Nhóm BIa Xương 10mm</t>
  </si>
  <si>
    <t xml:space="preserve"> Gạch Porcelain in KTS 600x900mm- NHóm BIa</t>
  </si>
  <si>
    <t>(Hộp = 3 viên = 1.62m2)</t>
  </si>
  <si>
    <t xml:space="preserve"> Gạch Porcelain in KTS, xương mỏng 9.5mm  800x800mm- NHóm BIa</t>
  </si>
  <si>
    <t>(Hộp = 3 viên = 1.92m2)</t>
  </si>
  <si>
    <t xml:space="preserve"> Gạch Porcelain in KTS 800x800mm- NHóm BIa xương 11mm</t>
  </si>
  <si>
    <t xml:space="preserve"> Gạch Porcelain in KTS, hiệu ứng Carving gold 800x800mm- NHóm BIa 11mm</t>
  </si>
  <si>
    <t>Gạch Porcelain in KTS, xương mỏng 9.5mm hiệu ứng  Ion âm  800x800mm- Nhóm BIa</t>
  </si>
  <si>
    <t>Gạch Porcelain in KTS, Kim sa 800x800mm- Nhóm BIa 9.5mm</t>
  </si>
  <si>
    <t>Gạch Bán sứ in KTS, xương mỏng 9.5mm bề mặt bóng, matt 800x800 (mm)- Nhóm BIa</t>
  </si>
  <si>
    <t xml:space="preserve"> Gạch Porcelain in KTS, xương mỏng 9.5mm 600x1200mm- Nhóm BIa</t>
  </si>
  <si>
    <t>(Hộp = 2 viên = 1.44m2)</t>
  </si>
  <si>
    <t xml:space="preserve"> Gạch Porcelain in KTS, dòng sản phẩm Nano Polised  - Hygienic Ag+ 600x1200mm- Nhóm BIa</t>
  </si>
  <si>
    <t xml:space="preserve"> Gạch Porcelain in KTS 1000x1000mm- Hiệu ứng Carving Nhóm BIa</t>
  </si>
  <si>
    <t>(Hộp = 02 viên = 2m2)</t>
  </si>
  <si>
    <t xml:space="preserve"> Gạch Bán sứ in KTS 1000x1000mm- Nhóm BIa</t>
  </si>
  <si>
    <t xml:space="preserve"> Gạch Porcelain in KTS 1200x1200mm- Nhóm Bla</t>
  </si>
  <si>
    <t xml:space="preserve"> Gạch Porcelain in KTS 800x1600mm- Nhóm Bla</t>
  </si>
  <si>
    <t xml:space="preserve"> Gạch ốp lát</t>
  </si>
  <si>
    <t xml:space="preserve">Sơn lót kháng kiềm nội  thất </t>
  </si>
  <si>
    <t>Sơn lót ngoại thất Building</t>
  </si>
  <si>
    <t xml:space="preserve">Sơn lót kháng kiềm ngoại thất </t>
  </si>
  <si>
    <t xml:space="preserve">Sơn lót siêu kháng kiềm ngoại thất </t>
  </si>
  <si>
    <t>Sơn nội thất-HT18</t>
  </si>
  <si>
    <t xml:space="preserve">Sơn nội thất cao cấp-HT06    </t>
  </si>
  <si>
    <t>Sơn siêu trắng trần nội thất-HT05</t>
  </si>
  <si>
    <t>Sơn nội thất bóng siêu phủ (Lau chùi tối đa)-HT08 Plus</t>
  </si>
  <si>
    <t>Sơn nội thất siêu bóng cao cấp (Chịu chùi rửa tối đa)-HT09</t>
  </si>
  <si>
    <t xml:space="preserve">Sơn ngoại thất-HT19        </t>
  </si>
  <si>
    <t xml:space="preserve">Sơn ngoại thất cao cấp-HT10    </t>
  </si>
  <si>
    <t>Sơn ngoại thất bóng siêu sạch ( Chịu chùi rửa tối đa)-HT22</t>
  </si>
  <si>
    <t>SUPER COVER - Sơn ngoại thất bóng siêu phủ ( Chịu chùi rửa tối đa)-HT11 Plus</t>
  </si>
  <si>
    <t>Sơn ngoại thất siêu bóng cao cấp ( Chịu chùi rửa tối đa)-HT16</t>
  </si>
  <si>
    <t>Sơn chống thấm cao cấp-HT03</t>
  </si>
  <si>
    <t>Sơn chống thấm màu cao cấp đặc biệt-HT20</t>
  </si>
  <si>
    <t xml:space="preserve">Sơn bóng không màu- Clear 01         </t>
  </si>
  <si>
    <t>SƠN NHÃN HIỆU NICE SPACE</t>
  </si>
  <si>
    <t>SƠN NHÃN HIỆU RMAN</t>
  </si>
  <si>
    <t>Sơn lót nội thất Building-R96</t>
  </si>
  <si>
    <t xml:space="preserve">Sơn lót kháng kiềm nội  thất-R90   </t>
  </si>
  <si>
    <t>Sơn lót ngoại thất Building-R98</t>
  </si>
  <si>
    <t xml:space="preserve">Sơn lót kháng kiềm ngoại thất-R91      </t>
  </si>
  <si>
    <t>Sơn lót siêu kháng kiềm ngoại thất-R97</t>
  </si>
  <si>
    <t>Sơn nội thất-R80</t>
  </si>
  <si>
    <t xml:space="preserve">Sơn nội thất cao cấp-R81  </t>
  </si>
  <si>
    <t xml:space="preserve">Sơn siêu trắng trần nội thất-R89    </t>
  </si>
  <si>
    <t>Sơn nội thất bóng siêu phủ (Lau chùi tối đa)-R82 Plus</t>
  </si>
  <si>
    <t>Sơn nội thất siêu bóng cao cấp (Chịu chùi rửa tối đa)-R83</t>
  </si>
  <si>
    <t xml:space="preserve">Sơn ngoại thất-R84   </t>
  </si>
  <si>
    <t xml:space="preserve">Sơn ngoại thất cao cấp-R85    </t>
  </si>
  <si>
    <t>Sơn ngoại thất bóng siêu sạch ( Chịu chùi rửa tối đa)-R86</t>
  </si>
  <si>
    <t>SUPER COVER - Sơn ngoại thất bóng siêu phủ ( Chịu chùi rửa tối đa)-R87 Plus</t>
  </si>
  <si>
    <t>Sơn ngoại thất siêu bóng cao cấp ( Chịu chùi rửa tối đa)-R88</t>
  </si>
  <si>
    <t>Sơn chống thấm cao cấp-R92</t>
  </si>
  <si>
    <t>Sơn chống thấm màu cao cấp đặc biệt-R93</t>
  </si>
  <si>
    <t xml:space="preserve">Sơn bóng không màu- R95           </t>
  </si>
  <si>
    <t>Sơn nhũ đồng cao cấp-R94</t>
  </si>
  <si>
    <t>SƠN NHÃN HIỆU HTGROUP</t>
  </si>
  <si>
    <t>Sơn chống thấm thế hệ mới-HTGroup</t>
  </si>
  <si>
    <t xml:space="preserve">Bột bả nội thất                                      </t>
  </si>
  <si>
    <t xml:space="preserve">Bột bả ngoại thất                             </t>
  </si>
  <si>
    <t>Giá bán trên phương tiện bên mua từ ngày 23/7/2026</t>
  </si>
  <si>
    <t xml:space="preserve">Xi măng bao PCB30 Lion King Cement </t>
  </si>
  <si>
    <t xml:space="preserve">Địa bàn Hải Phòng: Xã Phú Thái, Lai Khê, An Thành, Kim Thành (huyện Kim Thành - tỉnh 
Hải Dương cũ) </t>
  </si>
  <si>
    <t xml:space="preserve">Xi măng bao PCB40 Lion King Cement </t>
  </si>
  <si>
    <t xml:space="preserve">Địa bàn Hải Phòng: Xã Phú Thái, Lai Khê, An Thành, Kim Thành (huyện Kim Thành-tỉnh Hải Dương cũ) </t>
  </si>
  <si>
    <t xml:space="preserve">Địa bàn Hải Phòng (gồm các huyện Tứ Kỳ, Thanh Miện, Ninh Giang, TP Hải Dương, Gia Lộc, Thanh Hà, Chí Linh, Nam Sách,Kinh Môn, Bình Giang, Cẩm Giàng - tỉnh Hải Dương cũ) </t>
  </si>
  <si>
    <t xml:space="preserve">Xi măng bao PCB30 đa dụng  (gồm các huyện Tứ Kỳ, Thanh Miện, Ninh Giang, TP Hải Dương, Gia Lộc, Thanh Hà, Chí Linh, Nam Sách, Kinh Môn, Kim Thành, Bình Giang, Cẩm Giàng 
tỉnh Hải Dương cũ) </t>
  </si>
  <si>
    <t xml:space="preserve">Địa bàn Hải Phòng (gồm các huyện Tứ Kỳ, Thanh Miện, Ninh Giang, TP Hải Dương, Gia Lộc, Thanh Hà, Chí Linh, Nam Sách, Kinh Môn, Bình Giang, Cẩm Giàng - tỉnh Hải Dương cũ) </t>
  </si>
  <si>
    <t>Giá từ 15/07/2026 tại công trình địa bàn HP</t>
  </si>
  <si>
    <t>SẢN PHẨM CỬA NHÔM LOUVER (LAM CHỚP) - NHÔM RICCO - TUNGYANG</t>
  </si>
  <si>
    <t xml:space="preserve">CỬA ĐI MỞ QUAY </t>
  </si>
  <si>
    <t>- Độ dày nhôm 2.0mm +- 5%. Sơn Tĩnh điện. Màu Nâu cà phê, trắng sứ, ghi. Sản phẩm của nhà máy nhôm TUNGYANG - Thương hiệu RICCO</t>
  </si>
  <si>
    <t>- Phụ kiện: Khóa tay gạt, Bản lề cối 4D, chốt - HUY HOÀNG</t>
  </si>
  <si>
    <t>- Goăng PVC - Đông Á.</t>
  </si>
  <si>
    <t>- Keo APLO A500</t>
  </si>
  <si>
    <t xml:space="preserve">Chớp nhôm LOUVER dày 1.2-1.4mm </t>
  </si>
  <si>
    <t>Phụ trội màu Vân Gỗ</t>
  </si>
  <si>
    <t xml:space="preserve">Chớp nhôm Lá sách hình chữ Z dày 1.2mm </t>
  </si>
  <si>
    <t xml:space="preserve">Chớp nhôm Lá sách hình lá liễu dày 1.4mm </t>
  </si>
  <si>
    <t xml:space="preserve">CỬA SỔ MỞ QUAY </t>
  </si>
  <si>
    <t>- Độ dày nhôm 1.4mm +- 5%. Sơn Tĩnh điện. Màu Nâu cà phê, trắng sứ, ghi. Sản phẩm của nhà máy nhôm TUNGYANG - Thương hiệu RICCO</t>
  </si>
  <si>
    <t xml:space="preserve">VÁCH LOUVER </t>
  </si>
  <si>
    <t>- Độ dày nhôm 2.0mm +- 5%. Sơn Tĩnh điện. Mầu Nâu cà phê, trắng sứ, ghi. Sản phẩm của nhà máy nhôm TUNGYANG - Thương hiệu RICCO</t>
  </si>
  <si>
    <t>Giá từ 13/7/2026 tại công trình địa bàn HP</t>
  </si>
  <si>
    <t>6.3.6</t>
  </si>
  <si>
    <t xml:space="preserve">Công ty Cổ Phần Cúc Phương. Đc: Tổ 15, phường Kiến Hưng, TP Hà Nội. ĐT: 03674 16858 </t>
  </si>
  <si>
    <t>HDPE - PE100</t>
  </si>
  <si>
    <t>Ống HDPE (PE100) DN20</t>
  </si>
  <si>
    <t xml:space="preserve"> PN12,5 dầy 1,8 mm</t>
  </si>
  <si>
    <t xml:space="preserve"> PN16 dầy 2 mm</t>
  </si>
  <si>
    <t xml:space="preserve"> PN20 dầy 2,3 mm</t>
  </si>
  <si>
    <t>Ống HDPE (PE100) DN25</t>
  </si>
  <si>
    <t xml:space="preserve"> PN10 dầy 1,8 mm</t>
  </si>
  <si>
    <t xml:space="preserve"> PN12,5 dầy 2 mm</t>
  </si>
  <si>
    <t xml:space="preserve"> PN16 dầy 2,3 mm</t>
  </si>
  <si>
    <t xml:space="preserve"> PN20 dầy 3 mm</t>
  </si>
  <si>
    <t>Ống HDPE (PE100) DN32</t>
  </si>
  <si>
    <t xml:space="preserve"> PN8 dầy 1,8 mm</t>
  </si>
  <si>
    <t xml:space="preserve"> PN10 dầy 2 mm</t>
  </si>
  <si>
    <t xml:space="preserve"> PN12,5 dầy 2,4 mm</t>
  </si>
  <si>
    <t xml:space="preserve"> PN16 dầy 3 mm</t>
  </si>
  <si>
    <t xml:space="preserve"> PN20 dầy 3,6 mm</t>
  </si>
  <si>
    <t>Ống HDPE (PE100) DN40</t>
  </si>
  <si>
    <t xml:space="preserve"> PN6 dầy 1,8 mm</t>
  </si>
  <si>
    <t xml:space="preserve"> PN8 dầy 2 mm</t>
  </si>
  <si>
    <t xml:space="preserve"> PN10 dầy 2,4 mm</t>
  </si>
  <si>
    <t xml:space="preserve"> PN12,5 dầy 3 mm</t>
  </si>
  <si>
    <t xml:space="preserve"> PN16 dầy 3,7 mm</t>
  </si>
  <si>
    <t xml:space="preserve"> PN20 dầy 4,5 mm</t>
  </si>
  <si>
    <t>Ống HDPE (PE100) DN50</t>
  </si>
  <si>
    <t xml:space="preserve"> PN6 dầy 2 mm</t>
  </si>
  <si>
    <t xml:space="preserve"> PN8 dầy 2,4 mm</t>
  </si>
  <si>
    <t xml:space="preserve"> PN10 dầy 3 mm</t>
  </si>
  <si>
    <t xml:space="preserve"> PN12,5 dầy 3,7 mm</t>
  </si>
  <si>
    <t xml:space="preserve"> PN16 dầy 4,6 mm</t>
  </si>
  <si>
    <t xml:space="preserve"> PN20 dầy 5,6 mm</t>
  </si>
  <si>
    <t>Ống HDPE (PE100) DN63</t>
  </si>
  <si>
    <t xml:space="preserve"> PN6 dầy 2,5 mm</t>
  </si>
  <si>
    <t xml:space="preserve"> PN8 dầy 3 mm</t>
  </si>
  <si>
    <t xml:space="preserve"> PN10 dầy 3,8 mm</t>
  </si>
  <si>
    <t xml:space="preserve"> PN12,5 dầy 4,7 mm</t>
  </si>
  <si>
    <t xml:space="preserve"> PN16 dầy 5,8 mm</t>
  </si>
  <si>
    <t xml:space="preserve"> PN20 dầy 7,1 mm</t>
  </si>
  <si>
    <t>Ống HDPE (PE100) DN75</t>
  </si>
  <si>
    <t xml:space="preserve"> PN6 dầy 2,9 mm</t>
  </si>
  <si>
    <t xml:space="preserve"> PN8 dầy 3,6 mm</t>
  </si>
  <si>
    <t xml:space="preserve"> PN10 dầy 4,5 mm</t>
  </si>
  <si>
    <t xml:space="preserve"> PN12,5 dầy 5,6 mm</t>
  </si>
  <si>
    <t xml:space="preserve"> PN16 dầy 6,8 mm</t>
  </si>
  <si>
    <t xml:space="preserve"> PN20 dầy 8,4 mm</t>
  </si>
  <si>
    <t>Ống HDPE (PE100) DN90</t>
  </si>
  <si>
    <t xml:space="preserve"> PN6 dầy 3,5 mm</t>
  </si>
  <si>
    <t xml:space="preserve"> PN8 dầy 4,3 mm</t>
  </si>
  <si>
    <t xml:space="preserve"> PN10 dầy 5,4 mm</t>
  </si>
  <si>
    <t xml:space="preserve"> PN12,5 dầy 6,7 mm</t>
  </si>
  <si>
    <t xml:space="preserve"> PN16 dầy 8,2 mm</t>
  </si>
  <si>
    <t>Ống HDPE (PE100) DN110</t>
  </si>
  <si>
    <t xml:space="preserve"> PN6 dầy 4,2 mm</t>
  </si>
  <si>
    <t xml:space="preserve"> PN8 dầy 5,3 mm</t>
  </si>
  <si>
    <t xml:space="preserve"> PN10 dầy 6,6 mm</t>
  </si>
  <si>
    <t xml:space="preserve"> PN12,5 dầy 8,1 mm</t>
  </si>
  <si>
    <t xml:space="preserve"> PN16 dầy 10 mm</t>
  </si>
  <si>
    <t xml:space="preserve"> PN6 dầy 4,8 mm</t>
  </si>
  <si>
    <t xml:space="preserve"> PN8 dầy 6 mm</t>
  </si>
  <si>
    <t xml:space="preserve"> PN10 dầy 7,4 mm</t>
  </si>
  <si>
    <t xml:space="preserve"> PN12,5 dầy 9,2 mm</t>
  </si>
  <si>
    <t xml:space="preserve"> PN16 dầy 11,4 mm</t>
  </si>
  <si>
    <t xml:space="preserve"> PN6 dầy 5,4 mm</t>
  </si>
  <si>
    <t xml:space="preserve"> PN8 dầy 6,7 mm</t>
  </si>
  <si>
    <t xml:space="preserve"> PN10 dầy 8,3 mm</t>
  </si>
  <si>
    <t xml:space="preserve"> PN12,5 dầy 10,3 mm</t>
  </si>
  <si>
    <t xml:space="preserve"> PN16 dầy 12,7 mm</t>
  </si>
  <si>
    <t xml:space="preserve"> PN6 dầy 6,2 mm</t>
  </si>
  <si>
    <t xml:space="preserve"> PN8 dầy 7,7 mm</t>
  </si>
  <si>
    <t xml:space="preserve"> PN10 dầy 9,5 mm</t>
  </si>
  <si>
    <t xml:space="preserve"> PN12,5 dầy 11,8 mm</t>
  </si>
  <si>
    <t xml:space="preserve"> PN16 dầy 14,6 mm</t>
  </si>
  <si>
    <t>Ống HDPE (PE100) DN180</t>
  </si>
  <si>
    <t xml:space="preserve"> PN6 dầy 6,9 mm</t>
  </si>
  <si>
    <t xml:space="preserve"> PN8 dầy 8,6 mm</t>
  </si>
  <si>
    <t xml:space="preserve"> PN10 dầy 10,7 mm</t>
  </si>
  <si>
    <t xml:space="preserve"> PN12,5 dầy 13,3 mm</t>
  </si>
  <si>
    <t xml:space="preserve"> PN16 dầy 16,4 mm</t>
  </si>
  <si>
    <t>Ống HDPE (PE100) DN200</t>
  </si>
  <si>
    <t xml:space="preserve"> PN6 dầy 7,7 mm</t>
  </si>
  <si>
    <t xml:space="preserve"> PN8 dầy 9,6 mm</t>
  </si>
  <si>
    <t xml:space="preserve"> PN10 dầy 11,9 mm</t>
  </si>
  <si>
    <t xml:space="preserve"> PN12,5 dầy 14,7 mm</t>
  </si>
  <si>
    <t xml:space="preserve"> PN16 dầy 18,2 mm</t>
  </si>
  <si>
    <t>Ống HDPE (PE100) DN225</t>
  </si>
  <si>
    <t xml:space="preserve"> PN6 dầy 8,6 mm</t>
  </si>
  <si>
    <t xml:space="preserve"> PN8 dầy 10,8 mm</t>
  </si>
  <si>
    <t xml:space="preserve"> PN10 dầy 13,4 mm</t>
  </si>
  <si>
    <t xml:space="preserve"> PN12,5 dầy 16,6 mm</t>
  </si>
  <si>
    <t xml:space="preserve"> PN16 dầy 20,5 mm</t>
  </si>
  <si>
    <t>Ống HDPE (PE100) DN250</t>
  </si>
  <si>
    <t xml:space="preserve"> PN6 dầy 9,6 mm</t>
  </si>
  <si>
    <t xml:space="preserve"> PN8 dầy 11,9 mm</t>
  </si>
  <si>
    <t xml:space="preserve"> PN10 dầy 14,8 mm</t>
  </si>
  <si>
    <t xml:space="preserve"> PN12,5 dầy 18,4 mm</t>
  </si>
  <si>
    <t xml:space="preserve"> PN16 dầy 22,7 mm</t>
  </si>
  <si>
    <t xml:space="preserve"> PN6 dầy 10,7 mm</t>
  </si>
  <si>
    <t xml:space="preserve"> PN8 dầy 13,4 mm</t>
  </si>
  <si>
    <t xml:space="preserve"> PN10 dầy 16,6 mm</t>
  </si>
  <si>
    <t xml:space="preserve"> PN12,5 dầy 20,6 mm</t>
  </si>
  <si>
    <t xml:space="preserve"> PN16 dầy 25,4 mm</t>
  </si>
  <si>
    <t>Ống HDPE (PE100) DN315</t>
  </si>
  <si>
    <t xml:space="preserve"> PN6 dầy 12,1 mm</t>
  </si>
  <si>
    <t xml:space="preserve"> PN8 dầy 15 mm</t>
  </si>
  <si>
    <t xml:space="preserve"> PN10 dầy 18,7 mm</t>
  </si>
  <si>
    <t xml:space="preserve"> PN12,5 dầy 23,2 mm</t>
  </si>
  <si>
    <t xml:space="preserve"> PN16 dầy 28,6 mm</t>
  </si>
  <si>
    <t xml:space="preserve"> PN20 dầy 35,2 mm</t>
  </si>
  <si>
    <t>Ống HDPE (PE100) DN355</t>
  </si>
  <si>
    <t xml:space="preserve"> PN6 dầy 13,6 mm</t>
  </si>
  <si>
    <t xml:space="preserve"> PN8 dầy 16,9 mm</t>
  </si>
  <si>
    <t xml:space="preserve"> PN10 dầy 21,1 mm</t>
  </si>
  <si>
    <t xml:space="preserve"> PN12,5 dầy 26,1 mm</t>
  </si>
  <si>
    <t xml:space="preserve"> PN16 dầy 32,2 mm</t>
  </si>
  <si>
    <t>Ống HDPE (PE100) DN400</t>
  </si>
  <si>
    <t xml:space="preserve"> PN6 dầy 15,3 mm</t>
  </si>
  <si>
    <t xml:space="preserve"> PN8 dầy 19,1 mm</t>
  </si>
  <si>
    <t xml:space="preserve"> PN10 dầy 23,7 mm</t>
  </si>
  <si>
    <t xml:space="preserve"> PN12,5 dầy 29,4 mm</t>
  </si>
  <si>
    <t xml:space="preserve"> PN16 dầy 36,3 mm</t>
  </si>
  <si>
    <t xml:space="preserve"> PN6 dầy 17,2 mm</t>
  </si>
  <si>
    <t xml:space="preserve"> PN8 dầy 21,5 mm</t>
  </si>
  <si>
    <t xml:space="preserve"> PN10 dầy 26,7 mm</t>
  </si>
  <si>
    <t xml:space="preserve"> PN12,5 dầy 33,1 mm</t>
  </si>
  <si>
    <t xml:space="preserve"> PN16 dầy 40,9 mm</t>
  </si>
  <si>
    <t>Ống HDPE (PE100) DN500</t>
  </si>
  <si>
    <t xml:space="preserve"> PN6 dầy 19,1 mm</t>
  </si>
  <si>
    <t xml:space="preserve"> PN8 dầy 23,9 mm</t>
  </si>
  <si>
    <t xml:space="preserve"> PN10 dầy 29,7 mm</t>
  </si>
  <si>
    <t xml:space="preserve"> PN12,5 dầy 36,8 mm</t>
  </si>
  <si>
    <t xml:space="preserve"> PN16 dầy 45,4 mm</t>
  </si>
  <si>
    <t>Ống HDPE (PE100) DN560</t>
  </si>
  <si>
    <t xml:space="preserve"> PN6 dầy 21,4 mm</t>
  </si>
  <si>
    <t xml:space="preserve"> PN8 dầy 26,7 mm</t>
  </si>
  <si>
    <t xml:space="preserve"> PN10 dầy 33,2 mm</t>
  </si>
  <si>
    <t xml:space="preserve"> PN12,5 dầy 41,2 mm</t>
  </si>
  <si>
    <t xml:space="preserve"> PN16 dầy 50,8 mm</t>
  </si>
  <si>
    <t>Ống HDPE (PE100) DN630</t>
  </si>
  <si>
    <t xml:space="preserve"> PN6 dầy 24,1 mm</t>
  </si>
  <si>
    <t xml:space="preserve"> PN8 dầy 30 mm</t>
  </si>
  <si>
    <t xml:space="preserve"> PN10 dầy 37,4 mm</t>
  </si>
  <si>
    <t xml:space="preserve"> PN12,5 dầy 46,3 mm</t>
  </si>
  <si>
    <t xml:space="preserve"> PN16 dầy 57,2 mm</t>
  </si>
  <si>
    <t>Ống HDPE (PE100) DN710</t>
  </si>
  <si>
    <t xml:space="preserve"> PN6 dầy 27,2 mm</t>
  </si>
  <si>
    <t xml:space="preserve"> PN8 dầy 33,9 mm</t>
  </si>
  <si>
    <t xml:space="preserve"> PN10 dầy 42,1 mm</t>
  </si>
  <si>
    <t xml:space="preserve"> PN12,5 dầy 52,2 mm</t>
  </si>
  <si>
    <t xml:space="preserve"> PN16 dầy 64,5 mm</t>
  </si>
  <si>
    <t>ỐNG PPR</t>
  </si>
  <si>
    <t>Ống PPR DN20</t>
  </si>
  <si>
    <t>PN10 dầy 2.3mm(màu: Xanh / ghi)</t>
  </si>
  <si>
    <t>Ống PPR DN25</t>
  </si>
  <si>
    <t>PN10 dầy 2.8mm(màu: Xanh / ghi)</t>
  </si>
  <si>
    <t>Ống PPR DN32</t>
  </si>
  <si>
    <t>PN10 dầy 2.9mm(màu: Xanh / ghi)</t>
  </si>
  <si>
    <t>Ống PPR DN40</t>
  </si>
  <si>
    <t>PN10 dầy 3.7mm(màu: Xanh / ghi)</t>
  </si>
  <si>
    <t>Ống PPR DN50</t>
  </si>
  <si>
    <t>PN10 dầy 4.6mm(màu: Xanh / ghi)</t>
  </si>
  <si>
    <t>Ống PPR DN63</t>
  </si>
  <si>
    <t>PN10 dầy 5.8mm(màu: Xanh / ghi)</t>
  </si>
  <si>
    <t>PN10 dầy 6.8mm(màu: Xanh / ghi)</t>
  </si>
  <si>
    <t>Ống PPR DN90</t>
  </si>
  <si>
    <t>PN10 dầy 8.2mm(màu: Xanh / ghi)</t>
  </si>
  <si>
    <t>Ống PPR DN110</t>
  </si>
  <si>
    <t>PN10 dầy 10mm(màu: Xanh / ghi)</t>
  </si>
  <si>
    <t>Ống PPR DN125</t>
  </si>
  <si>
    <t>PN10 dầy 11.4mm(màu: Xanh / ghi)</t>
  </si>
  <si>
    <t>Ống PPR DN140</t>
  </si>
  <si>
    <t>PN10 dầy 12.7mm(màu: Xanh / ghi)</t>
  </si>
  <si>
    <t>Ống PPR DN160</t>
  </si>
  <si>
    <t>PN10 dầy 14.6mm(màu: Xanh / ghi)</t>
  </si>
  <si>
    <t>PN16 dầy 2.8mm(màu: Xanh / ghi)</t>
  </si>
  <si>
    <t>PN16 dầy 3.5mm(màu: Xanh / ghi)</t>
  </si>
  <si>
    <t>PN16 dầy 4.4mm(màu: Xanh / ghi)</t>
  </si>
  <si>
    <t>PN16 dầy 5.5mm(màu: Xanh / ghi)</t>
  </si>
  <si>
    <t>PN16 dầy 6.9mm(màu: Xanh / ghi)</t>
  </si>
  <si>
    <t>PN16 dầy 8.6mm(màu: Xanh / ghi)</t>
  </si>
  <si>
    <t>PN16 dầy 10.3mm(màu: Xanh / ghi)</t>
  </si>
  <si>
    <t>PN16 dầy 12.3mm(màu: Xanh / ghi)</t>
  </si>
  <si>
    <t>PN16 dầy 15.1mm(màu: Xanh / ghi)</t>
  </si>
  <si>
    <t>PN16 dầy 17.1mm(màu: Xanh / ghi)</t>
  </si>
  <si>
    <t>PN16 dầy 19.2mm(màu: Xanh / ghi)</t>
  </si>
  <si>
    <t>PN16 dầy 21.9mm(màu: Xanh / ghi)</t>
  </si>
  <si>
    <t>PN20 dầy 3.4mm(màu: Xanh / ghi)</t>
  </si>
  <si>
    <t>PN20 dầy 4.2mm(màu: Xanh / ghi)</t>
  </si>
  <si>
    <t>PN20 dầy 5.4mm(màu: Xanh / ghi)</t>
  </si>
  <si>
    <t>PN20 dầy 6.7mm(màu: Xanh / ghi)</t>
  </si>
  <si>
    <t>PN20 dầy 8.3mm(màu: Xanh / ghi)</t>
  </si>
  <si>
    <t>PN20 dầy 10.5mm(màu: Xanh / ghi)</t>
  </si>
  <si>
    <t>PN20 dầy 12.5mm(màu: Xanh / ghi)</t>
  </si>
  <si>
    <t>PN20 dầy 15mm(màu: Xanh / ghi)</t>
  </si>
  <si>
    <t>PN20 dầy 18.3mm(màu: Xanh / ghi)</t>
  </si>
  <si>
    <t>PN20 dầy 20.8mm(màu: Xanh / ghi)</t>
  </si>
  <si>
    <t>PN20 dầy 23.3mm(màu: Xanh / ghi)</t>
  </si>
  <si>
    <t>PN20 dầy 26.6mm(màu: Xanh / ghi)</t>
  </si>
  <si>
    <t>ỐNG u PVC</t>
  </si>
  <si>
    <t>Ống u PVC DN21</t>
  </si>
  <si>
    <t>PN10 dầy 1.2 mm</t>
  </si>
  <si>
    <t>PN12.5 dầy 1.5 mm</t>
  </si>
  <si>
    <t>PN16 dầy 1.6 mm</t>
  </si>
  <si>
    <t>PN25 dầy 2.4 mm</t>
  </si>
  <si>
    <t>Ống u PVC DN27</t>
  </si>
  <si>
    <t>PN10 dầy 1.3 mm</t>
  </si>
  <si>
    <t>PN12.5 dầy 1.6 mm</t>
  </si>
  <si>
    <t>PN16 dầy 2 mm</t>
  </si>
  <si>
    <t>PN25 dầy 3 mm</t>
  </si>
  <si>
    <t>Ống u PVC DN34</t>
  </si>
  <si>
    <t>PN10 dầy 1.7 mm</t>
  </si>
  <si>
    <t>PN12.5 dầy 2 mm</t>
  </si>
  <si>
    <t>PN16 dầy 2.6 mm</t>
  </si>
  <si>
    <t>PN25 dầy 3.8 mm</t>
  </si>
  <si>
    <t>Ống u PVC DN42</t>
  </si>
  <si>
    <t>PN6 dầy 1.5 mm</t>
  </si>
  <si>
    <t>PN8 dầy 1.7 mm</t>
  </si>
  <si>
    <t>PN10 dầy 2 mm</t>
  </si>
  <si>
    <t>PN12.5 dầy 2.5 mm</t>
  </si>
  <si>
    <t>PN16 dầy 3.2 mm</t>
  </si>
  <si>
    <t>PN25 dầy 4.7 mm</t>
  </si>
  <si>
    <t>Ống u PVC DN48</t>
  </si>
  <si>
    <t>PN6 dầy 1.6 mm</t>
  </si>
  <si>
    <t>PN8 dầy 1.9 mm</t>
  </si>
  <si>
    <t>PN10 dầy 2.3 mm</t>
  </si>
  <si>
    <t>PN12.5 dầy 2.9 mm</t>
  </si>
  <si>
    <t>PN16 dầy 3.6 mm</t>
  </si>
  <si>
    <t>PN25 dầy 5.4 mm</t>
  </si>
  <si>
    <t>Ống u PVC DN60</t>
  </si>
  <si>
    <t>PN5 dầy 1.5 mm</t>
  </si>
  <si>
    <t>PN6 dầy 1.8 mm</t>
  </si>
  <si>
    <t>PN8 dầy 2.4 mm</t>
  </si>
  <si>
    <t>PN10 dầy 2.9 mm</t>
  </si>
  <si>
    <t>PN12.5 dầy 3.6 mm</t>
  </si>
  <si>
    <t>PN16 dầy 4.5 mm</t>
  </si>
  <si>
    <t>Ống u PVC DN75</t>
  </si>
  <si>
    <t>PN5 dầy 1.9 mm</t>
  </si>
  <si>
    <t>PN6 dầy 2.3 mm</t>
  </si>
  <si>
    <t>PN8 dầy 2.9 mm</t>
  </si>
  <si>
    <t>PN10 dầy 3.6 mm</t>
  </si>
  <si>
    <t>PN12.5 dầy 4.5 mm</t>
  </si>
  <si>
    <t>PN16 dầy 5.6 mm</t>
  </si>
  <si>
    <t>Ống u PVC DN90</t>
  </si>
  <si>
    <t>PN3 dầy 1.5 mm</t>
  </si>
  <si>
    <t>PN5 dầy 2.2 mm</t>
  </si>
  <si>
    <t>PN6 dầy 2.8 mm</t>
  </si>
  <si>
    <t>PN8 dầy 3.5 mm</t>
  </si>
  <si>
    <t>PN10 dầy 4.3 mm</t>
  </si>
  <si>
    <t>PN12.5 dầy 5.4 mm</t>
  </si>
  <si>
    <t>Ống u PVC DN110</t>
  </si>
  <si>
    <t>PN6 dầy 2.7 mm</t>
  </si>
  <si>
    <t>PN7.5 dầy 3.2 mm</t>
  </si>
  <si>
    <t>PN8 dầy 3.4 mm</t>
  </si>
  <si>
    <t>PN10 dầy 4.2 mm</t>
  </si>
  <si>
    <t>PN12.5 dầy 5.3 mm</t>
  </si>
  <si>
    <t>PN16 dầy 6.6 mm</t>
  </si>
  <si>
    <t>Ống u PVC DN125</t>
  </si>
  <si>
    <t>PN5 dầy 2.5 mm</t>
  </si>
  <si>
    <t>PN6 dầy 3.1 mm</t>
  </si>
  <si>
    <t>PN7.5 dầy 3.7 mm</t>
  </si>
  <si>
    <t>PN8 dầy 3.9 mm</t>
  </si>
  <si>
    <t>PN10 dầy 4.8 mm</t>
  </si>
  <si>
    <t>PN12.5 dầy 6 mm</t>
  </si>
  <si>
    <t>PN16 dầy 7.4 mm</t>
  </si>
  <si>
    <t>Ống u PVC DN140</t>
  </si>
  <si>
    <t>PN5 dầy 2.8 mm</t>
  </si>
  <si>
    <t>PN6 dầy 3.5 mm</t>
  </si>
  <si>
    <t>PN7.5 dầy 4.1 mm</t>
  </si>
  <si>
    <t>PN8 dầy 4.3 mm</t>
  </si>
  <si>
    <t>PN10 dầy 5.4 mm</t>
  </si>
  <si>
    <t>PN12.5 dầy 6.7 mm</t>
  </si>
  <si>
    <t>PN16 dầy 8.3 mm</t>
  </si>
  <si>
    <t>Ống u PVC DN160</t>
  </si>
  <si>
    <t>PN5 dầy 3.2 mm</t>
  </si>
  <si>
    <t>PN6 dầy 4 mm</t>
  </si>
  <si>
    <t>PN7.5 dầy 4.7 mm</t>
  </si>
  <si>
    <t>PN8 dầy 4.9 mm</t>
  </si>
  <si>
    <t>PN10 dầy 6.2 mm</t>
  </si>
  <si>
    <t>PN12.5 dầy 7.7 mm</t>
  </si>
  <si>
    <t>PN16 dầy 9.5 mm</t>
  </si>
  <si>
    <t>Ống u PVC DN180</t>
  </si>
  <si>
    <t>PN5 dầy 3.6 mm</t>
  </si>
  <si>
    <t>PN6 dầy 4.4 mm</t>
  </si>
  <si>
    <t>PN7.5 dầy 5.3 mm</t>
  </si>
  <si>
    <t>PN8 dầy 5.5 mm</t>
  </si>
  <si>
    <t>PN10 dầy 6.9 mm</t>
  </si>
  <si>
    <t>PN12.5 dầy 8.6 mm</t>
  </si>
  <si>
    <t>PN16 dầy 10.7 mm</t>
  </si>
  <si>
    <t>Ống u PVC DN200</t>
  </si>
  <si>
    <t>PN5 dầy 4 mm</t>
  </si>
  <si>
    <t>PN6 dầy 4.9 mm</t>
  </si>
  <si>
    <t>PN7.5 dầy 5.9 mm</t>
  </si>
  <si>
    <t>PN8 dầy 6.2 mm</t>
  </si>
  <si>
    <t>PN10 dầy 7.7 mm</t>
  </si>
  <si>
    <t>PN12.5 dầy 9.6 mm</t>
  </si>
  <si>
    <t>PN16 dầy 11.9 mm</t>
  </si>
  <si>
    <t>Ống u PVC DN225</t>
  </si>
  <si>
    <t>PN5 dầy 4.5 mm</t>
  </si>
  <si>
    <t>PN6 dầy 5.5 mm</t>
  </si>
  <si>
    <t>PN7.5 dầy 6.6 mm</t>
  </si>
  <si>
    <t>PN8 dầy 6.9 mm</t>
  </si>
  <si>
    <t>PN10 dầy 8.6 mm</t>
  </si>
  <si>
    <t>PN12.5 dầy 10.8 mm</t>
  </si>
  <si>
    <t>PN16 dầy 13.4 mm</t>
  </si>
  <si>
    <t>Ống u PVC DN250</t>
  </si>
  <si>
    <t>PN5 dầy 5 mm</t>
  </si>
  <si>
    <t>PN6 dầy 6.2 mm</t>
  </si>
  <si>
    <t>PN7.5 dầy 7.3 mm</t>
  </si>
  <si>
    <t>PN8 dầy 7.7 mm</t>
  </si>
  <si>
    <t>PN10 dầy 9.6 mm</t>
  </si>
  <si>
    <t>PN12.5 dầy 11.9 mm</t>
  </si>
  <si>
    <t>PN16 dầy 14.8 mm</t>
  </si>
  <si>
    <t>Ống u PVC DN280</t>
  </si>
  <si>
    <t>PN5 dầy 5.5 mm</t>
  </si>
  <si>
    <t>PN6 dầy 6.9 mm</t>
  </si>
  <si>
    <t>PN7.5 dầy 8.2 mm</t>
  </si>
  <si>
    <t>PN8 dầy 8.6 mm</t>
  </si>
  <si>
    <t>PN10 dầy 10.7 mm</t>
  </si>
  <si>
    <t>PN12.5 dầy 13.4 mm</t>
  </si>
  <si>
    <t>PN16 dầy 16.6 mm</t>
  </si>
  <si>
    <t>Ống u PVC DN315</t>
  </si>
  <si>
    <t>PN5 dầy 6.2 mm</t>
  </si>
  <si>
    <t>PN6 dầy 7.7 mm</t>
  </si>
  <si>
    <t>PN7.5 dầy 9.2 mm</t>
  </si>
  <si>
    <t>PN8 dầy 9.7 mm</t>
  </si>
  <si>
    <t>PN10 dầy 12.1 mm</t>
  </si>
  <si>
    <t>PN12.5 dầy 15 mm</t>
  </si>
  <si>
    <t>PN16 dầy 18.7 mm</t>
  </si>
  <si>
    <t>Ống u PVC DN355</t>
  </si>
  <si>
    <t>PN5 dầy 7 mm</t>
  </si>
  <si>
    <t>PN6 dầy 8.7 mm</t>
  </si>
  <si>
    <t>PN7.5 dầy 10.4 mm</t>
  </si>
  <si>
    <t>PN8 dầy 10.9 mm</t>
  </si>
  <si>
    <t>PN10 dầy 13.6 mm</t>
  </si>
  <si>
    <t>PN12.5 dầy 16.9 mm</t>
  </si>
  <si>
    <t>PN16 dầy 21.1 mm</t>
  </si>
  <si>
    <t>Ống u PVC DN400</t>
  </si>
  <si>
    <t>PN5 dầy 7.9 mm</t>
  </si>
  <si>
    <t>PN6 dầy 9.8 mm</t>
  </si>
  <si>
    <t>PN7.5 dầy 11.7 mm</t>
  </si>
  <si>
    <t>PN8 dầy 12.3 mm</t>
  </si>
  <si>
    <t>PN10 dầy 15.3 mm</t>
  </si>
  <si>
    <t>PN12.5 dầy 19.1 mm</t>
  </si>
  <si>
    <t>PN16 dầy 23.7 mm</t>
  </si>
  <si>
    <t>Ống u PVC DN450</t>
  </si>
  <si>
    <t>PN5 dầy 8.9 mm</t>
  </si>
  <si>
    <t>PN6 dầy 11 mm</t>
  </si>
  <si>
    <t>PN7.5 dầy 13.2 mm</t>
  </si>
  <si>
    <t>PN8 dầy 13.8 mm</t>
  </si>
  <si>
    <t>PN10 dầy 17.2 mm</t>
  </si>
  <si>
    <t>PN12.5 dầy 21.5 mm</t>
  </si>
  <si>
    <t>Ống u PVC DN500</t>
  </si>
  <si>
    <t>PN5 dầy 9.9 mm</t>
  </si>
  <si>
    <t>PN6 dầy 12.3 mm</t>
  </si>
  <si>
    <t>PN7.5 dầy 14.6 mm</t>
  </si>
  <si>
    <t>PN8 dầy 15.3 mm</t>
  </si>
  <si>
    <t>PN10 dầy 19.1 mm</t>
  </si>
  <si>
    <t>PN12.5 dầy 23.9 mm</t>
  </si>
  <si>
    <t>PN16 dầy 29.7 mm</t>
  </si>
  <si>
    <t>Ống u PVC DN560</t>
  </si>
  <si>
    <t>PN5 dầy 11 mm</t>
  </si>
  <si>
    <t>PN6 dầy 13.7 mm</t>
  </si>
  <si>
    <t>PN7.5 dầy 16.4 mm</t>
  </si>
  <si>
    <t>PN8 dầy 17.2 mm</t>
  </si>
  <si>
    <t>PN10 dầy 21.4 mm</t>
  </si>
  <si>
    <t>PN12.5 dầy 26.7 mm</t>
  </si>
  <si>
    <t>Ống u PVC DN630</t>
  </si>
  <si>
    <t>PN5 dầy 12.4 mm</t>
  </si>
  <si>
    <t>PN6 dầy 15.4 mm</t>
  </si>
  <si>
    <t>PN7.5 dầy 18.4 mm</t>
  </si>
  <si>
    <t>PN8 dầy 19.3 mm</t>
  </si>
  <si>
    <t>PN10 dầy 24.1 mm</t>
  </si>
  <si>
    <t>PN12.5 dầy 30 mm</t>
  </si>
  <si>
    <t>Giá từ 01/07/2026 tại công trình địa bàn HP</t>
  </si>
  <si>
    <t>6.4.4</t>
  </si>
  <si>
    <t>Công ty CP tập đoàn Singhal. Đc: CCN Trí Quả, P. Trí Quả, tỉnh Bắc Ninh. ĐT: 0925.894555</t>
  </si>
  <si>
    <t>A. NHÔM SINGHAL</t>
  </si>
  <si>
    <t>HỆ 55 VÁT CẠNH</t>
  </si>
  <si>
    <r>
      <t>Vách cố định khung nhôm hệ 55 vát cạnh,  Kính dán an toàn Hồng Phúc Glass 6,38 mm, nhôm dày 1,2mm (</t>
    </r>
    <r>
      <rPr>
        <sz val="12"/>
        <rFont val="Calibri"/>
        <family val="2"/>
      </rPr>
      <t>±</t>
    </r>
    <r>
      <rPr>
        <sz val="10.8"/>
        <rFont val="Times New Roman"/>
        <family val="1"/>
      </rPr>
      <t>8%)</t>
    </r>
  </si>
  <si>
    <t>TCCS 01:2026/SINGHAL</t>
  </si>
  <si>
    <r>
      <t>Hệ 55 vát cạnh dày 1,2mm (</t>
    </r>
    <r>
      <rPr>
        <sz val="12"/>
        <rFont val="Calibri"/>
        <family val="2"/>
      </rPr>
      <t>±</t>
    </r>
    <r>
      <rPr>
        <sz val="10.8"/>
        <rFont val="Times New Roman"/>
        <family val="1"/>
      </rPr>
      <t>8%)</t>
    </r>
  </si>
  <si>
    <t>Cửa sổ khung nhôm 1 cánh mở hất/quay hệ 55 vát cạnh, Kính dán an toàn Hồng Phúc Glass 6,38 mm, phụ kiện đầy đủ, nhôm dày 1.2mm (±8%)</t>
  </si>
  <si>
    <t>Cửa sổ khung nhôm 2 cánh mở hất/quay 55 vát cạnh,  Kính dán an toàn Hồng Phúc Glass 6,38 mm, phụ kiện đầy đủ, nhôm dày 1.2mm(±8%)</t>
  </si>
  <si>
    <t>Cửa sổ khung nhôm 2 cánh mở lùa hệ 55 vát cạnh,  Kính dán an toàn Hồng Phúc Glass 6,38 mm, phụ kiện đầy đủ, nhôm dày 1.2mm (±8%)</t>
  </si>
  <si>
    <t>Cửa sổ khung nhôm 4 cánh mở lùa hệ 55 vát cạnh,  Kính dán an toàn Hồng Phúc Glass 6,38 mm, phụ kiện đầy đủ, nhôm dày 1.2mm (±8%)</t>
  </si>
  <si>
    <t>Cửa đi khung nhôm 1 cánh mở quay hệ 55 vát cạnh,  Kính dán an toàn Hồng Phúc Glass 6,38 mm, phụ kiện đầy đủ, nhôm dày 1,4mm (±8%)</t>
  </si>
  <si>
    <r>
      <t>Hệ 55 vát cạnh dày 1,4mm (</t>
    </r>
    <r>
      <rPr>
        <sz val="12"/>
        <rFont val="Calibri"/>
        <family val="2"/>
      </rPr>
      <t>±</t>
    </r>
    <r>
      <rPr>
        <sz val="10.8"/>
        <rFont val="Times New Roman"/>
        <family val="1"/>
      </rPr>
      <t>8%)</t>
    </r>
  </si>
  <si>
    <t>Cửa đi khung nhôm 2 cánh mở quay hệ 55 vát cạnh, Kính dán an toàn Hồng Phúc Glass 6,38 mm, phụ kiện đầy đủ, nhôm dày 1,4mm (±8%)</t>
  </si>
  <si>
    <t xml:space="preserve">HỆ 55 MẶT CẮT XINGFA </t>
  </si>
  <si>
    <t>Vách cố định khung nhôm hệ 55 mặt cắt Xingfa, Kính dán an toàn Hồng Phúc Glass 6,38 mm, nhôm dày 2.0mm (±8%)</t>
  </si>
  <si>
    <t>Hệ 55 Xingfa dày  2,0mm (±8%.).</t>
  </si>
  <si>
    <t>Cửa sổ khung nhôm 1 cánh mở hất hoặc mở quay hệ 55 mặt cắt Xingfa,  Kính dán an toàn Hồng Phúc Glass 6,38 mm, phụ kiện đầy đủ, nhôm dày 1.4mm (±8%)</t>
  </si>
  <si>
    <t>Hệ 55 Xingfa dày 1.4mm ( ±8%.)</t>
  </si>
  <si>
    <t>Cửa sổ khung nhôm 2 cánh mở hất hoặc mở quay hệ 55 mặt cắt Xingfa,  Kính dán an toàn Hồng Phúc Glass 6,38 mm, phụ kiện đầy đủ, nhôm dày 1.4mm (±8%)</t>
  </si>
  <si>
    <t>Cửa đi khung nhôm 1 cánh mở quay hệ 55 mặt cắt Xingfa,  Kính dán an toàn Hồng Phúc Glass 6,38 mm, phụ kiện đầy đủ, nhôm dày 2.0mm (±8%)</t>
  </si>
  <si>
    <t>Cửa đi khung nhôm 2 cánh mở quay hệ 55 mặt cắt Xingfa, Kính dán an toàn Hồng Phúc Glass 6,38 mm, phụ kiện đầy đủ, nhôm dày 2.0mm (±8%)</t>
  </si>
  <si>
    <t xml:space="preserve"> Hệ 56  SẬP LIỀN</t>
  </si>
  <si>
    <t>Vách cố định khung nhôm thanh hệ 56 độ dầy 1,2mm ( ±8%.), Kính dán an toàn Hồng Phúc Glass 6,38 mm</t>
  </si>
  <si>
    <t>Hệ 56 sập liền dày 1.2mm ( ±8%.)</t>
  </si>
  <si>
    <t xml:space="preserve"> Cửa đi 1 cánh mở quay khung nhôm thanh hệ 56 độ dày 1,2 mm ( ±8%.), Kính dán an toàn Hồng Phúc Glass 6,38 mm</t>
  </si>
  <si>
    <t xml:space="preserve"> Cửa đi 1 cánh mở quay liền vách khung nhôm thanh hệ 56 độ dày 1,2 mm ( ±8%.), Kính dán an toàn Hồng Phúc Glass 6,38 mm</t>
  </si>
  <si>
    <t xml:space="preserve"> Cửa đi 2 cánh mở quay khung nhôm thanh hệ 56 độ dày 1,2 mm ( ±8%.), Kính dán an toàn Hồng Phúc Glass 6,38 mm</t>
  </si>
  <si>
    <t xml:space="preserve"> Cửa đi 2 cánh mở quay liền vách khung nhôm thanh hệ 56 độ dày 1,2 mm ( ±8%.), Kính dán an toàn Hồng Phúc Glass 6,38 mm</t>
  </si>
  <si>
    <t xml:space="preserve">Hệ 56 sập liền dày 1.2mm ( ±8%.) </t>
  </si>
  <si>
    <t>Cửa sổ 1 cánh  mở hất khung nhôm thanh hệ 56 độ dầy 1,0 mm ( ±8%.), Kính dán an toàn Hồng Phúc Glass 6,38 mm</t>
  </si>
  <si>
    <t>Hệ 56 sập liền dày 1.0mm ( ±8%.)</t>
  </si>
  <si>
    <t>Cửa sổ 1 cánh  mở hất liền vách khung nhôm thanh hệ 56 độ dầy 1,0 mm ( ±8%.), Kính dán an toàn Hồng Phúc Glass 6,38 mm</t>
  </si>
  <si>
    <t>Cửa sổ 2 cánh  mở quay khung nhôm thanh hệ 56 độ dầy 1,0mm  ( ±8%.), Kính dán an toàn Hồng Phúc Glass 6,38 mm</t>
  </si>
  <si>
    <t>Cửa sổ 2 cánh  mở quay liền vách khung nhôm thanh hệ 56 độ dầy 1,0mm ( ±8%.), Kính dán an toàn Hồng Phúc Glass 6,38 mm</t>
  </si>
  <si>
    <t>HỆ MẶT DỰNG - 65</t>
  </si>
  <si>
    <t>Vách khung nhôm mặt dựng nối đố hệ mặt dựng 65, Kính dán an toàn Hồng Phúc Glass 6,38 mm, phụ kiện đồng bộ, nhôm dày 2.5mm (±8%)</t>
  </si>
  <si>
    <t>Hệ vách dựng dày 2,5mm</t>
  </si>
  <si>
    <t>Vách khung nhôm mặt dựng nối đố liền cửa sổ 1 cánh mở hất hệ mặt dựng 65,  Kính dán an toàn Hồng Phúc Glass 6,38 mm, phụ kiện đầy đủ, nhôm dày 2.5mm (±8%)</t>
  </si>
  <si>
    <t>Vách khung nhôm mặt dựng dấu đố  hệ mặt dựng 65, Kính dán an toàn Hồng Phúc Glass 6,38 mm, phụ kiện đầy đủ, nhôm dày 2.5mm (±8%)</t>
  </si>
  <si>
    <t>HỆ MẶT DỰNG - 52</t>
  </si>
  <si>
    <t>Vách khung nhôm mặt dựng nối đố hệ mặt dựng 52,  Kính dán an toàn Hồng Phúc Glass 6,38 mm, phụ kiện đồng bộ, nhôm dày 2.0mm (±8%)</t>
  </si>
  <si>
    <t>Hệ vách dựng dày 2,0mm</t>
  </si>
  <si>
    <t>Vách khung nhôm mặt dựng nối đố liền cửa sổ 1 cánh mở hất hệ mặt dựng 52,  Kính dán an toàn Hồng Phúc Glass 6,38 mm, phụ kiện đầy đủ, nhôm dày 2.0mm (±8%)</t>
  </si>
  <si>
    <t>Hệ vách dựng, dày 2.0mm</t>
  </si>
  <si>
    <t>Vách khung nhôm mặt dựng dấu đố liền cửa sổ 1 cánh mở hất hệ mặt dựng 52, Kính dán an toàn Hồng Phúc Glass 6,38 mm, phụ kiện đầy đủ, nhôm dày 2.0mm (±8%)</t>
  </si>
  <si>
    <t>HỆ THUỶ LỰC</t>
  </si>
  <si>
    <t>Cửa đi khung nhôm hệ thủy lực K200*SC180,  Kính dán an toàn Hồng Phúc Glass 6,38 mm, phụ kiện đồng bộ, nhôm dày 2.0mm (±8%)</t>
  </si>
  <si>
    <t>Hệ thủy lực K200*SC 180, dày 2.0mm ( ±8%.)</t>
  </si>
  <si>
    <t>Cửa đi khung nhôm hệ thủy lực K200*SC140,  Kính dán an toàn Hồng Phúc Glass 6,38 mm, phụ kiện đồng bộ, nhôm dày 2.0mm (±8%)</t>
  </si>
  <si>
    <t>Hệ thủy lực K200* SC140, dày 2.0mm ( ±8%.)</t>
  </si>
  <si>
    <t>Cửa đi khung nhôm hệ thủy lực K200*SC120,  Kính dán an toàn Hồng Phúc Glass 6,38 mm, phụ kiện đồng bộ, nhôm dày 2.0mm (±8%)</t>
  </si>
  <si>
    <t>Hệ thủy lực K200* SC120,  dày 2.0mm ( ±8%.)</t>
  </si>
  <si>
    <t>Cửa đi khung nhôm hệ thủy lực SK120*SC180, Kính dán an toàn Hồng Phúc Glass 6,38 mm, phụ kiện đồng bộ, nhôm dày 2.0mm (±8%)</t>
  </si>
  <si>
    <t>Hệ thủy lực SK120* SC180, dày 2.0mm ( ±8%.)</t>
  </si>
  <si>
    <t>Cửa đi khung nhôm hệ thủy lực SK120*SC140, Kính dán an toàn Hồng Phúc Glass 6,38 mm, phụ kiện đồng bộ, nhôm dày 2.0mm (±8%)</t>
  </si>
  <si>
    <t>Hệ thủy lực SK120* SC140, dày 2.0mm ( ±8%.)</t>
  </si>
  <si>
    <t>Cửa đi khung nhôm hệ thủy lực SK120*SC120,  Kính dán an toàn Hồng Phúc Glass 6,38 mm, phụ kiện đồng bộ, nhôm dày 2.0mm (±8%)</t>
  </si>
  <si>
    <t>Hệ thủy lực K120* SC120, dày 2.0mm ( ±8%.)</t>
  </si>
  <si>
    <t xml:space="preserve">B. Phụ trội </t>
  </si>
  <si>
    <t>Sơn bảo hành 10 năm</t>
  </si>
  <si>
    <t>Sơn bảo hành 15 năm</t>
  </si>
  <si>
    <t>Kính dán an toàn trắng trong 8.38mm</t>
  </si>
  <si>
    <t>Kính dán an toàn trắng trong 10.38mm</t>
  </si>
  <si>
    <t>Kính dán an toàn trắng trong 12.38mm</t>
  </si>
  <si>
    <t>Kính dán an toàn phản quang 8.38mm</t>
  </si>
  <si>
    <t>Kính dán an toàn phản quang 10.38mm</t>
  </si>
  <si>
    <t>Kính cường lực 8 mm trắng trong</t>
  </si>
  <si>
    <t>Kính cường lực 10 mm trắng trong</t>
  </si>
  <si>
    <t>Kính cường lực 12 mm trắng trong</t>
  </si>
  <si>
    <t>Kính hộp cường lực dày 19mm (5+9+5)</t>
  </si>
  <si>
    <t>Giá từ 11/07/2026 tại công trình địa bàn HP</t>
  </si>
  <si>
    <t>Sơn nội thất cao cấp màu chuẩn INTERIOR PAINT - INPRO - T1.0</t>
  </si>
  <si>
    <t>Sơn nội thất siêu mịn chống nấm mốc cao cấp SMART SILK - INPRO - T1.1</t>
  </si>
  <si>
    <t>Sơn siêu trắng trần cao cấp  - SUPER WHITE - INPRO - T1.3</t>
  </si>
  <si>
    <t>Sơn nội thất lau chùi cao cấp  CLEAN GLOSY - INPRO - T1.2</t>
  </si>
  <si>
    <t>Sơn lót kháng kiềm nội thất cao cấp - INPRO INTERIOR SEALER - K9.1</t>
  </si>
  <si>
    <t>Sơn lót kháng kiềm ngoại thất siêu cao cấp Nano - NANO PRIMER - INPRO - K9.4</t>
  </si>
  <si>
    <t>Sơn lót kháng kiềm nội thất siêu cao cấp Nano - NANO SEALER - INPRO  - K9.2</t>
  </si>
  <si>
    <t>Giá từ 20/6/2026 tại nhà máy cho khu vực (chưa có vận chuyển)</t>
  </si>
  <si>
    <t>PCB40</t>
  </si>
  <si>
    <t>Công ty xi măng Chinfon</t>
  </si>
  <si>
    <t>BS 6099:2.2
TCVN 7417-1:2010</t>
  </si>
  <si>
    <t xml:space="preserve"> Giá đến chân công trình từ 01/7/2026</t>
  </si>
  <si>
    <t>Giá từ 20/7/2026 tại công trình địa bàn HP</t>
  </si>
  <si>
    <t>Ống HDPE PE 100</t>
  </si>
  <si>
    <t>DN20 (PN16)</t>
  </si>
  <si>
    <t xml:space="preserve">m </t>
  </si>
  <si>
    <t>DN20 (PN20)</t>
  </si>
  <si>
    <t>DN25 (PN10)</t>
  </si>
  <si>
    <t>DN25 (PN12.5)</t>
  </si>
  <si>
    <t>DN25 (PN16)</t>
  </si>
  <si>
    <t>DN25 (PN20)</t>
  </si>
  <si>
    <t>DN32 (PN10)</t>
  </si>
  <si>
    <t>DN32 (PN12.5)</t>
  </si>
  <si>
    <t>DN32 (PN16)</t>
  </si>
  <si>
    <t>DN32 (PN20)</t>
  </si>
  <si>
    <t>DN40 (PN 8)</t>
  </si>
  <si>
    <t>DN40 (PN10)</t>
  </si>
  <si>
    <t>DN40 (PN12.5)</t>
  </si>
  <si>
    <t>DN40 (PN16)</t>
  </si>
  <si>
    <t>DN40 (PN20)</t>
  </si>
  <si>
    <t>DN50 (PN8)</t>
  </si>
  <si>
    <t>DN50 (PN10)</t>
  </si>
  <si>
    <t>DN50 (PN12.5)</t>
  </si>
  <si>
    <t>DN50 (PN16)</t>
  </si>
  <si>
    <t>DN50 (PN20)</t>
  </si>
  <si>
    <t>DN63 (PN8)</t>
  </si>
  <si>
    <t>DN63 (PN10)</t>
  </si>
  <si>
    <t>DN63 (PN12.5)</t>
  </si>
  <si>
    <t>DN63 (PN16)</t>
  </si>
  <si>
    <t>DN63 (PN20)</t>
  </si>
  <si>
    <t>DN75 (PN8)</t>
  </si>
  <si>
    <t>DN75 (PN10)</t>
  </si>
  <si>
    <t>DN75 (PN12.5)</t>
  </si>
  <si>
    <t>DN75 (PN16)</t>
  </si>
  <si>
    <t>DN75 (PN20)</t>
  </si>
  <si>
    <t>DN90 (PN8)</t>
  </si>
  <si>
    <t>DN90 (PN10)</t>
  </si>
  <si>
    <t>DN90 (PN12.5)</t>
  </si>
  <si>
    <t>DN90 (PN16)</t>
  </si>
  <si>
    <t>DN90 (PN20)</t>
  </si>
  <si>
    <t>DN110 (PN8)</t>
  </si>
  <si>
    <t>DN110 (PN10)</t>
  </si>
  <si>
    <t>DN110 (PN12.5)</t>
  </si>
  <si>
    <t>DN110 (PN16)</t>
  </si>
  <si>
    <t>DN110 (PN20)</t>
  </si>
  <si>
    <t>DN125 (PN8)</t>
  </si>
  <si>
    <t>DN125 (PN10)</t>
  </si>
  <si>
    <t>DN125 (PN12.5)</t>
  </si>
  <si>
    <t>DN125 (PN16)</t>
  </si>
  <si>
    <t>DN125 (PN20)</t>
  </si>
  <si>
    <t>DN140 (PN8)</t>
  </si>
  <si>
    <t>DN140 (PN10)</t>
  </si>
  <si>
    <t>DN140 (PN12.5)</t>
  </si>
  <si>
    <t>DN140 (PN16)</t>
  </si>
  <si>
    <t>DN140 (PN20)</t>
  </si>
  <si>
    <t>DN160 (PN8)</t>
  </si>
  <si>
    <t>DN160 (PN10)</t>
  </si>
  <si>
    <t>DN160 (PN12.5)</t>
  </si>
  <si>
    <t>DN160 (PN16)</t>
  </si>
  <si>
    <t>DN160 (PN20)</t>
  </si>
  <si>
    <t>DN180 (PN8)</t>
  </si>
  <si>
    <t>DN180 (PN10)</t>
  </si>
  <si>
    <t>DN180 (PN12.5)</t>
  </si>
  <si>
    <t>DN180 (PN16)</t>
  </si>
  <si>
    <t>DN180 (PN20)</t>
  </si>
  <si>
    <t>DN200 (PN8)</t>
  </si>
  <si>
    <t>DN200 (PN10)</t>
  </si>
  <si>
    <t>DN200 (PN12.5)</t>
  </si>
  <si>
    <t>DN200 (PN16)</t>
  </si>
  <si>
    <t>DN200 (PN20)</t>
  </si>
  <si>
    <t>DN225 (PN8)</t>
  </si>
  <si>
    <t>DN225 (PN10)</t>
  </si>
  <si>
    <t>DN225 (PN12.5)</t>
  </si>
  <si>
    <t>DN225 (PN16)</t>
  </si>
  <si>
    <t>DN225 (PN20)</t>
  </si>
  <si>
    <t>DN250 (PN6)</t>
  </si>
  <si>
    <t>DN250 (PN8)</t>
  </si>
  <si>
    <t>DN250 (PN10)</t>
  </si>
  <si>
    <t>DN250 (PN12.5)</t>
  </si>
  <si>
    <t>DN250 (PN16)</t>
  </si>
  <si>
    <t>DN250 (PN20)</t>
  </si>
  <si>
    <t>DN280 (PN6)</t>
  </si>
  <si>
    <t>DN280 (PN8)</t>
  </si>
  <si>
    <t>DN280 (PN10)</t>
  </si>
  <si>
    <t>DN280 (PN12.5)</t>
  </si>
  <si>
    <t>DN280 (PN16)</t>
  </si>
  <si>
    <t>DN280 (PN20)</t>
  </si>
  <si>
    <t>DN315 (PN10)</t>
  </si>
  <si>
    <t>DN315 (PN12.5)</t>
  </si>
  <si>
    <t>DN315 (PN16)</t>
  </si>
  <si>
    <t>DN315 (PN20)</t>
  </si>
  <si>
    <t>DN355 (PN6)</t>
  </si>
  <si>
    <t>DN355 (PN8)</t>
  </si>
  <si>
    <t>DN355 (PN10)</t>
  </si>
  <si>
    <t>DN355 (PN12.5)</t>
  </si>
  <si>
    <t>DN355 (PN16)</t>
  </si>
  <si>
    <t>DN355 (PN20)</t>
  </si>
  <si>
    <t>DN400 (PN10)</t>
  </si>
  <si>
    <t>DN400 (PN12.5)</t>
  </si>
  <si>
    <t>DN400 (PN16)</t>
  </si>
  <si>
    <t>DN400 (PN20)</t>
  </si>
  <si>
    <t>DN450 (PN10)</t>
  </si>
  <si>
    <t>DN450 (PN12.5)</t>
  </si>
  <si>
    <t>DN450 (PN16)</t>
  </si>
  <si>
    <t>DN450 (PN20)</t>
  </si>
  <si>
    <t>DN500 (PN10)</t>
  </si>
  <si>
    <t>DN500 (PN12.5)</t>
  </si>
  <si>
    <t>DN500 (PN16)</t>
  </si>
  <si>
    <t>DN500 (PN20)</t>
  </si>
  <si>
    <t>DN560 (PN10)</t>
  </si>
  <si>
    <t>DN560 (PN12.5)</t>
  </si>
  <si>
    <t>DN560 (PN16)</t>
  </si>
  <si>
    <t>DN630 (PN6)</t>
  </si>
  <si>
    <t>DN630 (PN8)</t>
  </si>
  <si>
    <t>DN630 (PN10)</t>
  </si>
  <si>
    <t>DN630 (PN12.5)</t>
  </si>
  <si>
    <t>DN630 (PN16)</t>
  </si>
  <si>
    <t>DN710 (PN6)</t>
  </si>
  <si>
    <t>DN710 (PN8)</t>
  </si>
  <si>
    <t>DN710 (PN10)</t>
  </si>
  <si>
    <t>DN710 (PN12.5)</t>
  </si>
  <si>
    <t>DN710 (PN16)</t>
  </si>
  <si>
    <t>Ống HDPE PE 80</t>
  </si>
  <si>
    <t>DN110 (PN6)</t>
  </si>
  <si>
    <t>DN180 (PN6)</t>
  </si>
  <si>
    <t>DN315 (PN6)</t>
  </si>
  <si>
    <t>DN315 (PN8)</t>
  </si>
  <si>
    <t>DN400 (PN6)</t>
  </si>
  <si>
    <t>DN400 (PN8)</t>
  </si>
  <si>
    <t>DN450 (PN8)</t>
  </si>
  <si>
    <t>DN500 (PN6)</t>
  </si>
  <si>
    <t>DN500 (PN8)</t>
  </si>
  <si>
    <t>DN560 (PN8)</t>
  </si>
  <si>
    <t>Ống u.PVC</t>
  </si>
  <si>
    <t>DN21 (NTC)</t>
  </si>
  <si>
    <t>DN21 (PN 10)</t>
  </si>
  <si>
    <t>DN21 (PN 12.5)</t>
  </si>
  <si>
    <t>DN21 (PN 16)</t>
  </si>
  <si>
    <t>DN21 (PN 25)</t>
  </si>
  <si>
    <t>DN27 (NTC)</t>
  </si>
  <si>
    <t>DN27 (PN 10)</t>
  </si>
  <si>
    <t>DN27 (PN 12.5)</t>
  </si>
  <si>
    <t>DN27 (PN 16)</t>
  </si>
  <si>
    <t>DN34 (NTC)</t>
  </si>
  <si>
    <t>DN34 (PN 8.0)</t>
  </si>
  <si>
    <t>DN34 (PN 10.0)</t>
  </si>
  <si>
    <t>DN34 (PN 12.5)</t>
  </si>
  <si>
    <t>DN34 (PN 16.0)</t>
  </si>
  <si>
    <t>DN42 (NTC)</t>
  </si>
  <si>
    <t>DN42 (PN 6)</t>
  </si>
  <si>
    <t>DN42 (PN 8)</t>
  </si>
  <si>
    <t>DN42 (PN 10)</t>
  </si>
  <si>
    <t>DN42 (PN 12.5)</t>
  </si>
  <si>
    <t>DN42 (PN 16)</t>
  </si>
  <si>
    <t>DN48 (PN 6)</t>
  </si>
  <si>
    <t>DN48 (PN 8)</t>
  </si>
  <si>
    <t>DN48 (PN 10)</t>
  </si>
  <si>
    <t>DN48 (PN 12.5)</t>
  </si>
  <si>
    <t>DN60 (PN 6)</t>
  </si>
  <si>
    <t>DN60 (PN 8)</t>
  </si>
  <si>
    <t>DN60 (PN 10)</t>
  </si>
  <si>
    <t>DN60 (PN 12.5)</t>
  </si>
  <si>
    <t>DN75 (NTC)</t>
  </si>
  <si>
    <t>DN75 (PN 6)</t>
  </si>
  <si>
    <t>DN75 (PN 8)</t>
  </si>
  <si>
    <t>DN75 (PN 10)</t>
  </si>
  <si>
    <t>DN75 (PN 12.5)</t>
  </si>
  <si>
    <t>DN75 (PN 16)</t>
  </si>
  <si>
    <t>DN75 (PN 25)</t>
  </si>
  <si>
    <t>DN90 (PN 6)</t>
  </si>
  <si>
    <t>DN90 (PN 8.0)</t>
  </si>
  <si>
    <t>DN90 (PN 10.0)</t>
  </si>
  <si>
    <t>DN90 (PN 12.5)</t>
  </si>
  <si>
    <t>DN90 (PN 16.0)</t>
  </si>
  <si>
    <t>DN110 (PN 6.0)</t>
  </si>
  <si>
    <t>DN110 (PN 8.0)</t>
  </si>
  <si>
    <t>DN110 (PN 10.0)</t>
  </si>
  <si>
    <t>DN110 (PN 12.5)</t>
  </si>
  <si>
    <t>DN110 (PN 16.0)</t>
  </si>
  <si>
    <t>DN125 (PN 6.0)</t>
  </si>
  <si>
    <t>DN125 (PN 8.0)</t>
  </si>
  <si>
    <t>DN125 (PN 10.0)</t>
  </si>
  <si>
    <t>DN125 (PN 12.5)</t>
  </si>
  <si>
    <t>DN125 (PN 16)</t>
  </si>
  <si>
    <t>DN140 (PN 6)</t>
  </si>
  <si>
    <t>DN140 (PN 8)</t>
  </si>
  <si>
    <t>DN140 (PN 10)</t>
  </si>
  <si>
    <t>DN140 (PN 12.5)</t>
  </si>
  <si>
    <t>DN140 (PN 16)</t>
  </si>
  <si>
    <t>DN160 (PN 6)</t>
  </si>
  <si>
    <t>DN160 (PN 8)</t>
  </si>
  <si>
    <t>DN160 (PN 10)</t>
  </si>
  <si>
    <t>DN160 (PN 12.5)</t>
  </si>
  <si>
    <t>DN160 (PN 16)</t>
  </si>
  <si>
    <t>DN180 (PN 6)</t>
  </si>
  <si>
    <t>DN180 (PN 8)</t>
  </si>
  <si>
    <t>DN180 (PN 10)</t>
  </si>
  <si>
    <t>DN180 (PN 12.5)</t>
  </si>
  <si>
    <t>DN200 (PN 6)</t>
  </si>
  <si>
    <t>DN200 (PN 8)</t>
  </si>
  <si>
    <t>DN200 (PN 10)</t>
  </si>
  <si>
    <t>DN200 (PN 12.5)</t>
  </si>
  <si>
    <t>DN225 (PN 6)</t>
  </si>
  <si>
    <t>DN225 (PN 8)</t>
  </si>
  <si>
    <t>DN225 (PN 10)</t>
  </si>
  <si>
    <t>DN225 (PN 12.5)</t>
  </si>
  <si>
    <t>DN250 (PN 6)</t>
  </si>
  <si>
    <t>DN250 (PN 8)</t>
  </si>
  <si>
    <t>DN250 (PN 10)</t>
  </si>
  <si>
    <t>DN250 (PN 12.5)</t>
  </si>
  <si>
    <t>DN280 (PN 6)</t>
  </si>
  <si>
    <t>DN280 (PN 8)</t>
  </si>
  <si>
    <t>DN280 (PN 10)</t>
  </si>
  <si>
    <t>DN315 (PN 6)</t>
  </si>
  <si>
    <t>DN315 (PN 8)</t>
  </si>
  <si>
    <t>DN315 (PN 10)</t>
  </si>
  <si>
    <t>DN315 (PN 12.5)</t>
  </si>
  <si>
    <t>DN355 (PN 6)</t>
  </si>
  <si>
    <t>DN355 (PN 8)</t>
  </si>
  <si>
    <t>DN400 (PN 6)</t>
  </si>
  <si>
    <t>DN400 (PN 8)</t>
  </si>
  <si>
    <t>DN400 (PN 10)</t>
  </si>
  <si>
    <t>DN450 (PN 6)</t>
  </si>
  <si>
    <t>DN450 (PN 8)</t>
  </si>
  <si>
    <t>D25 PN10</t>
  </si>
  <si>
    <t>D32  PN10</t>
  </si>
  <si>
    <t>D40  PN10</t>
  </si>
  <si>
    <t>D50  PN10</t>
  </si>
  <si>
    <t>D63 PN10</t>
  </si>
  <si>
    <t>D75  PN10</t>
  </si>
  <si>
    <t>D90  PN10</t>
  </si>
  <si>
    <t>D110  PN10</t>
  </si>
  <si>
    <t>D125  PN10</t>
  </si>
  <si>
    <t>D140 PN10</t>
  </si>
  <si>
    <t>D160 PN10</t>
  </si>
  <si>
    <t>D180  PN10</t>
  </si>
  <si>
    <t>D200 PN10</t>
  </si>
  <si>
    <t>D25 PN20</t>
  </si>
  <si>
    <t>D32  PN20</t>
  </si>
  <si>
    <t>D40  PN20</t>
  </si>
  <si>
    <t>D50  PN20</t>
  </si>
  <si>
    <t>D63 PN20</t>
  </si>
  <si>
    <t>D75  PN20</t>
  </si>
  <si>
    <t>D90  PN20</t>
  </si>
  <si>
    <t>D110  PN20</t>
  </si>
  <si>
    <t>D125 PN20</t>
  </si>
  <si>
    <t>D140  PN20</t>
  </si>
  <si>
    <t>D160  PN20</t>
  </si>
  <si>
    <t>Ống HDPE gân sóng 2 lớp</t>
  </si>
  <si>
    <t xml:space="preserve"> ø 150 SN 4</t>
  </si>
  <si>
    <t>ø 200 SN 4</t>
  </si>
  <si>
    <t>ø 250 SN 4</t>
  </si>
  <si>
    <t>ø 300 SN 4</t>
  </si>
  <si>
    <t>ø 400 SN 4</t>
  </si>
  <si>
    <t>ø 500 SN 4</t>
  </si>
  <si>
    <t>ø 600 SN 4</t>
  </si>
  <si>
    <t>ø 150 SN 8</t>
  </si>
  <si>
    <t>ø 200 SN 8</t>
  </si>
  <si>
    <t>ø 250 SN 8</t>
  </si>
  <si>
    <t>ø 300 SN 8</t>
  </si>
  <si>
    <t>ø 400 SN 8</t>
  </si>
  <si>
    <t>ø 500 SN 8</t>
  </si>
  <si>
    <t>ø 600 SN 8</t>
  </si>
  <si>
    <t>Giá (chưa có VAT)
Giá thực hiện từ 01/07/2026</t>
  </si>
  <si>
    <t>Giá (chưa có VAT)
Giá thực hiện từ 19/07/2026</t>
  </si>
  <si>
    <t>Công ty CP Đầu Tư Công Nghiệp Thuận Phát. Đc: Nhà số 22, Hoàng Ngọc Phách, phường Láng , TP Hà Nội. ĐT: 0364.906456</t>
  </si>
  <si>
    <t xml:space="preserve">QCVN 
16:2019/BXD </t>
  </si>
  <si>
    <t xml:space="preserve">Gạch bê tông đặc EBERA X01-95; 
</t>
  </si>
  <si>
    <t xml:space="preserve">200x95x60mm; M10,0;  </t>
  </si>
  <si>
    <t xml:space="preserve">Gạch bê tông đặc EBERA X01-105; 
</t>
  </si>
  <si>
    <t xml:space="preserve">220x105x60mm; M10,0; </t>
  </si>
  <si>
    <t xml:space="preserve">Gạch bê tông 2 lỗ EBERA X02; 
</t>
  </si>
  <si>
    <t xml:space="preserve">220x105x60mm; M5,0;  </t>
  </si>
  <si>
    <t>Giá tại công trình
 từ 20/7/2026</t>
  </si>
  <si>
    <t>Công ty TNHH thép VAS Hải Phòng ;
 Đc: CN3, KCN Nam Cầu Kiền, phường Thiên Hương, TP Hải Phòng, ĐT: 0936926379</t>
  </si>
  <si>
    <t>Giá tại nhà máy
 từ 23/07/2026</t>
  </si>
  <si>
    <t>Công ty Cổ Phần Thép Việt Ý ; Đc: Khu Công nghiệp Phố Nối A, xã Nguyễn Văn Linh, huyện Yên Mỹ, tỉnh Hưng Yên. ĐT: 0973.498298</t>
  </si>
  <si>
    <t>Giá từ 01/7/2026</t>
  </si>
  <si>
    <t>Giá từ 01/7/2026 tại công trình
địa bàn HP</t>
  </si>
  <si>
    <t>7.4.1</t>
  </si>
  <si>
    <t>7.4.2</t>
  </si>
  <si>
    <t>Cống tròn D1250 VH - Tương đương tải trọng T; L=2500 mm L=2500 mm; dày 140 mm</t>
  </si>
  <si>
    <t xml:space="preserve">Cống tròn  BTCT, liên kết theo kiểu nối lồng ghép, tải trọng T - Tương đương với tải VH </t>
  </si>
  <si>
    <t>Cống tròn  BTCT, liên kết theo kiểu nối lồng ghép, tải trọng TC - Tương đương với tải HL 93</t>
  </si>
  <si>
    <t>Cống tròn D1250 HL-93 - Tương đương tải TC L=2500 mm ; dày 140 mm</t>
  </si>
  <si>
    <t>Cống hộp H600x600 VH; L=1500, dày 120</t>
  </si>
  <si>
    <t>Cống hộp H800x800 VH;L=1500, dày 120</t>
  </si>
  <si>
    <t>Cống hộp H1000x1000 VH; L=1500, dày 120</t>
  </si>
  <si>
    <t>Cống hộp H1200x1200 VH; L=1200, dày 120</t>
  </si>
  <si>
    <t>Cống hộp H1500x1500 VH; L=1500, dày 150</t>
  </si>
  <si>
    <t xml:space="preserve">Cống hộp H2000x2000 VH ; L=1500, dày 200 </t>
  </si>
  <si>
    <t xml:space="preserve">Cống hộp H2500x2500 VH; L=1200, dày 250 </t>
  </si>
  <si>
    <t>Cống hộp H3000x3000 VH; L=1200, dày 300</t>
  </si>
  <si>
    <t>Cống hộp H600x600 HL-93;L=1500, dày 120</t>
  </si>
  <si>
    <t>Cống hộp H800x800 HL-93; L=1500, dày 120</t>
  </si>
  <si>
    <t>Cống hộp H1000x1000 HL-93; L=1500, dày 120</t>
  </si>
  <si>
    <t>Cống hộp H1200x1200 HL-93; L=1200, dày 120</t>
  </si>
  <si>
    <t>Cống hộp H1500x1500 HL-93; L=1500, dày 150</t>
  </si>
  <si>
    <t>Cống hộp H2000x2000 HL-93; L=1500, dày 200</t>
  </si>
  <si>
    <t>Cống hộp H2500x2500 HL-93; L=1200, dày 250</t>
  </si>
  <si>
    <t>Cống hộp H3000x3000 HL-93; L=1200, dày 300</t>
  </si>
  <si>
    <t>Cống hộp đôi 2x(H1000x1000) VH; L=1500,  dày 120</t>
  </si>
  <si>
    <t>Cống hộp đôi 2x(H1200x1200) VH; L=1200,  dày 120</t>
  </si>
  <si>
    <t>Cống hộp đôi 2x(H1500x1500) VH; L=1500,  dày 150</t>
  </si>
  <si>
    <t>Cống hộp đôi 2x(H2000x2000) VH; L=1200,  dày 200</t>
  </si>
  <si>
    <t>Cống hộp đôi 2x(H2500x2500) VH; L=1200,  dày 250</t>
  </si>
  <si>
    <t>Cống hộp đôi 2x(H3000x3000) VH; L=1000,  dày 300</t>
  </si>
  <si>
    <t>Cống hộp đôi 2x(H1000x1000) HL-93; L=1500,  dày 120</t>
  </si>
  <si>
    <t>Cống hộp đôi 2x(H1200x1200) HL-93; L=1200,  dày 120</t>
  </si>
  <si>
    <t>Cống hộp đôi 2x(H1500x1500) HL-93; L=1500,  dày 150</t>
  </si>
  <si>
    <t>Cống hộp đôi 2x(H2000x2000) HL-93; L=1200,  dày 200</t>
  </si>
  <si>
    <t>Cống hộp đôi 2x(H2500x2500) HL-93; L=1200,  dày 250</t>
  </si>
  <si>
    <t>Cống hộp đôi 2x(H3000x3000) HL-93; L=1000,  dày 300</t>
  </si>
  <si>
    <t>7.6</t>
  </si>
  <si>
    <t>Công ty Cổ phần Carbon Việt Nam. Đc: Lô 2B Cụm công nghiệp Nam Châu Sơn, P Châu Sơn, TP Phủ Lý, tỉnh Hà Nam. ĐT: 0983661735</t>
  </si>
  <si>
    <t>CarboncorAsphalt- CA 9.5, CA 12.5</t>
  </si>
  <si>
    <t>Tiêu chuẩn Cơ sở số TCCS 09 : 2024/CĐBVN - Lớp vật liệu Carboncor Asphalt trong xây dựng và sửa chữa kết cấu áo đường ô tô - Thi công và nghiệm thu</t>
  </si>
  <si>
    <t>CarboncorAsphalt- CA6.7</t>
  </si>
  <si>
    <t>Carboncor Asphalt- CA19
(Bê tông nhựa rỗng Carbon)"</t>
  </si>
  <si>
    <t>Bao 25kg/Bao 1 tấn</t>
  </si>
  <si>
    <t>CarboncorAsphalt</t>
  </si>
  <si>
    <t xml:space="preserve">Công ty Cổ phần Thương mại PAFOLI;  Đc: LK09.01, Khu đô thị mới Kim Chung - Di Trạch, xã Hoài Đức, TP Hà Nội; SĐT: 0963125805 </t>
  </si>
  <si>
    <t>6.1.8</t>
  </si>
  <si>
    <t>7.5.1</t>
  </si>
  <si>
    <t>7.5.2</t>
  </si>
  <si>
    <t>7.7</t>
  </si>
  <si>
    <t>Vật liệu khác</t>
  </si>
  <si>
    <t>Vật liệu chống thấm</t>
  </si>
  <si>
    <t xml:space="preserve">Vật liệu chống thấm hai thành phần polymer gốc xi măng </t>
  </si>
  <si>
    <t>TCVN 12692:2020 
TCCS 09:2023/HMC</t>
  </si>
  <si>
    <t xml:space="preserve"> Hanlastic 2FC</t>
  </si>
  <si>
    <t>Công ty TNHH Hoá chất xây dựng Hamico.
Địa chỉ: Lô đất số 23, KTĐC Đồng Hoà 3, Phường Kiến An, TP Hải Phòng Việt Nam; SĐT:0399184999</t>
  </si>
  <si>
    <t>TCVN 12692:2020
TCCS 10:2023/HMC</t>
  </si>
  <si>
    <t>Hanlastic 2FC Plus</t>
  </si>
  <si>
    <t xml:space="preserve">Vữa chống thấm tinh thể thẩm thấu gốc xi măng một thành phần </t>
  </si>
  <si>
    <t>TCVN 12692:2020
TCCS 16:2023/HMC</t>
  </si>
  <si>
    <t>Hanplacc Mortar SP</t>
  </si>
  <si>
    <t>Màng chống thấm bitum tự dính</t>
  </si>
  <si>
    <t>TCVN 9067: 2012
TCCS 27:2023/HMC</t>
  </si>
  <si>
    <t xml:space="preserve"> Hanproof Bitum HDPE</t>
  </si>
  <si>
    <t xml:space="preserve">Màng chống thấm Bitum biến tính khò nóng </t>
  </si>
  <si>
    <t>TCVN 9067: 2012
TCCS 12:2023/HMC</t>
  </si>
  <si>
    <t>Hanproof APP</t>
  </si>
  <si>
    <t xml:space="preserve">Vật liệu chống thấm đàn hồi gốc </t>
  </si>
  <si>
    <t>TCVN: 8652: 2020
TCCS 17:2023/HMC</t>
  </si>
  <si>
    <t>Acrylic Hanprotex Colors</t>
  </si>
  <si>
    <t xml:space="preserve">Vật liệu chống thấm polyurethane gốc nước 1 thành phần </t>
  </si>
  <si>
    <t>TCVN 9013:2011
TCCS 15:2023/HMC</t>
  </si>
  <si>
    <t>Hanpolycoat 1PW</t>
  </si>
  <si>
    <t xml:space="preserve">Vật liệu chống thấm gốc polyurethane gốc dầu 1 thành phần </t>
  </si>
  <si>
    <t>TCVN 9013:2011
TCCS 14:2023/HMC</t>
  </si>
  <si>
    <t>Hanpur W</t>
  </si>
  <si>
    <t xml:space="preserve">Matit xảm đường Bitum cao su </t>
  </si>
  <si>
    <t>TCVN 9974:2013
TCCS 02:2023/HMC</t>
  </si>
  <si>
    <t>Bitum HA</t>
  </si>
  <si>
    <t xml:space="preserve">Vật liệu chống thấm gốc </t>
  </si>
  <si>
    <t>TCVN 9065:2012
TCCS 03:2023/HMC</t>
  </si>
  <si>
    <t>Bitum Han BT</t>
  </si>
  <si>
    <t xml:space="preserve">Hệ thống phủ epoxy ngoài trời </t>
  </si>
  <si>
    <t>TCVN 9014:2011
TCCS 34:2023/HMC</t>
  </si>
  <si>
    <t>Hanepoxy AB2303</t>
  </si>
  <si>
    <t xml:space="preserve">Hệ thống phủ epoxy gốc dung môi </t>
  </si>
  <si>
    <t>TCVN 9014:2011
TCCS 05:2023/HMC</t>
  </si>
  <si>
    <t>Hanepoxy AB2301</t>
  </si>
  <si>
    <t xml:space="preserve">Tự san phẳng Epoxy gốc nước thoáng khí </t>
  </si>
  <si>
    <t>TCVN 9014:2011
TCCS 21:2023/HMC</t>
  </si>
  <si>
    <t>HanPL Epoxy AB2302</t>
  </si>
  <si>
    <t xml:space="preserve"> Sơn lót Epoxy gốc dung môi </t>
  </si>
  <si>
    <t>TCVN 9014:2011
TCCS 08:2023/HMC</t>
  </si>
  <si>
    <t>Hanepoxy Primer</t>
  </si>
  <si>
    <t xml:space="preserve"> Vữa rót gốc xi măng, bù co ngót </t>
  </si>
  <si>
    <t>TCVN 9204:2012
TCCS 01:2023/HMC</t>
  </si>
  <si>
    <t>Hangrout</t>
  </si>
  <si>
    <t xml:space="preserve">Vữa cán tạo mác cao, gốc xi măng, bù co ngót </t>
  </si>
  <si>
    <t>TCVN 9204:2012
TCCS 13:2023/HMC</t>
  </si>
  <si>
    <t>Hangrout GP</t>
  </si>
  <si>
    <t xml:space="preserve">Màng chống thấm HDPE keo nhiệt áp </t>
  </si>
  <si>
    <t>TCVN 9569:2013
TCCS 20:2023/HMC</t>
  </si>
  <si>
    <t>Hanprufe LP HDPE</t>
  </si>
  <si>
    <t>Màng chống thấm tổng hợp</t>
  </si>
  <si>
    <t>TCVN 5820 : 1994
TCCS 18:2023/HMC</t>
  </si>
  <si>
    <t>Han PVC Layer</t>
  </si>
  <si>
    <t xml:space="preserve">Màng chống thấm tổng hợp </t>
  </si>
  <si>
    <t>TCVN 5820 : 1994
TCCS 19:2023/HMC</t>
  </si>
  <si>
    <t>Han PVC TGrip</t>
  </si>
  <si>
    <t xml:space="preserve">Cao su trương nở </t>
  </si>
  <si>
    <t>TCVN 2752 : 2008
TCCS 32:2023/HMC</t>
  </si>
  <si>
    <t>Hanwater Tight</t>
  </si>
  <si>
    <t xml:space="preserve">Băng cản nước PVC </t>
  </si>
  <si>
    <t xml:space="preserve">    TCVN 9407: 2014
TCCS 11:2023/HMC</t>
  </si>
  <si>
    <t>Hanstop PVC</t>
  </si>
  <si>
    <t xml:space="preserve"> Hệ thống phủ polyurethane gốc dầu 2 thành phần </t>
  </si>
  <si>
    <t>TCVN 9013:2011
TCCS 22:2023/HMC</t>
  </si>
  <si>
    <t>Hanpur W 2AB</t>
  </si>
  <si>
    <t>Phụ gia chống thấm và tăng kết dính</t>
  </si>
  <si>
    <t>TCCS 25:2023/HMC</t>
  </si>
  <si>
    <t xml:space="preserve"> Hanlatex</t>
  </si>
  <si>
    <t xml:space="preserve">Sản phẩm gia cố, hệ thống bơm keo gốc Epoxy </t>
  </si>
  <si>
    <t>ASTM D695
TCCS 04:2023/HMC</t>
  </si>
  <si>
    <t>Hanepoxy 2FC</t>
  </si>
  <si>
    <t xml:space="preserve">Thẩm thấu tăng độ cứng sàn bê tông </t>
  </si>
  <si>
    <t>TCVN 11839:2017
TCCS 26:2023/HMC</t>
  </si>
  <si>
    <t>Hanseal crystal floor 2</t>
  </si>
  <si>
    <t xml:space="preserve">Màng chống thấm </t>
  </si>
  <si>
    <t>TCVN 11322:2018
TCCS 39:2023/HMC</t>
  </si>
  <si>
    <t>Han HDPE Layer</t>
  </si>
  <si>
    <t>TCVN 10106:2013
TCCS 30:2023/HMC</t>
  </si>
  <si>
    <t>Hanproof  TPO</t>
  </si>
  <si>
    <t xml:space="preserve">Sơn phản quang epoxy trong nhà </t>
  </si>
  <si>
    <t>TCVN 9014:2011
TCCS 23:2023/HMC</t>
  </si>
  <si>
    <t>Hanepoxy AB2311S</t>
  </si>
  <si>
    <t xml:space="preserve">Sơn phản quang epoxy ngoài trời </t>
  </si>
  <si>
    <t>TCVN 9014:2011
TCCS 24:2023/HMC</t>
  </si>
  <si>
    <t>Hanepoxy AB2333S</t>
  </si>
  <si>
    <t xml:space="preserve">Dung dịch sinh hóa gốc </t>
  </si>
  <si>
    <t>TCVN 11839:2017
TCCS 38:2023 HMC</t>
  </si>
  <si>
    <t>Silicat Hanseal 5</t>
  </si>
  <si>
    <t>Giá từ 01/7/2026 tại công trình địa bàn HP</t>
  </si>
  <si>
    <t>6.1.9</t>
  </si>
  <si>
    <t>6.5.4</t>
  </si>
  <si>
    <t>Công ty TNHH Thạch Bàn. Đc: CNHT-03 cụm công nghiệp Nham Sơn- Yên Lư, phường Yên Dũng, tỉnh Bắc Ninh. ĐT: 0982.424428</t>
  </si>
  <si>
    <t>Gạch Granite (Porcelain) KT: 300x600mm, nhãn hiệu DALAS. Mã số: DAM36, DAB36,…</t>
  </si>
  <si>
    <t>Gạch Granite (Porcelain) KT: 600x600mm, nhãn hiệu DALAS. Mã số: DAM60, DAB60,…</t>
  </si>
  <si>
    <t>Gạch Granite (Porcelain) nhãn hiệu PORUGIA/ LUJO
KT: 300x600mm. Mã số: PGM36, LGM36, PGB36, LGB36, …</t>
  </si>
  <si>
    <t>Gạch Granite (Porcelain) nhãn hiệu PORUGIA/ LUJO
KT: 600x600mm. Mã số: PGM60, LGM60, PGB60, LGB60, …</t>
  </si>
  <si>
    <t>Gạch Granite (Porcelain) KT: 400x800mm, nhãn hiệu PORUGIA/ LUJO. Mã số: PGM48, LGM48, PGB48, LGB48, …</t>
  </si>
  <si>
    <t>Gạch Granite (Porcelain) KT: 800x800mm, nhãn hiệu PORUGIA/ LUJO.  Mã số: PGM80, LGM80, PGB80, LGB80, …</t>
  </si>
  <si>
    <t>Gạch Granite (Porcelain) KT: 600x1200mm, nhãn hiệu PORUGIA/ LUJO. Mã số: PGM612, LGM612, PGB612, LGB612, …</t>
  </si>
  <si>
    <t>Gạch Granite (Porcelain) KT: 300x600mm, nhãn hiệu GRANYLITE. Mã số: GSM36</t>
  </si>
  <si>
    <t>Gạch Granite (Porcelain) KT: 600x600mm, nhãn hiệu GRANYLITE. Mã số: GSM60</t>
  </si>
  <si>
    <t>Gạch Granite (Porcelain) KT: 400x800mm, nhãn hiệu GRANYLITE. Mã số: GSM48</t>
  </si>
  <si>
    <t>Gạch Granite (Porcelain) KT: 800x800mm, nhãn hiệu GRANYLITE. Mã số: GSM80</t>
  </si>
  <si>
    <t>Gạch giả gỗ Granite (Porcelain) KT: 195x1200mm, nhãn hiệu GRANYLITE. Mã số: GSM212</t>
  </si>
  <si>
    <t>600x600mm</t>
  </si>
  <si>
    <t>800x800mm</t>
  </si>
  <si>
    <t>200x1200mm</t>
  </si>
  <si>
    <t>6.2.10</t>
  </si>
  <si>
    <t>Công ty CP dây và cáp điện Thượng Đình. Đc: Ngõ 320 đường Khương Đình, phường Hạ Đình, quận Thanh Xuân, Khương Đình, Hà Nội. ĐT: 0243.8588565</t>
  </si>
  <si>
    <t xml:space="preserve">Công ty CP dây và cáp điện Thượng Đình. Đc: Ngõ 320 đường Khương Đình, phường Hạ Đình, quận Thanh Xuân, Khương Đình, Hà Nội. ĐT: 0243.8588565          </t>
  </si>
  <si>
    <t>Cáp đồng đơn bọc cách điện Cu/PVC (điện áp 0.6/1kV)</t>
  </si>
  <si>
    <t>CV 1x16 (V-75)</t>
  </si>
  <si>
    <t>mét</t>
  </si>
  <si>
    <t>As/NZS 5000.1:2005</t>
  </si>
  <si>
    <t>CV 1x25 (V-75)</t>
  </si>
  <si>
    <t>CV 1x35 (V-75)</t>
  </si>
  <si>
    <t>CV 1x50 (V-75)</t>
  </si>
  <si>
    <t>CV 1x70 (V-75)</t>
  </si>
  <si>
    <t>CV 1x95 (V-75)</t>
  </si>
  <si>
    <t>Cáp đồng bọc cách điện Cu/XLPE/PVC (điện áp 0.6/1kV)</t>
  </si>
  <si>
    <t>TCVN 5935-1:2013/IEC 60502-1:2009</t>
  </si>
  <si>
    <t>CXV 1x400</t>
  </si>
  <si>
    <t>CXV 2x4 (Đặc)</t>
  </si>
  <si>
    <t>Cáp đồng ngầm Cu/XLPE/PCV/DATA/PVC (điện áp 0.6/1kV)</t>
  </si>
  <si>
    <t>DATA 1x50</t>
  </si>
  <si>
    <t>DATA 1x70</t>
  </si>
  <si>
    <t>DATA 1x95</t>
  </si>
  <si>
    <t>DATA 1x120</t>
  </si>
  <si>
    <t>DATA 1x150</t>
  </si>
  <si>
    <t>DATA 1x185</t>
  </si>
  <si>
    <t>Cáp đồng ngầm Cu/XLPE/PCV/DSTA/PVC (điện áp 0.6/1kV)</t>
  </si>
  <si>
    <t>DSTA 2x4(Đặc)</t>
  </si>
  <si>
    <t>Dây đơn mềm Cu/PVC (điện áp 300/500V và 450/750V)</t>
  </si>
  <si>
    <t>TCVN 6610-3:2000/IEC 60227-3:1993+A.1:1997</t>
  </si>
  <si>
    <t>VCSF 1x10.0</t>
  </si>
  <si>
    <t>CV 1x1.5 (V-75)</t>
  </si>
  <si>
    <t>CV 1x2.5 (V-75)</t>
  </si>
  <si>
    <t>CV 1x4.0 (V-75 )</t>
  </si>
  <si>
    <t>CV 1x6.0 (V-75 )</t>
  </si>
  <si>
    <t>CV 1x10 (V-75 )</t>
  </si>
  <si>
    <t>Dây ô van 2 ruột mềm Cu/PVC/PVC (điện áp 300/500V)</t>
  </si>
  <si>
    <t>VCTFK 2x0.75</t>
  </si>
  <si>
    <t>TCVN 6610-5:2014/IEC 60227-5:2011</t>
  </si>
  <si>
    <t>Dây tròn ruột mềm Cu/PVC/PVC (điện áp 300/500V)</t>
  </si>
  <si>
    <t>VCTF 2x4.0</t>
  </si>
  <si>
    <t>VCTF 2x6.0</t>
  </si>
  <si>
    <t>Cáp nhôm bọc cách điện Al/PVC (điện áp 0.6/1kV)</t>
  </si>
  <si>
    <t>AV 70 (V-75)</t>
  </si>
  <si>
    <t>AV 95 (V-75)</t>
  </si>
  <si>
    <t>AV 120 (V-75)</t>
  </si>
  <si>
    <t>AV 150 (V-75)</t>
  </si>
  <si>
    <t>AV 185 (V-75)</t>
  </si>
  <si>
    <t>AV 240 (V-75)</t>
  </si>
  <si>
    <t>Cáp nhôm bọc cách điện Al/XLPE/PVC (điện áp 0.6/1kV)</t>
  </si>
  <si>
    <t>AXV 185</t>
  </si>
  <si>
    <t>AXV 240</t>
  </si>
  <si>
    <t>AXV 300</t>
  </si>
  <si>
    <t>AXV 400</t>
  </si>
  <si>
    <t>AXV 4x150</t>
  </si>
  <si>
    <t>AXV 4x185</t>
  </si>
  <si>
    <t>AXV 4x240</t>
  </si>
  <si>
    <t>Cáp nhôm ngầm Al/XLPE/PVC/DSTA/PVC (điện áp 0.6/1kV)</t>
  </si>
  <si>
    <t>ADSTA 4x120</t>
  </si>
  <si>
    <t>ADSTA 4x150</t>
  </si>
  <si>
    <t>ADSTA 4x185</t>
  </si>
  <si>
    <t>ADSTA 4x240</t>
  </si>
  <si>
    <t>ADSTA 4x300</t>
  </si>
  <si>
    <t>Cáp cao su</t>
  </si>
  <si>
    <t>CRR 1x10</t>
  </si>
  <si>
    <t>CRR 1x16</t>
  </si>
  <si>
    <t>CRR 1x25</t>
  </si>
  <si>
    <t>CRR 1x35</t>
  </si>
  <si>
    <t>CRR 1x50</t>
  </si>
  <si>
    <t>CRR 1x70</t>
  </si>
  <si>
    <t>CRR 2x10</t>
  </si>
  <si>
    <t>CRR 2x16</t>
  </si>
  <si>
    <t>CRR 2x25</t>
  </si>
  <si>
    <t>CRR 2x35</t>
  </si>
  <si>
    <t>CRR 2x50</t>
  </si>
  <si>
    <t>CRR 2x70</t>
  </si>
  <si>
    <t>CRR 2x95</t>
  </si>
  <si>
    <t>CRR 3x10</t>
  </si>
  <si>
    <t>CRR 3x16</t>
  </si>
  <si>
    <t>CRR 3x25</t>
  </si>
  <si>
    <t>CRR 3x35</t>
  </si>
  <si>
    <t>CRR 3x50</t>
  </si>
  <si>
    <t>CRR 3x70</t>
  </si>
  <si>
    <t>CRR 3x95</t>
  </si>
  <si>
    <t>CRR 3x10+1x6.0</t>
  </si>
  <si>
    <t>CRR 3x16+1x10</t>
  </si>
  <si>
    <t>CRR 3x25+1x16</t>
  </si>
  <si>
    <t>CRR 3x35+1x16</t>
  </si>
  <si>
    <t>CRR 3x35+1x25</t>
  </si>
  <si>
    <t>CRR 3x50+1x25</t>
  </si>
  <si>
    <t>CRR 3x50+1x35</t>
  </si>
  <si>
    <t>CRR 3x70+1x35</t>
  </si>
  <si>
    <t>CRR 3x70+1x50</t>
  </si>
  <si>
    <t>CRR 3x95+1x50</t>
  </si>
  <si>
    <t>CRR 3x95+1x70</t>
  </si>
  <si>
    <t xml:space="preserve">Công ty CP dây và cáp điện Thượng Đình. Đc: Ngõ 320 đường Khương Đình, phường Hạ Đình, quận Thanh Xuân, Khương Đình, Hà Nội. ĐT: 0243.8588565  </t>
  </si>
  <si>
    <t>6.1.10</t>
  </si>
  <si>
    <t>6.1.11</t>
  </si>
  <si>
    <t>Công ty CP sản xuất và kinh doanh Nano G8. Đc: Thôn 3, xã Nam Phù, TP. Hà Nội. ĐT: 0981.524528</t>
  </si>
  <si>
    <t xml:space="preserve">Sơn mịn nội thất </t>
  </si>
  <si>
    <t>thùng 18L</t>
  </si>
  <si>
    <t xml:space="preserve">Sơn nội thất lau chùi hiệu quả </t>
  </si>
  <si>
    <t>Sơn siêu trắng trần cao cấp</t>
  </si>
  <si>
    <t>Sơn nội thất bóng ngọc trai</t>
  </si>
  <si>
    <t>Sơn siêu bóng nội thất cao cấp</t>
  </si>
  <si>
    <t>Sơn nội thất Men sứ đặc biệt</t>
  </si>
  <si>
    <t xml:space="preserve">Sơn mịn ngoại thất cao cấp </t>
  </si>
  <si>
    <t xml:space="preserve">Sơn ngoại thất bóng ngọc trai </t>
  </si>
  <si>
    <t>Sơn siêu bóng ngoại thất cao cấp</t>
  </si>
  <si>
    <t xml:space="preserve">Sơn ngoại thất Men sứ đặc biệt </t>
  </si>
  <si>
    <t xml:space="preserve">Sơn chống thấm màu cao cấp </t>
  </si>
  <si>
    <t xml:space="preserve">Sơn chống thấm pha xi măng </t>
  </si>
  <si>
    <t xml:space="preserve">Sơn lót kháng kiềm nội thất </t>
  </si>
  <si>
    <t xml:space="preserve">Sơn lót kháng kiềm nội thất cao cấp </t>
  </si>
  <si>
    <t>Sơn lót kháng kiềm ngoại thất cao cấp</t>
  </si>
  <si>
    <t xml:space="preserve">Bột bả nội thất </t>
  </si>
  <si>
    <t>bao 40kg</t>
  </si>
  <si>
    <t xml:space="preserve">Bột bả ngoại thất </t>
  </si>
  <si>
    <t>QCVN 16:2023-BXD</t>
  </si>
  <si>
    <t>6.1.12</t>
  </si>
  <si>
    <t>Công ty cổ phần sơn Maxxs Việt Nam. Đc: Số 330/35F đường Nhị Bình 5, xã Đông Thạnh, TP Hồ Chí Minh. ĐT: 0934.575357</t>
  </si>
  <si>
    <t>Thùng 18L; Thùng 5L</t>
  </si>
  <si>
    <t>Thùng 15L; Thùng 5L</t>
  </si>
  <si>
    <t>Thùng 5L</t>
  </si>
  <si>
    <t>Thùng 20kg; Thùng 5kg</t>
  </si>
  <si>
    <t>Bao 40kg</t>
  </si>
  <si>
    <r>
      <rPr>
        <b/>
        <sz val="11"/>
        <color theme="1"/>
        <rFont val="Times New Roman"/>
        <family val="1"/>
      </rPr>
      <t>SƠN NỘI THẤT SIÊU BÓNG, CHÙI RỬA TỐI ĐA</t>
    </r>
    <r>
      <rPr>
        <sz val="11"/>
        <color theme="1"/>
        <rFont val="Times New Roman"/>
        <family val="1"/>
      </rPr>
      <t xml:space="preserve"> - Maxxs Satin Gloss For Interior </t>
    </r>
  </si>
  <si>
    <r>
      <rPr>
        <b/>
        <sz val="11"/>
        <color theme="1"/>
        <rFont val="Times New Roman"/>
        <family val="1"/>
      </rPr>
      <t>SƠN NỘI THẤT BÓNG MỜ, LAU CHÙI HIỆU QUẢ</t>
    </r>
    <r>
      <rPr>
        <sz val="11"/>
        <color theme="1"/>
        <rFont val="Times New Roman"/>
        <family val="1"/>
      </rPr>
      <t xml:space="preserve"> - Maxxs Easy Clean For Interior </t>
    </r>
  </si>
  <si>
    <r>
      <rPr>
        <b/>
        <sz val="11"/>
        <color theme="1"/>
        <rFont val="Times New Roman"/>
        <family val="1"/>
      </rPr>
      <t>SƠN NỘI THẤT SIÊU MỊN</t>
    </r>
    <r>
      <rPr>
        <sz val="11"/>
        <color theme="1"/>
        <rFont val="Times New Roman"/>
        <family val="1"/>
      </rPr>
      <t xml:space="preserve"> - Maxxs Silky For Interior </t>
    </r>
  </si>
  <si>
    <r>
      <rPr>
        <b/>
        <sz val="11"/>
        <color theme="1"/>
        <rFont val="Times New Roman"/>
        <family val="1"/>
      </rPr>
      <t>SƠN NỘI THẤT BÓNG SÁNG NGỌC TRAI</t>
    </r>
    <r>
      <rPr>
        <sz val="11"/>
        <color theme="1"/>
        <rFont val="Times New Roman"/>
        <family val="1"/>
      </rPr>
      <t xml:space="preserve"> - Maxxs Satin For Interior </t>
    </r>
  </si>
  <si>
    <r>
      <rPr>
        <b/>
        <sz val="11"/>
        <color theme="1"/>
        <rFont val="Times New Roman"/>
        <family val="1"/>
      </rPr>
      <t>SƠN NỘI THẤT CAO CẤP TIÊU CHUẨN</t>
    </r>
    <r>
      <rPr>
        <sz val="11"/>
        <color theme="1"/>
        <rFont val="Times New Roman"/>
        <family val="1"/>
      </rPr>
      <t xml:space="preserve"> - Maxxs One For Interior </t>
    </r>
  </si>
  <si>
    <r>
      <rPr>
        <b/>
        <sz val="11"/>
        <color theme="1"/>
        <rFont val="Times New Roman"/>
        <family val="1"/>
      </rPr>
      <t>SƠN NỘI THẤT SIÊU TRẮNG TRẦN</t>
    </r>
    <r>
      <rPr>
        <sz val="11"/>
        <color theme="1"/>
        <rFont val="Times New Roman"/>
        <family val="1"/>
      </rPr>
      <t xml:space="preserve">  - Maxxs Super  White </t>
    </r>
  </si>
  <si>
    <r>
      <rPr>
        <b/>
        <sz val="11"/>
        <color theme="1"/>
        <rFont val="Times New Roman"/>
        <family val="1"/>
      </rPr>
      <t>SƠN LÓT CHỐNG KIỀM CHUYÊN DỤNG NỘI THẤT</t>
    </r>
    <r>
      <rPr>
        <sz val="11"/>
        <color theme="1"/>
        <rFont val="Times New Roman"/>
        <family val="1"/>
      </rPr>
      <t xml:space="preserve"> - Maxxs Alkli Shield For Interior </t>
    </r>
  </si>
  <si>
    <r>
      <rPr>
        <b/>
        <sz val="11"/>
        <color theme="1"/>
        <rFont val="Times New Roman"/>
        <family val="1"/>
      </rPr>
      <t>SƠN LÓT CHỐNG KIỀM NỘI THẤT</t>
    </r>
    <r>
      <rPr>
        <sz val="11"/>
        <color theme="1"/>
        <rFont val="Times New Roman"/>
        <family val="1"/>
      </rPr>
      <t xml:space="preserve"> - Maxxs Primer  For Interior </t>
    </r>
  </si>
  <si>
    <r>
      <rPr>
        <b/>
        <sz val="11"/>
        <color theme="1"/>
        <rFont val="Times New Roman"/>
        <family val="1"/>
      </rPr>
      <t xml:space="preserve">SƠN NGOẠI THẤT CAO CẤP ULTRA, CHỐNG BÁM BẨN </t>
    </r>
    <r>
      <rPr>
        <sz val="11"/>
        <color theme="1"/>
        <rFont val="Times New Roman"/>
        <family val="1"/>
      </rPr>
      <t>- Maxxs Nano Ultra For Exterior</t>
    </r>
  </si>
  <si>
    <r>
      <rPr>
        <b/>
        <sz val="11"/>
        <color theme="1"/>
        <rFont val="Times New Roman"/>
        <family val="1"/>
      </rPr>
      <t>SƠN NGOẠI THẤT SIÊU BÓNG VƯỢT TRỘI</t>
    </r>
    <r>
      <rPr>
        <sz val="11"/>
        <color theme="1"/>
        <rFont val="Times New Roman"/>
        <family val="1"/>
      </rPr>
      <t xml:space="preserve">  - Maxxs Super Galaxy For Exterior </t>
    </r>
  </si>
  <si>
    <r>
      <rPr>
        <b/>
        <sz val="11"/>
        <color theme="1"/>
        <rFont val="Times New Roman"/>
        <family val="1"/>
      </rPr>
      <t>SƠN NGOẠI THẤT BÓNG, MỊN MÀNG</t>
    </r>
    <r>
      <rPr>
        <sz val="11"/>
        <color theme="1"/>
        <rFont val="Times New Roman"/>
        <family val="1"/>
      </rPr>
      <t xml:space="preserve"> - Maxxs Satin For Exterior </t>
    </r>
  </si>
  <si>
    <r>
      <rPr>
        <b/>
        <sz val="11"/>
        <color theme="1"/>
        <rFont val="Times New Roman"/>
        <family val="1"/>
      </rPr>
      <t>SƠN NGOẠI THẤT CAO CẤP SIÊU MỊN</t>
    </r>
    <r>
      <rPr>
        <sz val="11"/>
        <color theme="1"/>
        <rFont val="Times New Roman"/>
        <family val="1"/>
      </rPr>
      <t xml:space="preserve">  - Maxxs Classic For Exterior </t>
    </r>
  </si>
  <si>
    <r>
      <rPr>
        <b/>
        <sz val="11"/>
        <color theme="1"/>
        <rFont val="Times New Roman"/>
        <family val="1"/>
      </rPr>
      <t>SƠN CHỐNG THẤM PHA XI MĂNG ĐA NĂNG</t>
    </r>
    <r>
      <rPr>
        <sz val="11"/>
        <color theme="1"/>
        <rFont val="Times New Roman"/>
        <family val="1"/>
      </rPr>
      <t xml:space="preserve"> - Maxxs Water Seal CT100 </t>
    </r>
  </si>
  <si>
    <r>
      <rPr>
        <b/>
        <sz val="11"/>
        <color theme="1"/>
        <rFont val="Times New Roman"/>
        <family val="1"/>
      </rPr>
      <t>SƠN CHỐNG THẤM MÀU CAO CẤP</t>
    </r>
    <r>
      <rPr>
        <sz val="11"/>
        <color theme="1"/>
        <rFont val="Times New Roman"/>
        <family val="1"/>
      </rPr>
      <t xml:space="preserve"> - Maxxs Waterproof CT200 </t>
    </r>
  </si>
  <si>
    <r>
      <rPr>
        <b/>
        <sz val="11"/>
        <color theme="1"/>
        <rFont val="Times New Roman"/>
        <family val="1"/>
      </rPr>
      <t>SƠN NGOẠI THẤT CAO CẤP BÓNG MỜ</t>
    </r>
    <r>
      <rPr>
        <sz val="11"/>
        <color theme="1"/>
        <rFont val="Times New Roman"/>
        <family val="1"/>
      </rPr>
      <t xml:space="preserve"> - Maxxs Royalsilk For Exterior </t>
    </r>
  </si>
  <si>
    <r>
      <rPr>
        <b/>
        <sz val="11"/>
        <color theme="1"/>
        <rFont val="Times New Roman"/>
        <family val="1"/>
      </rPr>
      <t>SƠN LÓT CHỐNG KIỀM CHUYÊN DỤNG NGOẠI</t>
    </r>
    <r>
      <rPr>
        <sz val="11"/>
        <color theme="1"/>
        <rFont val="Times New Roman"/>
        <family val="1"/>
      </rPr>
      <t xml:space="preserve"> THẤT - Maxxs Alkali Seal For Exterior</t>
    </r>
  </si>
  <si>
    <r>
      <rPr>
        <b/>
        <sz val="11"/>
        <color theme="1"/>
        <rFont val="Times New Roman"/>
        <family val="1"/>
      </rPr>
      <t>SƠN LÓT CHỐNG KIỀM NGOẠI THẤT</t>
    </r>
    <r>
      <rPr>
        <sz val="11"/>
        <color theme="1"/>
        <rFont val="Times New Roman"/>
        <family val="1"/>
      </rPr>
      <t xml:space="preserve">  - Maxxs Primer For Exterior </t>
    </r>
  </si>
  <si>
    <r>
      <rPr>
        <b/>
        <sz val="11"/>
        <color theme="1"/>
        <rFont val="Times New Roman"/>
        <family val="1"/>
      </rPr>
      <t>BỘT TRÉT NỘI THẤT CAO CẤP</t>
    </r>
    <r>
      <rPr>
        <sz val="11"/>
        <color theme="1"/>
        <rFont val="Times New Roman"/>
        <family val="1"/>
      </rPr>
      <t xml:space="preserve"> - Maxxs Filler For Interior</t>
    </r>
  </si>
  <si>
    <r>
      <rPr>
        <b/>
        <sz val="11"/>
        <color theme="1"/>
        <rFont val="Times New Roman"/>
        <family val="1"/>
      </rPr>
      <t>BỘT TRÉT NGOẠI THẤT CAO CẤP</t>
    </r>
    <r>
      <rPr>
        <sz val="11"/>
        <color theme="1"/>
        <rFont val="Times New Roman"/>
        <family val="1"/>
      </rPr>
      <t xml:space="preserve"> - Maxxs Filler For  Exterior </t>
    </r>
  </si>
  <si>
    <r>
      <rPr>
        <b/>
        <sz val="11"/>
        <color theme="1"/>
        <rFont val="Times New Roman"/>
        <family val="1"/>
      </rPr>
      <t>BỘT TRÉT NỘI &amp; NGOẠI THẤT CAO CẤP</t>
    </r>
    <r>
      <rPr>
        <sz val="11"/>
        <color theme="1"/>
        <rFont val="Times New Roman"/>
        <family val="1"/>
      </rPr>
      <t xml:space="preserve"> - Maxxs Filler For Interior &amp; Exterior </t>
    </r>
  </si>
  <si>
    <t>6.5.5</t>
  </si>
  <si>
    <t>Công ty TNHH MTV Thương Mại  Đồng Tâm. Đc: Số 07, Khu phố 6, Thị trấn Bến Lức, Huyện Bến Lức, Tỉnh Long An.</t>
  </si>
  <si>
    <t>Gạch Ceramic ốp tường: Nhóm BIII
2540CARARAS001</t>
  </si>
  <si>
    <t>QCVN
16:2023/BXD</t>
  </si>
  <si>
    <t xml:space="preserve">250x400 (mm) </t>
  </si>
  <si>
    <t>Gạch Ceramic ốp tường: Nhóm BIII
25400</t>
  </si>
  <si>
    <t>Gạch Ceramic ốp tường: Nhóm BIII
TL01/TL03/2020MARIA001/002/004</t>
  </si>
  <si>
    <t xml:space="preserve">200x200 (mm) </t>
  </si>
  <si>
    <t>Gạch Ceramic ốp tường: Nhóm BIII
3060MNDA010/011</t>
  </si>
  <si>
    <t xml:space="preserve">300x600 (mm) </t>
  </si>
  <si>
    <t>Gạch sứ ốp lát có phủ men Porcelain Wall &amp; Floor Tiles, nhóm BIa
4040MNDA001/4040MNDA002/4040MNDA003/4040MNDA004</t>
  </si>
  <si>
    <t xml:space="preserve">400x400 (mm) </t>
  </si>
  <si>
    <t>Gạch sứ ốp lát có phủ men Porcelain Wall &amp; Floor Tiles, nhóm BIa
4040GECKO005, 4040GECKO006, 4040GECKO007, 
4040LYSON001, 4040LYSON004,</t>
  </si>
  <si>
    <t>Gạch sứ ốp lát có phủ men Porcelain Wall &amp; Floor Tiles, nhóm BIa
3060MNDA001, 3060MNDA002, 3060MNDA003, 3060MNDA004</t>
  </si>
  <si>
    <t>300x600 (mm)</t>
  </si>
  <si>
    <t>Gạch sứ ốp lát có phủ men Porcelain Wall &amp; Floor Tiles, nhóm BIa
3060VAMCOTAY001, 3060VAMCOTAY002, 3060VAMCOTAY003, 3060VAMCOTAY004, 3060VAMCOTAY005, 3060VAMCOTAY007,</t>
  </si>
  <si>
    <t>Gạch sứ ốp lát có phủ men Porcelain Wall &amp; Floor Tiles, nhóm BIa
6060VAMCOTAY001,  6060VAMCOTAY003, 6060VAMCOTAY005,</t>
  </si>
  <si>
    <t>600x600 (mm)</t>
  </si>
  <si>
    <t>Gạch sứ ốp lát có phủ men Porcelain Wall &amp; Floor Tiles, nhóm BIa
6060MNDA001, 6060MNDA015, 6060MNDA017</t>
  </si>
  <si>
    <t xml:space="preserve">Gạch sứ ốp lát có phủ men nhóm BIa
8080MTDA001-H+
</t>
  </si>
  <si>
    <t xml:space="preserve">800x800 (mm) </t>
  </si>
  <si>
    <t>Gạch sứ ốp lát có phủ men nhóm BIa 
100MTDA001-H+, 100MTDA002-H+</t>
  </si>
  <si>
    <t xml:space="preserve">1000x1000 (mm) </t>
  </si>
  <si>
    <t>Gạch sứ ốp lát có phủ men nhóm BIa 
60120NILE001-H+/60120NILE003-H+/</t>
  </si>
  <si>
    <t xml:space="preserve">600x1200 (mm) </t>
  </si>
  <si>
    <t xml:space="preserve">Ngói gốm tráng men - Ngói Sóng ( Titan)
 </t>
  </si>
  <si>
    <t>300x405
(mm)</t>
  </si>
  <si>
    <t xml:space="preserve">Ngói gốm tráng men - Ngói Phắng ( Alpha)
 </t>
  </si>
  <si>
    <t xml:space="preserve">Vữa dán gạch
</t>
  </si>
  <si>
    <t xml:space="preserve">Vữa dán gạch gốc xi măng chất lượng cao - C2
Keo dán gạch Ốp tường - Keo dán gạch GECKO WALL
</t>
  </si>
  <si>
    <t>TCVN 7899-1:2008</t>
  </si>
  <si>
    <t>25kg</t>
  </si>
  <si>
    <t>Vữa dán gạch gốc xi măng thông thường - C1
Keo dán gạch Lát nền - Keo dán gạch GECKO FLOOR</t>
  </si>
  <si>
    <r>
      <t>m</t>
    </r>
    <r>
      <rPr>
        <vertAlign val="superscript"/>
        <sz val="11"/>
        <color indexed="8"/>
        <rFont val="Times New Roman"/>
        <family val="1"/>
      </rPr>
      <t>2</t>
    </r>
  </si>
  <si>
    <t>Xi măng PCB40 rời gia công tại Hạ Long</t>
  </si>
  <si>
    <t>TCVN 6282:2020</t>
  </si>
  <si>
    <t>6.3.7</t>
  </si>
  <si>
    <t>Công ty CP Visuco. Đc: NSố 11 Cambridge street, Làng Việt Kiều Quốc Tế, Phường An Biên, TP. Hải Phòng. ĐT: 0918.664.338</t>
  </si>
  <si>
    <t>Ống nhựa HDPE 2 vách  DN150 - SN4</t>
  </si>
  <si>
    <t>TCVN 11821-1:2017</t>
  </si>
  <si>
    <t>TCVN 11821-2:2017</t>
  </si>
  <si>
    <t>TCVN 6145:2007</t>
  </si>
  <si>
    <t>ISO 9001:2015</t>
  </si>
  <si>
    <t>Ống nhựa HDPE 2 vách  DN150 - SN8</t>
  </si>
  <si>
    <t>Ống nhựa HDPE 2 vách  DN200 - SN4</t>
  </si>
  <si>
    <t>Ống nhựa HDPE 2 vách  DN200 - SN8</t>
  </si>
  <si>
    <t>Ống nhựa HDPE 2 vách  DN250 - SN4</t>
  </si>
  <si>
    <t>Ống nhựa HDPE 2 vách  DN300 - SN4</t>
  </si>
  <si>
    <t>Ống nhựa HDPE 2 vách  DN300 - SN8</t>
  </si>
  <si>
    <t>Ống nhựa HDPE 2 vách  DN350 - SN4</t>
  </si>
  <si>
    <t>Ống nhựa HDPE 2 vách  DN350 - SN8</t>
  </si>
  <si>
    <t>Ống nhựa HDPE 2 vách  DN400 - SN4</t>
  </si>
  <si>
    <t>Ống nhựa HDPE 2 vách  DN400 - SN8</t>
  </si>
  <si>
    <t>Ống nhựa HDPE 2 vách  DN450 - SN4</t>
  </si>
  <si>
    <t>Ống nhựa HDPE 2 vách  DN450 - SN8</t>
  </si>
  <si>
    <t>Ống nhựa HDPE 2 vách  DN500 - SN4</t>
  </si>
  <si>
    <t>Ống nhựa HDPE 2 vách  DN500 - SN8</t>
  </si>
  <si>
    <t>Ống nhựa HDPE 2 vách  DN600 - SN4</t>
  </si>
  <si>
    <t>Ống nhựa HDPE 2 vách  DN600 - SN8</t>
  </si>
  <si>
    <t>Đai nối đồng bộ D150</t>
  </si>
  <si>
    <t>Đai nối đồng bộ D200</t>
  </si>
  <si>
    <t>Đai nối đồng bộ D250</t>
  </si>
  <si>
    <t>Đai nối đồng bộ D300</t>
  </si>
  <si>
    <t>Đai nối đồng bộ D350</t>
  </si>
  <si>
    <t>Đai nối đồng bộ D400</t>
  </si>
  <si>
    <t>Đai nối đồng bộ D450</t>
  </si>
  <si>
    <t>Đai nối đồng bộ D500</t>
  </si>
  <si>
    <t>Đai nối đồng bộ D600</t>
  </si>
  <si>
    <t>Ống nhựa gân xoắn HDPE - D25/32</t>
  </si>
  <si>
    <t>Ống nhựa gân xoắn HDPE - D30/40</t>
  </si>
  <si>
    <t>Ống nhựa gân xoắn HDPE - D40/50</t>
  </si>
  <si>
    <t>Ống nhựa gân xoắn HDPE - D50/65</t>
  </si>
  <si>
    <t>Ống nhựa gân xoắn HDPE - D65/85</t>
  </si>
  <si>
    <t>Ống nhựa gân xoắn HDPE - D72/90</t>
  </si>
  <si>
    <t>Ống nhựa gân xoắn HDPE - D80/105</t>
  </si>
  <si>
    <t>Ống nhựa gân xoắn HDPE - D90/112</t>
  </si>
  <si>
    <t>Ống nhựa gân xoắn HDPE - D100/130</t>
  </si>
  <si>
    <t>Ống nhựa gân xoắn HDPE - D125/160</t>
  </si>
  <si>
    <t>Ống nhựa gân xoắn HDPE - D150/195</t>
  </si>
  <si>
    <t>Ống nhựa gân xoắn HDPE - D175/230</t>
  </si>
  <si>
    <t>Ống nhựa gân xoắn HDPE - D200/260</t>
  </si>
  <si>
    <t>KSC 8455:2016 ISO 9001:2015</t>
  </si>
  <si>
    <t>Giá từ 01/7/2026 áp dụng cho giao hàng tại Tổng kho/ nhà máy của ADCo tại cảng Đoạn Xá, phường Ngô Quyền, TP. Hải Phòng</t>
  </si>
  <si>
    <t>Giá từ ngày 01/7/2026 tại kho của các đại lý trên địa bàn TP Hải Phòng trên xe bên mua</t>
  </si>
  <si>
    <t>QVCN 16: 2019/BXD</t>
  </si>
  <si>
    <t>TCVN 8652 : 2020</t>
  </si>
  <si>
    <t xml:space="preserve">QVCN 16: 2019/BXD </t>
  </si>
  <si>
    <t>TCVN 7239 : 2014</t>
  </si>
  <si>
    <r>
      <t xml:space="preserve">Giá từ ngày </t>
    </r>
    <r>
      <rPr>
        <sz val="10"/>
        <rFont val="Times New Roman"/>
        <family val="1"/>
      </rPr>
      <t>01/7/2026</t>
    </r>
    <r>
      <rPr>
        <sz val="11"/>
        <rFont val="Times New Roman"/>
        <family val="1"/>
      </rPr>
      <t xml:space="preserve">
tại chân công trình địa bàn HP</t>
    </r>
  </si>
  <si>
    <t>Giá từ 01/4/2026 tại công trình
địa bàn HP</t>
  </si>
  <si>
    <t xml:space="preserve">Giá (chưa có VAT) 
Giá thực hiện từ 18/06/2026 </t>
  </si>
  <si>
    <t xml:space="preserve">Giá (chưa có VAT)
Giá thực hiện từ 29/06/2026 </t>
  </si>
  <si>
    <t xml:space="preserve">Giá (chưa có VAT)
Giá thực hiện từ 17/07/2026 </t>
  </si>
  <si>
    <t xml:space="preserve">Giá từ 01/7/2026, không gồm chi phí
vận chuyển
</t>
  </si>
  <si>
    <t>Giá từ 18/07/2026 tại công trình địa bàn HP</t>
  </si>
  <si>
    <t>Công ty CP Visuco. Đc: Số 11 Cambridge street, Làng Việt Kiều Quốc Tế, Phường An Biên, TP. Hải Phòng. ĐT: 0918.664.338</t>
  </si>
  <si>
    <r>
      <t>Đèn ba màu tròn 3xD300: Điện áp sử dụng 12-24VDC; góc quan sát 30</t>
    </r>
    <r>
      <rPr>
        <vertAlign val="superscript"/>
        <sz val="10"/>
        <rFont val="Times New Roman"/>
        <family val="1"/>
      </rPr>
      <t>o</t>
    </r>
    <r>
      <rPr>
        <sz val="10"/>
        <rFont val="Times New Roman"/>
        <family val="1"/>
      </rPr>
      <t>; Chiều dài bước sóng 400-700nm; Hệ số công suất PF &gt;0,95; Công suất 7,92W (Led Nichia, tuổi thọ &gt;50.000 giờ; thấu kính bằng nhựa PC trong suốt; thân đèn bằng nhựa ABS siêu bền màu đen.</t>
    </r>
  </si>
  <si>
    <r>
      <t>Đèn ba màu mũi tên 3xD300: Điện áp sử dụng 12-24VDC; góc quan sát 30</t>
    </r>
    <r>
      <rPr>
        <vertAlign val="superscript"/>
        <sz val="10"/>
        <rFont val="Times New Roman"/>
        <family val="1"/>
      </rPr>
      <t>o</t>
    </r>
    <r>
      <rPr>
        <sz val="10"/>
        <rFont val="Times New Roman"/>
        <family val="1"/>
      </rPr>
      <t>; Chiều dài bước sóng 400-700nm; Hệ số công suất PF &gt;0,95; Công suất 3,53W (Led Nichia, tuổi thọ &gt;50.000 giờ; thấu kính bằng nhựa PC trong suốt; thân đèn bằng nhựa ABS siêu bền màu đen.</t>
    </r>
  </si>
  <si>
    <t>Đèn tín hiệu giao thông Led D300 (ĐBKZ-300)</t>
  </si>
  <si>
    <r>
      <t>Đèn người đi bộ D300: Điện áp sử dụng 12-24VDC; góc quan sát 30</t>
    </r>
    <r>
      <rPr>
        <vertAlign val="superscript"/>
        <sz val="10"/>
        <rFont val="Times New Roman"/>
        <family val="1"/>
      </rPr>
      <t>o</t>
    </r>
    <r>
      <rPr>
        <sz val="10"/>
        <rFont val="Times New Roman"/>
        <family val="1"/>
      </rPr>
      <t>; Chiều dài bước sóng 400-700nm; Hệ số công suất PF &gt;0,95 Công suất 2,9W (Led Nichia, tuổi thọ &gt;50.000 giờ; thấu kính bằng nhựa PC trong suốt; thân đèn bằng nhựa ABS siêu bền màu đen.</t>
    </r>
  </si>
  <si>
    <r>
      <t>Đèn đếm lùi 2 màu xanh, đỏ D300: Điện áp sử dụng 12-24VDC; góc quan sát 30</t>
    </r>
    <r>
      <rPr>
        <vertAlign val="superscript"/>
        <sz val="9.5"/>
        <rFont val="Times New Roman"/>
        <family val="1"/>
      </rPr>
      <t>o</t>
    </r>
    <r>
      <rPr>
        <sz val="9.5"/>
        <rFont val="Times New Roman"/>
        <family val="1"/>
      </rPr>
      <t>; Chiều dài bước sóng 400-700nm; Hệ số công suất PF &gt;0,95; Công suất 7,56W (Led Nichia, tuổi thọ &gt;50.000 giờ; thấu kính bằng nhựa PC trong suốt; thân đèn bằng nhựa ABS siêu bền màu đen).</t>
    </r>
  </si>
  <si>
    <t>Đèn mũi tên 1xD300: Điện áp sử dụng 12-24VDC; góc quan sát 30o; Chiều dài bước sóng 400-700nm; Hệ số công suất PF &gt;0,95 Công suất 2,95W (Led Nichia, tuổi thọ &gt;50.000 giờ; thấu kính bằng nhựa PC trong suốt; thân đèn bằng nhựa ABS siêu bền màu đen).</t>
  </si>
  <si>
    <t>Đèn chớp vàng 1xD300: Điện áp sử dụng 12-24VDC; góc quan sát 30o; Chiều dài bước sóng 400-700nm; Hệ số công suất PF &gt;0,95; Công suất 3,29W (Led Nichia, tuổi thọ &gt;50.000 giờ; thấu kính bằng nhựa PC trong suốt; thân đèn bằng nhựa ABS siêu bền màu đen).</t>
  </si>
  <si>
    <t>Đèn tín hiệu giao thông Led (Chú ý quan sát  CYKZ-300)</t>
  </si>
  <si>
    <t>Đèn chú ý quan sát KT1200x350x40mm: Điện áp sử dụng 12-24VDC; góc quan sát 30o; Chiều dài bước sóng 400-700nm; Hệ số công suất PF &gt;0,95; Công suất 5,6W (Led Nichia, tuổi thọ &gt;50.000 giờ; thấu kính bằng nhựa PC trong suốt; thân đèn bằng nhựa ABS siêu bền màu đen).</t>
  </si>
  <si>
    <t>Modul đèn tín hiệu giao thông tròn (xanh hoặc vàng hoặc đỏ) 1xD300: Điện áp 12-24VDC; Led Nichia.</t>
  </si>
  <si>
    <t>Modul đèn tín hiệu giao thông mũi tên (xanh hoặc vàng hoặc đỏ)1xD300: Điện áp 12-24VDC; Led Nichia.</t>
  </si>
  <si>
    <t>Modul đèn tín hiệu giao thông đi bộ 1xD300: Điện áp 12-24VDC; Led Nichia.</t>
  </si>
  <si>
    <t>Modul đèn tín hiệu D300 (DNKZ-300)</t>
  </si>
  <si>
    <t>Modul đèn tín hiệu giao thông đếm lùi 2 màu xanh, đỏ 1xD300: Điện áp 12-24VDC; Led Nichia.</t>
  </si>
  <si>
    <t>Đèn đếm lùi 2 màu xanh, đỏ D400: Công suất 10-20W; Điện áp sử dụng 12-24VDC; góc quan sát 30o; Chiều dài bước sóng 400-700nm; Hệ số công suất PF &gt;0,95 (Led Nichia, tuổi thọ &gt;50.000 giờ; thấu kính bằng nhựa PC trong suốt; thân đèn bằng nhựa ABS siêu bền màu đen).</t>
  </si>
  <si>
    <t>Modul tín hiệu giao thông Led D400 ( DN400KZN)</t>
  </si>
  <si>
    <t>Đếm lùi 2 màu xanh, đỏ 1xD400: Điện áp 12-24VDC; Led Nichia.</t>
  </si>
  <si>
    <t>Công suất 400W; điện áp 220VAC/50-60Hz; Chỉ số hoàn màu CRI Ra&gt;70; Hệ số công suất PF &gt;0,95; Cấp cách điện class I; Cấp bảo vệ IP66; Dimming 5 công suất tiết kiệm điện năng (chip LED Citizen, tuổi thọ&gt;50.000giờ; Thân đèn nhôm đúc áp lực cao, bề mặt sơn tĩnh điện chống ăn mòn; chóa đèn phản xạ bằng nhôm; mặt kính cường lực chịu nhiệt độ cao)</t>
  </si>
  <si>
    <t>Đèn chiếu sáng đường phố LED (CCEC LED TĐ-200W)</t>
  </si>
  <si>
    <t>Công suất 200W; điện áp 220VAC/50-60Hz; Chỉ số hoàn màu CRI Ra&gt;70; Hệ số công suất PF &gt;0,95; Cấp cách điện class I; Cấp bảo vệ IP66; Dimming 5 công suất tiết kiệm điện năng (chip LED Citizen, tuổi thọ&gt;50.000giờ)</t>
  </si>
  <si>
    <t>Công suất 185W; điện áp 220VAC/50-60Hz; Chỉ số hoàn màu CRI Ra&gt;70; Hệ số công suất PF &gt;0,95; Cấp cách điện class I; Cấp bảo vệ IP66; Dimming 5 công suất tiết kiệm điện năng (chip LED Citizen, tuổi thọ&gt;50.000giờ)</t>
  </si>
  <si>
    <t>Công suất 150W; điện áp 220VAC/50-60Hz; Chỉ số hoàn màu CRI Ra&gt;70; Hệ số công suất PF &gt;0,95; Cấp cách điện class I; Cấp bảo vệ IP66; Dimming 5 công suất tiết kiệm điện năng (chip LED Citizen, tuổi thọ&gt;50.000giờ)</t>
  </si>
  <si>
    <t>Công suất 100W; điện áp 220VAC/50-60Hz; Chỉ số hoàn màu CRI Ra&gt;70; Hệ số công suất PF &gt;0,95; Cấp cách điện class I; Cấp bảo vệ IP66; Dimming 5 công suất tiết kiệm điện năng (chip LED Citizen, tuổi thọ&gt;50.000giờ)</t>
  </si>
  <si>
    <t>Tủ điều khiển tín hiệu giao thông (CCEC-CTRF-25)</t>
  </si>
  <si>
    <t>Thông minh 3 pha 12 nhóm tín hiệu: Bộ nguồn đầu vào 220VAC/50Hz, đầu ra 12-24VDC; Độ bền điện áp 2,5KV/1min; Số lượng ngõ ra: 24-48; Vi xử lý ARM STM32; bộ nhớ Flash 512KB, RAM 256KB, tần số xung nhịp 100MHz, màn hình HMI 7 inch; Kết nối Wireless, GPRS/4G, tích hợp RTC, có chức năng kết nối trung tâm điều khiển, cấp bảo vệ IP43.</t>
  </si>
  <si>
    <t>Tủ điều khiển tín hiệu giao thông (CCEC-CTRF)</t>
  </si>
  <si>
    <t>Tủ điều khiển tín hiệu giao thông 3 pha 5 nhóm tín hiệu: Bộ nguồn đầu vào 220VAC/50Hz, đầu ra 12-24VDC; Độ bền điện áp 2,5KV/1min; Số lượng ngõ ra: 24-48; Vi xử lý ARM STM32; bộ nhớ Flash 512KB, RAM 256KB, tần số xung nhịp 100MHz, màn hình HMI 7 inch; Kết nối Wireless, GPRS/4G, tích hợp RTC, cấp bảo vệ IP43.</t>
  </si>
  <si>
    <t>CPU điều khiển tín hiệu giao thông: Vi xử lý ARM STM32; bộ nhớ Flash 512KB, RAM 256KB, tần số xung nhịp 100MHz, màn hình HMI 7 inch;</t>
  </si>
  <si>
    <t>Tủ điều khiển chiếu sáng (CCEC SLC-1)</t>
  </si>
  <si>
    <t>Tủ điều khiển chiếu sáng thông minh: Nguồn cấp 220-380VAC/50Hz; thiết bị gồm: Màn hình LCD, 01 MCCB 3P 50A, 01 ổn áp 0,6kVA, 06 MCB 1P 32A, 02 Contactor 3P 50A, 01 chống sét khối lan truyền Imax 40Ka, đèn đui xoáy 220V/40W, công tắc 5A, ổ cắm, 02 rơ le thời gian 24h (có nguồn nuôi), cầu đấu, phụ kiện đồng bộ; Kết nối Wireless, GPRS/4G, tích hợp RTC, cấp bảo vệ IP43.</t>
  </si>
  <si>
    <t>Tủ điều khiển chiếu sáng (CCEC SLC-2)</t>
  </si>
  <si>
    <t>Tủ điều khiển chiếu sáng 100A: Nguồn cấp 220-380VAC/50Hz; thiết bị gồm: 01 MCCB 3P 100A, 01 ổn áp 0,6kVA, 06 MCB 1P 63A, 02 Contactor 3P 100A, 01 chống sét khối lan truyền Imax 40Ka, đèn đui xoáy 220V/40W, công tắc 5A, ổ cắm, rơ le thời gian 24h (có nguồn nuôi), cầu đấu, phụ kiện đồng bộ, cấp bảo vệ IP43.</t>
  </si>
  <si>
    <t>Tủ điều khiển chiếu sáng (CCEC SLC-3)</t>
  </si>
  <si>
    <t>Tủ điều khiển chiếu sáng 50A: Nguồn cấp 220-380VAC/50Hz, thiết bị gồm: 01 MCCB 3P 50A, 01 ổn áp 0,6kVA, 06 MCB 1P 32A, 02 Contactor 3P 50A, 01 chống sét khối lan truyền Imax 40Ka, đèn đui xoáy 220V/40W, công tắc 5A, ổ cắm, rơ le thời gian 24h (có nguồn nuôi), cầu đấu, phụ kiện đồng bộ, cấp bảo vệ IP43.</t>
  </si>
  <si>
    <t>Tủ điều khiển chiếu sáng (CCEC SLC-4)</t>
  </si>
  <si>
    <t>Tủ điều khiển chiếu sáng 63A: Nguồn cấp 220-380VAC/50Hz, thiết bị gồm: 01 MCB 1P 63A; 03 MCB 1P 16A, 01 Contactor 1P 32A; 01 chống sét lan truyền Imax 40Ka; đèn đui xoáy 220V/40W, công tắc 5A, ổ cắm, rơ le thời gian 24h (có nguồn nuôi), cầu đấu, phụ kiện đồng bộ, cấp bảo vệ IP43.</t>
  </si>
  <si>
    <t>Tủ điều khiển nháy vàng (CCEC-TNV)</t>
  </si>
  <si>
    <t>Bộ nguồn đầu vào 220VAC/50Hz; đầu ra 12-24VDC, số cổng ra: 08, dòng tải ra 12V/3A; thiết bị gồm bộ điều khiển sạc 30A, bộ điều khiển nháy 30A, mạch điều chỉnh điện áp 5A, Aptomat 6A, Ắc quy 12V/30Ah, phụ kiện đồng bộ, cấp bảo vệ IP43</t>
  </si>
  <si>
    <t xml:space="preserve">QCVN 16:2023/BXD
</t>
  </si>
  <si>
    <r>
      <t xml:space="preserve"> Gạch </t>
    </r>
    <r>
      <rPr>
        <b/>
        <sz val="10"/>
        <rFont val="Times New Roman"/>
        <family val="1"/>
      </rPr>
      <t>Granite</t>
    </r>
    <r>
      <rPr>
        <sz val="10"/>
        <rFont val="Times New Roman"/>
        <family val="1"/>
      </rPr>
      <t xml:space="preserve"> in KTS 600x600mm- Nhóm BIa</t>
    </r>
  </si>
  <si>
    <r>
      <t xml:space="preserve"> Gạch </t>
    </r>
    <r>
      <rPr>
        <b/>
        <sz val="10"/>
        <rFont val="Times New Roman"/>
        <family val="1"/>
      </rPr>
      <t>Granite</t>
    </r>
    <r>
      <rPr>
        <sz val="10"/>
        <rFont val="Times New Roman"/>
        <family val="1"/>
      </rPr>
      <t xml:space="preserve"> in KTS  800x800mm- NHóm BIa</t>
    </r>
  </si>
  <si>
    <t>QCVN 16:2023/BXD
Nhóm BIa</t>
  </si>
  <si>
    <t>QCVN 16:2023/BXD
Nhóm Bia</t>
  </si>
  <si>
    <t>QCVN16:2023/BXD</t>
  </si>
  <si>
    <t>Giá từ ngày 01/7/2026
tại chân công trình địa bàn HP</t>
  </si>
  <si>
    <t>Giá từ 01/7/2026 tại Kho bên bán</t>
  </si>
  <si>
    <t xml:space="preserve">Ống nhựa HDPE - PE100 </t>
  </si>
  <si>
    <t>Ống gân sóng PE hai lớp</t>
  </si>
  <si>
    <t>Ống gân sóng PP hai lớp</t>
  </si>
  <si>
    <t xml:space="preserve">Ống nhựa xoắn HDPE 1 lớp không chống cháy. 
(Ống HDPE gân xoắn 1 lớp luồn điện) </t>
  </si>
  <si>
    <t>Ống nhựa PVC-U (Hệ số an toàn C= 2.5)</t>
  </si>
  <si>
    <t>Ống nhựa PVC-U (Hệ số an toàn C=2)</t>
  </si>
  <si>
    <t>Ống cấp nước chịu va đập cao PVC-M</t>
  </si>
  <si>
    <t>Ống PVC-U theo TC ISO 3633</t>
  </si>
  <si>
    <t>Ống luồn điện (OLD)</t>
  </si>
  <si>
    <t>Ống nhựa HDPE - PE80</t>
  </si>
  <si>
    <t xml:space="preserve">Ống nhựa chịu nhiệt PP-R </t>
  </si>
  <si>
    <t>Ống chịu nhiệt PP-R 2 lớp chịu tia cực tím (UV)</t>
  </si>
  <si>
    <t>(Kèm theo Thông báo số    558   /TB-SXD ngày   7   /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</si>
</sst>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0_);_(* \(#,##0\);_(* &quot;-&quot;??_);_(@_)"/>
    <numFmt numFmtId="166" formatCode="_-* #,##0_-;\-* #,##0_-;_-* &quot;-&quot;??_-;_-@_-"/>
    <numFmt numFmtId="167" formatCode="_(* #,##0_);_(* \(#,##0\);_(* &quot;-&quot;&quot;?&quot;&quot;?&quot;_);_(@_)"/>
    <numFmt numFmtId="168" formatCode="_-* #,##0\ _₫_-;\-* #,##0\ _₫_-;_-* &quot;-&quot;??\ _₫_-;_-@_-"/>
    <numFmt numFmtId="169" formatCode="#,##0.0"/>
    <numFmt numFmtId="170" formatCode="#,##0;[Red]#,##0"/>
    <numFmt numFmtId="171" formatCode="_(* #,##0_);_(* \(#,##0\);_(* \-??_);_(@_)"/>
  </numFmts>
  <fonts count="70">
    <font>
      <sz val="11"/>
      <color theme="1"/>
      <name val="Calibri"/>
      <family val="2"/>
      <scheme val="minor"/>
    </font>
    <font>
      <sz val="12"/>
      <color theme="1"/>
      <name val="Times New Roman"/>
      <family val="1"/>
    </font>
    <font>
      <b/>
      <sz val="9"/>
      <color rgb="FF000000"/>
      <name val="Tahoma"/>
      <family val="2"/>
    </font>
    <font>
      <sz val="9"/>
      <color rgb="FF000000"/>
      <name val="Tahoma"/>
      <family val="2"/>
    </font>
    <font>
      <sz val="10"/>
      <name val="Arial"/>
      <family val="2"/>
    </font>
    <font>
      <sz val="9"/>
      <color indexed="81"/>
      <name val="Tahoma"/>
      <family val="2"/>
    </font>
    <font>
      <b/>
      <sz val="9"/>
      <color indexed="81"/>
      <name val="Tahoma"/>
      <family val="2"/>
    </font>
    <font>
      <sz val="8"/>
      <name val="Calibri"/>
      <family val="2"/>
      <scheme val="minor"/>
    </font>
    <font>
      <sz val="14"/>
      <name val="Times New Roman"/>
      <family val="1"/>
    </font>
    <font>
      <sz val="11"/>
      <name val="Times New Roman"/>
      <family val="1"/>
    </font>
    <font>
      <b/>
      <sz val="11"/>
      <name val="Times New Roman"/>
      <family val="1"/>
    </font>
    <font>
      <sz val="11"/>
      <color theme="1"/>
      <name val="Calibri"/>
      <family val="2"/>
      <scheme val="minor"/>
    </font>
    <font>
      <b/>
      <sz val="11"/>
      <color theme="1"/>
      <name val="Times New Roman"/>
      <family val="1"/>
    </font>
    <font>
      <sz val="11"/>
      <color theme="1"/>
      <name val="Times New Roman"/>
      <family val="1"/>
    </font>
    <font>
      <sz val="8"/>
      <name val="Times New Roman"/>
      <family val="1"/>
    </font>
    <font>
      <sz val="9"/>
      <name val="Times New Roman"/>
      <family val="1"/>
    </font>
    <font>
      <b/>
      <sz val="10"/>
      <name val="Times New Roman"/>
      <family val="1"/>
    </font>
    <font>
      <b/>
      <sz val="14"/>
      <name val="Times New Roman"/>
      <family val="1"/>
    </font>
    <font>
      <sz val="12"/>
      <name val="Times New Roman"/>
      <family val="1"/>
    </font>
    <font>
      <sz val="10"/>
      <name val="Times New Roman"/>
      <family val="1"/>
    </font>
    <font>
      <b/>
      <sz val="16"/>
      <name val="Times New Roman"/>
      <family val="1"/>
    </font>
    <font>
      <sz val="16"/>
      <name val="Times New Roman"/>
      <family val="1"/>
    </font>
    <font>
      <b/>
      <sz val="11"/>
      <name val="Calibri"/>
      <family val="2"/>
      <charset val="163"/>
      <scheme val="minor"/>
    </font>
    <font>
      <sz val="11"/>
      <name val="Calibri"/>
      <family val="2"/>
      <scheme val="minor"/>
    </font>
    <font>
      <b/>
      <sz val="12"/>
      <name val="Times New Roman"/>
      <family val="1"/>
    </font>
    <font>
      <sz val="13"/>
      <color theme="1"/>
      <name val="Arial"/>
      <family val="2"/>
    </font>
    <font>
      <sz val="11"/>
      <color rgb="FF000000"/>
      <name val="Times New Roman"/>
      <family val="1"/>
    </font>
    <font>
      <sz val="11"/>
      <color rgb="FFFF0000"/>
      <name val="Times New Roman"/>
      <family val="1"/>
    </font>
    <font>
      <b/>
      <sz val="12"/>
      <color rgb="FF000000"/>
      <name val="Times New Roman"/>
      <family val="1"/>
    </font>
    <font>
      <sz val="12"/>
      <color rgb="FF000000"/>
      <name val="Times New Roman"/>
      <family val="1"/>
    </font>
    <font>
      <sz val="12"/>
      <name val=".VnArial Narrow"/>
      <family val="2"/>
    </font>
    <font>
      <sz val="12"/>
      <name val=".VnTime"/>
      <family val="2"/>
    </font>
    <font>
      <sz val="10"/>
      <color theme="1"/>
      <name val="VnBravo Times"/>
      <family val="2"/>
    </font>
    <font>
      <b/>
      <sz val="12"/>
      <color theme="1"/>
      <name val="Times New Roman"/>
      <family val="1"/>
    </font>
    <font>
      <sz val="11"/>
      <name val="Times-Roman"/>
    </font>
    <font>
      <sz val="10"/>
      <color theme="1"/>
      <name val="Times New Roman"/>
      <family val="1"/>
    </font>
    <font>
      <vertAlign val="superscript"/>
      <sz val="12"/>
      <color theme="1"/>
      <name val="Times New Roman"/>
      <family val="1"/>
    </font>
    <font>
      <sz val="8.5"/>
      <name val="Times New Roman"/>
      <family val="1"/>
    </font>
    <font>
      <sz val="7"/>
      <name val="Times New Roman"/>
      <family val="1"/>
    </font>
    <font>
      <i/>
      <sz val="11"/>
      <color rgb="FF000000"/>
      <name val="Times New Roman"/>
      <family val="1"/>
    </font>
    <font>
      <sz val="11"/>
      <name val="TimesNewRoman"/>
    </font>
    <font>
      <b/>
      <sz val="11"/>
      <color rgb="FF000000"/>
      <name val="Times New Roman"/>
      <family val="1"/>
    </font>
    <font>
      <vertAlign val="superscript"/>
      <sz val="12"/>
      <name val="Times New Roman"/>
      <family val="1"/>
    </font>
    <font>
      <sz val="11.5"/>
      <name val="Times New Roman"/>
      <family val="1"/>
    </font>
    <font>
      <vertAlign val="superscript"/>
      <sz val="11.5"/>
      <name val="Times New Roman"/>
      <family val="1"/>
    </font>
    <font>
      <b/>
      <sz val="11.5"/>
      <name val="Times New Roman"/>
      <family val="1"/>
    </font>
    <font>
      <sz val="11"/>
      <name val="Arial"/>
      <family val="2"/>
    </font>
    <font>
      <i/>
      <sz val="11"/>
      <name val="Times New Roman"/>
      <family val="1"/>
    </font>
    <font>
      <sz val="12"/>
      <name val="Times New Roman"/>
      <family val="1"/>
    </font>
    <font>
      <b/>
      <sz val="11"/>
      <color rgb="FF0A0A0A"/>
      <name val="Times New Roman"/>
      <family val="1"/>
    </font>
    <font>
      <sz val="11"/>
      <color rgb="FF0A0A0A"/>
      <name val="Times New Roman"/>
      <family val="1"/>
    </font>
    <font>
      <sz val="10"/>
      <color rgb="FF0A0A0A"/>
      <name val="Times New Roman"/>
      <family val="1"/>
    </font>
    <font>
      <sz val="12"/>
      <name val="Calibri"/>
      <family val="2"/>
    </font>
    <font>
      <sz val="10.8"/>
      <name val="Times New Roman"/>
      <family val="1"/>
    </font>
    <font>
      <b/>
      <sz val="12"/>
      <color theme="1"/>
      <name val="Times New Roman"/>
      <family val="1"/>
      <charset val="1"/>
    </font>
    <font>
      <b/>
      <sz val="11"/>
      <color theme="1"/>
      <name val="Times New Roman"/>
      <family val="1"/>
      <charset val="1"/>
    </font>
    <font>
      <sz val="12"/>
      <color theme="1"/>
      <name val="Times New Roman"/>
      <family val="1"/>
      <charset val="1"/>
    </font>
    <font>
      <sz val="12"/>
      <color rgb="FF3D3F3F"/>
      <name val="Times New Roman"/>
      <family val="1"/>
    </font>
    <font>
      <sz val="12"/>
      <name val="Times New Roman"/>
      <family val="1"/>
      <charset val="1"/>
    </font>
    <font>
      <sz val="12"/>
      <color theme="1"/>
      <name val="Times New Roman"/>
      <family val="2"/>
      <charset val="1"/>
    </font>
    <font>
      <sz val="12"/>
      <color rgb="FF000000"/>
      <name val="Times New Roman"/>
      <family val="1"/>
      <charset val="1"/>
    </font>
    <font>
      <b/>
      <sz val="10"/>
      <color theme="1"/>
      <name val="Times New Roman"/>
      <family val="1"/>
    </font>
    <font>
      <sz val="10"/>
      <name val=".VnArial"/>
      <family val="2"/>
    </font>
    <font>
      <sz val="10"/>
      <color rgb="FF000000"/>
      <name val="Times New Roman"/>
      <family val="1"/>
    </font>
    <font>
      <sz val="12.5"/>
      <color theme="1"/>
      <name val="Times New Roman"/>
      <family val="1"/>
    </font>
    <font>
      <vertAlign val="superscript"/>
      <sz val="11"/>
      <color indexed="8"/>
      <name val="Times New Roman"/>
      <family val="1"/>
    </font>
    <font>
      <vertAlign val="superscript"/>
      <sz val="10"/>
      <name val="Times New Roman"/>
      <family val="1"/>
    </font>
    <font>
      <sz val="9.5"/>
      <name val="Times New Roman"/>
      <family val="1"/>
    </font>
    <font>
      <vertAlign val="superscript"/>
      <sz val="9.5"/>
      <name val="Times New Roman"/>
      <family val="1"/>
    </font>
    <font>
      <b/>
      <sz val="11"/>
      <name val="Times New Roman"/>
      <family val="1"/>
      <charset val="163"/>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FF00"/>
        <bgColor indexed="64"/>
      </patternFill>
    </fill>
    <fill>
      <patternFill patternType="solid">
        <fgColor theme="0"/>
        <bgColor rgb="FFFFFFCC"/>
      </patternFill>
    </fill>
    <fill>
      <patternFill patternType="solid">
        <fgColor theme="0" tint="-4.9989318521683403E-2"/>
        <bgColor indexed="64"/>
      </patternFill>
    </fill>
    <fill>
      <patternFill patternType="solid">
        <fgColor theme="0"/>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auto="1"/>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auto="1"/>
      </right>
      <top style="thin">
        <color theme="8"/>
      </top>
      <bottom style="hair">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indexed="64"/>
      </left>
      <right style="thin">
        <color indexed="64"/>
      </right>
      <top style="medium">
        <color indexed="64"/>
      </top>
      <bottom style="thin">
        <color indexed="64"/>
      </bottom>
      <diagonal/>
    </border>
  </borders>
  <cellStyleXfs count="15">
    <xf numFmtId="0" fontId="0" fillId="0" borderId="0"/>
    <xf numFmtId="0" fontId="4" fillId="0" borderId="0"/>
    <xf numFmtId="164" fontId="11" fillId="0" borderId="0" applyFont="0" applyFill="0" applyBorder="0" applyAlignment="0" applyProtection="0"/>
    <xf numFmtId="0" fontId="4" fillId="0" borderId="0"/>
    <xf numFmtId="0" fontId="25" fillId="0" borderId="0" applyBorder="0" applyAlignment="0"/>
    <xf numFmtId="0" fontId="30" fillId="0" borderId="0"/>
    <xf numFmtId="0" fontId="9" fillId="0" borderId="0" applyAlignment="0">
      <alignment vertical="top" wrapText="1"/>
      <protection locked="0"/>
    </xf>
    <xf numFmtId="164" fontId="9" fillId="0" borderId="0" applyFont="0" applyFill="0" applyBorder="0" applyAlignment="0" applyProtection="0">
      <alignment vertical="top" wrapText="1"/>
      <protection locked="0"/>
    </xf>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31" fillId="0" borderId="0"/>
    <xf numFmtId="0" fontId="32" fillId="0" borderId="0"/>
    <xf numFmtId="9" fontId="11" fillId="0" borderId="0" applyFont="0" applyFill="0" applyBorder="0" applyAlignment="0" applyProtection="0"/>
    <xf numFmtId="0" fontId="31" fillId="0" borderId="0"/>
  </cellStyleXfs>
  <cellXfs count="983">
    <xf numFmtId="0" fontId="0" fillId="0" borderId="0" xfId="0"/>
    <xf numFmtId="3" fontId="9" fillId="2" borderId="1" xfId="0" applyNumberFormat="1" applyFont="1" applyFill="1" applyBorder="1" applyAlignment="1">
      <alignment horizontal="right" vertical="center" wrapText="1"/>
    </xf>
    <xf numFmtId="0" fontId="9" fillId="0" borderId="0" xfId="0" applyFont="1" applyProtection="1">
      <protection locked="0"/>
    </xf>
    <xf numFmtId="0" fontId="10" fillId="0" borderId="1" xfId="0" applyFont="1" applyBorder="1" applyAlignment="1">
      <alignment horizontal="center" vertical="center" wrapText="1"/>
    </xf>
    <xf numFmtId="0" fontId="9" fillId="0" borderId="0" xfId="0" applyFont="1" applyAlignment="1" applyProtection="1">
      <alignment wrapText="1"/>
      <protection locked="0"/>
    </xf>
    <xf numFmtId="0" fontId="9" fillId="0" borderId="1" xfId="0" applyFont="1" applyBorder="1" applyProtection="1">
      <protection locked="0"/>
    </xf>
    <xf numFmtId="0" fontId="10" fillId="0" borderId="0" xfId="0" applyFont="1" applyProtection="1">
      <protection locked="0"/>
    </xf>
    <xf numFmtId="0" fontId="14" fillId="0" borderId="0" xfId="0" applyFont="1" applyProtection="1">
      <protection locked="0"/>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9" fillId="2" borderId="1" xfId="0" applyFont="1" applyFill="1" applyBorder="1" applyAlignment="1" applyProtection="1">
      <alignment horizontal="left" vertical="center" wrapText="1"/>
      <protection locked="0"/>
    </xf>
    <xf numFmtId="0" fontId="9" fillId="2" borderId="0" xfId="0" applyFont="1" applyFill="1" applyAlignment="1" applyProtection="1">
      <alignment wrapText="1"/>
      <protection locked="0"/>
    </xf>
    <xf numFmtId="0" fontId="9"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3" fontId="13" fillId="0" borderId="1" xfId="0" applyNumberFormat="1" applyFont="1" applyBorder="1" applyAlignment="1">
      <alignment horizontal="center" vertical="center" wrapText="1"/>
    </xf>
    <xf numFmtId="0" fontId="9" fillId="2" borderId="0" xfId="0" applyFont="1" applyFill="1" applyProtection="1">
      <protection locked="0"/>
    </xf>
    <xf numFmtId="0" fontId="10" fillId="2" borderId="0" xfId="0" applyFont="1" applyFill="1" applyProtection="1">
      <protection locked="0"/>
    </xf>
    <xf numFmtId="0" fontId="18" fillId="2" borderId="1" xfId="0" quotePrefix="1"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13" fillId="0" borderId="1" xfId="0" applyFont="1" applyBorder="1" applyAlignment="1">
      <alignment horizontal="left" vertical="center" wrapText="1"/>
    </xf>
    <xf numFmtId="3" fontId="9" fillId="0" borderId="1" xfId="0" applyNumberFormat="1" applyFont="1" applyBorder="1" applyAlignment="1" applyProtection="1">
      <alignment horizontal="center" vertical="center"/>
      <protection locked="0"/>
    </xf>
    <xf numFmtId="0" fontId="10" fillId="2" borderId="1" xfId="0" applyFont="1" applyFill="1" applyBorder="1" applyAlignment="1">
      <alignment horizontal="center" vertical="center" wrapText="1"/>
    </xf>
    <xf numFmtId="0" fontId="10" fillId="0" borderId="1" xfId="0" applyFont="1" applyBorder="1" applyAlignment="1">
      <alignment vertical="center"/>
    </xf>
    <xf numFmtId="0" fontId="18" fillId="0" borderId="1" xfId="0" applyFont="1" applyBorder="1" applyAlignment="1">
      <alignment horizontal="center" vertical="center"/>
    </xf>
    <xf numFmtId="0" fontId="18" fillId="2" borderId="1" xfId="0" applyFont="1" applyFill="1" applyBorder="1" applyAlignment="1">
      <alignment horizontal="center" vertical="center" wrapText="1"/>
    </xf>
    <xf numFmtId="3" fontId="18" fillId="2" borderId="1" xfId="0" applyNumberFormat="1" applyFont="1" applyFill="1" applyBorder="1" applyAlignment="1">
      <alignment horizontal="right" vertical="center" wrapText="1"/>
    </xf>
    <xf numFmtId="0" fontId="18" fillId="2" borderId="1" xfId="0" applyFont="1" applyFill="1" applyBorder="1" applyAlignment="1">
      <alignment vertical="top" wrapText="1"/>
    </xf>
    <xf numFmtId="0" fontId="18" fillId="2" borderId="1" xfId="0" applyFont="1" applyFill="1" applyBorder="1" applyAlignment="1">
      <alignment horizontal="center" vertical="top" wrapText="1"/>
    </xf>
    <xf numFmtId="0" fontId="9" fillId="0" borderId="1" xfId="0" applyFont="1" applyBorder="1" applyAlignment="1">
      <alignment vertical="center" wrapText="1"/>
    </xf>
    <xf numFmtId="0" fontId="9" fillId="0" borderId="0" xfId="0" applyFont="1" applyAlignment="1" applyProtection="1">
      <alignment vertical="center"/>
      <protection locked="0"/>
    </xf>
    <xf numFmtId="0" fontId="9" fillId="0" borderId="1" xfId="0" applyFont="1" applyBorder="1" applyAlignment="1">
      <alignment horizontal="center" vertical="center" wrapText="1"/>
    </xf>
    <xf numFmtId="0" fontId="24" fillId="0" borderId="1" xfId="0" applyFont="1" applyBorder="1" applyAlignment="1">
      <alignment horizontal="center" vertical="center"/>
    </xf>
    <xf numFmtId="0" fontId="24" fillId="2" borderId="1" xfId="0" applyFont="1" applyFill="1" applyBorder="1" applyAlignment="1" applyProtection="1">
      <alignment vertical="top"/>
      <protection locked="0"/>
    </xf>
    <xf numFmtId="0" fontId="24" fillId="2" borderId="1" xfId="0" applyFont="1" applyFill="1" applyBorder="1" applyAlignment="1" applyProtection="1">
      <alignment horizontal="center" vertical="top" wrapText="1"/>
      <protection locked="0"/>
    </xf>
    <xf numFmtId="0" fontId="18" fillId="2" borderId="1" xfId="0" applyFont="1" applyFill="1" applyBorder="1" applyProtection="1">
      <protection locked="0"/>
    </xf>
    <xf numFmtId="0" fontId="18" fillId="2" borderId="1" xfId="0" applyFont="1" applyFill="1" applyBorder="1" applyAlignment="1" applyProtection="1">
      <alignment horizontal="center" vertical="center" wrapText="1"/>
      <protection locked="0"/>
    </xf>
    <xf numFmtId="0" fontId="18" fillId="2" borderId="0" xfId="0" applyFont="1" applyFill="1" applyProtection="1">
      <protection locked="0"/>
    </xf>
    <xf numFmtId="0" fontId="9" fillId="2" borderId="1" xfId="0" applyFont="1" applyFill="1" applyBorder="1" applyProtection="1">
      <protection locked="0"/>
    </xf>
    <xf numFmtId="0" fontId="9" fillId="2" borderId="1" xfId="0" quotePrefix="1" applyFont="1" applyFill="1" applyBorder="1" applyAlignment="1">
      <alignment horizontal="center" vertical="top" wrapText="1"/>
    </xf>
    <xf numFmtId="0" fontId="9" fillId="2" borderId="1" xfId="0" applyFont="1" applyFill="1" applyBorder="1" applyAlignment="1">
      <alignment vertical="center" wrapText="1"/>
    </xf>
    <xf numFmtId="0" fontId="9" fillId="2" borderId="1" xfId="0" quotePrefix="1" applyFont="1" applyFill="1" applyBorder="1" applyAlignment="1">
      <alignment horizontal="center" vertical="center" wrapText="1"/>
    </xf>
    <xf numFmtId="0" fontId="9" fillId="0" borderId="1" xfId="0" applyFont="1" applyBorder="1" applyAlignment="1">
      <alignment horizontal="center" vertical="center"/>
    </xf>
    <xf numFmtId="3" fontId="9" fillId="2" borderId="1" xfId="0" applyNumberFormat="1" applyFont="1" applyFill="1" applyBorder="1" applyAlignment="1">
      <alignment horizontal="left" vertical="center" wrapText="1"/>
    </xf>
    <xf numFmtId="0" fontId="10" fillId="2" borderId="1" xfId="0" applyFont="1" applyFill="1" applyBorder="1" applyAlignment="1">
      <alignment vertical="center" wrapText="1"/>
    </xf>
    <xf numFmtId="0" fontId="10" fillId="0" borderId="1" xfId="0" applyFont="1" applyBorder="1" applyProtection="1">
      <protection locked="0"/>
    </xf>
    <xf numFmtId="165" fontId="9" fillId="2" borderId="1" xfId="2" applyNumberFormat="1" applyFont="1" applyFill="1" applyBorder="1" applyAlignment="1">
      <alignment horizontal="right" vertical="center"/>
    </xf>
    <xf numFmtId="0" fontId="9" fillId="2" borderId="1" xfId="0" applyFont="1" applyFill="1" applyBorder="1" applyAlignment="1">
      <alignment horizontal="left" vertical="center" wrapText="1"/>
    </xf>
    <xf numFmtId="0" fontId="9" fillId="0" borderId="1" xfId="0" applyFont="1" applyBorder="1" applyAlignment="1" applyProtection="1">
      <alignment vertical="center"/>
      <protection locked="0"/>
    </xf>
    <xf numFmtId="0" fontId="9" fillId="2" borderId="1" xfId="0" applyFont="1" applyFill="1" applyBorder="1" applyAlignment="1" applyProtection="1">
      <alignment wrapText="1"/>
      <protection locked="0"/>
    </xf>
    <xf numFmtId="165" fontId="9" fillId="2" borderId="1" xfId="2" applyNumberFormat="1" applyFont="1" applyFill="1" applyBorder="1" applyAlignment="1">
      <alignment horizontal="left" vertical="center" wrapText="1"/>
    </xf>
    <xf numFmtId="3" fontId="9" fillId="2" borderId="1" xfId="3" applyNumberFormat="1" applyFont="1" applyFill="1" applyBorder="1" applyAlignment="1">
      <alignment horizontal="left" vertical="center" wrapText="1"/>
    </xf>
    <xf numFmtId="0" fontId="10" fillId="2" borderId="1" xfId="5" applyFont="1" applyFill="1" applyBorder="1" applyAlignment="1">
      <alignment vertical="center" wrapText="1"/>
    </xf>
    <xf numFmtId="0" fontId="19" fillId="2" borderId="1" xfId="0" applyFont="1" applyFill="1" applyBorder="1" applyAlignment="1">
      <alignment horizontal="center" vertical="center" wrapText="1"/>
    </xf>
    <xf numFmtId="0" fontId="9" fillId="2" borderId="1" xfId="5" applyFont="1" applyFill="1" applyBorder="1" applyAlignment="1">
      <alignment vertical="center" wrapText="1"/>
    </xf>
    <xf numFmtId="0" fontId="9" fillId="0" borderId="1" xfId="0" applyFont="1" applyBorder="1" applyAlignment="1" applyProtection="1">
      <alignment horizontal="left" vertical="center" wrapText="1"/>
      <protection locked="0"/>
    </xf>
    <xf numFmtId="0" fontId="10" fillId="2" borderId="1" xfId="0" applyFont="1" applyFill="1" applyBorder="1" applyAlignment="1">
      <alignment vertical="center"/>
    </xf>
    <xf numFmtId="0" fontId="10" fillId="2" borderId="0" xfId="0" applyFont="1" applyFill="1" applyAlignment="1" applyProtection="1">
      <alignment horizontal="center"/>
      <protection locked="0"/>
    </xf>
    <xf numFmtId="0" fontId="9" fillId="2" borderId="1" xfId="5" applyFont="1" applyFill="1" applyBorder="1" applyAlignment="1">
      <alignment horizontal="center" vertical="center" wrapText="1"/>
    </xf>
    <xf numFmtId="0" fontId="9" fillId="2" borderId="1" xfId="5" applyFont="1" applyFill="1" applyBorder="1" applyAlignment="1">
      <alignment horizontal="left" vertical="center" wrapText="1"/>
    </xf>
    <xf numFmtId="0" fontId="29" fillId="0" borderId="1" xfId="0" applyFont="1" applyBorder="1" applyAlignment="1">
      <alignment horizontal="justify"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9" fillId="2" borderId="1" xfId="0" applyFont="1" applyFill="1" applyBorder="1" applyAlignment="1" applyProtection="1">
      <alignment vertical="center"/>
      <protection locked="0"/>
    </xf>
    <xf numFmtId="0" fontId="9" fillId="2" borderId="0" xfId="0" applyFont="1" applyFill="1" applyAlignment="1" applyProtection="1">
      <alignment vertical="center"/>
      <protection locked="0"/>
    </xf>
    <xf numFmtId="3" fontId="9" fillId="2" borderId="1" xfId="0" applyNumberFormat="1" applyFont="1" applyFill="1" applyBorder="1" applyAlignment="1">
      <alignment horizontal="center" vertical="center"/>
    </xf>
    <xf numFmtId="0" fontId="10" fillId="2" borderId="1" xfId="0" applyFont="1" applyFill="1" applyBorder="1" applyAlignment="1" applyProtection="1">
      <alignment vertical="center" wrapText="1"/>
      <protection locked="0"/>
    </xf>
    <xf numFmtId="0" fontId="9" fillId="2" borderId="1" xfId="0" applyFont="1" applyFill="1" applyBorder="1" applyAlignment="1">
      <alignment horizontal="center" vertical="center"/>
    </xf>
    <xf numFmtId="165" fontId="9" fillId="2" borderId="1" xfId="2" applyNumberFormat="1" applyFont="1" applyFill="1" applyBorder="1" applyAlignment="1">
      <alignment vertical="center"/>
    </xf>
    <xf numFmtId="0" fontId="9" fillId="2" borderId="0" xfId="0" applyFont="1" applyFill="1" applyAlignment="1" applyProtection="1">
      <alignment horizontal="center"/>
      <protection locked="0"/>
    </xf>
    <xf numFmtId="3" fontId="9" fillId="2" borderId="1" xfId="0" applyNumberFormat="1" applyFont="1" applyFill="1" applyBorder="1" applyAlignment="1" applyProtection="1">
      <alignment vertical="center"/>
      <protection locked="0"/>
    </xf>
    <xf numFmtId="0" fontId="9" fillId="2" borderId="1" xfId="0" applyFont="1" applyFill="1" applyBorder="1" applyAlignment="1">
      <alignment horizontal="right" vertical="center" wrapText="1"/>
    </xf>
    <xf numFmtId="167" fontId="34" fillId="2" borderId="1" xfId="2" applyNumberFormat="1" applyFont="1" applyFill="1" applyBorder="1" applyAlignment="1">
      <alignment horizontal="right" vertical="center" wrapText="1"/>
    </xf>
    <xf numFmtId="167" fontId="9" fillId="2" borderId="1" xfId="2" applyNumberFormat="1" applyFont="1" applyFill="1" applyBorder="1" applyAlignment="1" applyProtection="1">
      <alignment vertical="center"/>
      <protection locked="0"/>
    </xf>
    <xf numFmtId="165" fontId="9" fillId="2" borderId="1" xfId="7" applyNumberFormat="1" applyFont="1" applyFill="1" applyBorder="1" applyAlignment="1">
      <alignment horizontal="center" vertical="center"/>
      <protection locked="0"/>
    </xf>
    <xf numFmtId="167" fontId="9" fillId="2" borderId="1" xfId="2" applyNumberFormat="1" applyFont="1" applyFill="1" applyBorder="1" applyAlignment="1">
      <alignment vertical="center" wrapText="1"/>
    </xf>
    <xf numFmtId="167" fontId="9" fillId="2" borderId="1" xfId="2" applyNumberFormat="1" applyFont="1" applyFill="1" applyBorder="1" applyAlignment="1" applyProtection="1">
      <alignment vertical="center" wrapText="1"/>
      <protection locked="0"/>
    </xf>
    <xf numFmtId="165" fontId="9" fillId="2" borderId="1" xfId="8" applyNumberFormat="1" applyFont="1" applyFill="1" applyBorder="1" applyAlignment="1">
      <alignment vertical="center" wrapText="1"/>
    </xf>
    <xf numFmtId="3" fontId="9" fillId="2" borderId="1" xfId="0" applyNumberFormat="1" applyFont="1" applyFill="1" applyBorder="1" applyAlignment="1">
      <alignment vertical="center" wrapText="1"/>
    </xf>
    <xf numFmtId="166" fontId="9" fillId="2" borderId="1" xfId="2" applyNumberFormat="1" applyFont="1" applyFill="1" applyBorder="1" applyAlignment="1">
      <alignment vertical="center" wrapText="1"/>
    </xf>
    <xf numFmtId="0" fontId="9" fillId="2" borderId="1" xfId="0" applyFont="1" applyFill="1" applyBorder="1" applyAlignment="1">
      <alignment vertical="center"/>
    </xf>
    <xf numFmtId="0" fontId="9" fillId="2" borderId="1" xfId="0" applyFont="1" applyFill="1" applyBorder="1"/>
    <xf numFmtId="0" fontId="9" fillId="2" borderId="6" xfId="0" quotePrefix="1" applyFont="1" applyFill="1" applyBorder="1" applyAlignment="1">
      <alignment horizontal="center" vertical="center" wrapText="1"/>
    </xf>
    <xf numFmtId="0" fontId="9" fillId="2" borderId="1" xfId="0" applyFont="1" applyFill="1" applyBorder="1" applyAlignment="1" applyProtection="1">
      <alignment vertical="center" wrapText="1"/>
      <protection locked="0"/>
    </xf>
    <xf numFmtId="0" fontId="9" fillId="2" borderId="10" xfId="0" applyFont="1" applyFill="1" applyBorder="1" applyProtection="1">
      <protection locked="0"/>
    </xf>
    <xf numFmtId="0" fontId="9" fillId="2" borderId="12" xfId="0" applyFont="1" applyFill="1" applyBorder="1" applyProtection="1">
      <protection locked="0"/>
    </xf>
    <xf numFmtId="0" fontId="9" fillId="0" borderId="1" xfId="0" applyFont="1" applyBorder="1" applyAlignment="1" applyProtection="1">
      <alignment horizontal="center" vertical="center" wrapText="1"/>
      <protection locked="0"/>
    </xf>
    <xf numFmtId="0" fontId="9" fillId="0" borderId="1" xfId="0" applyFont="1" applyBorder="1" applyAlignment="1">
      <alignment horizontal="left" vertical="center" wrapText="1"/>
    </xf>
    <xf numFmtId="0" fontId="10" fillId="0" borderId="1" xfId="0" applyFont="1" applyBorder="1" applyAlignment="1">
      <alignment vertical="center" wrapText="1"/>
    </xf>
    <xf numFmtId="165" fontId="9" fillId="0" borderId="1" xfId="9" applyNumberFormat="1" applyFont="1" applyFill="1" applyBorder="1" applyAlignment="1">
      <alignment horizontal="center" vertical="center" wrapText="1"/>
    </xf>
    <xf numFmtId="0" fontId="9" fillId="0" borderId="1" xfId="0" quotePrefix="1" applyFont="1" applyBorder="1" applyAlignment="1">
      <alignment horizontal="center" vertical="center" wrapText="1"/>
    </xf>
    <xf numFmtId="166" fontId="9" fillId="0" borderId="1" xfId="2" applyNumberFormat="1" applyFont="1" applyFill="1" applyBorder="1" applyAlignment="1">
      <alignment horizontal="center" vertical="center" wrapText="1"/>
    </xf>
    <xf numFmtId="0" fontId="9" fillId="0" borderId="1" xfId="0" applyFont="1" applyBorder="1" applyAlignment="1">
      <alignment horizontal="justify" vertical="center" wrapText="1"/>
    </xf>
    <xf numFmtId="165" fontId="9" fillId="0" borderId="1" xfId="2" applyNumberFormat="1" applyFont="1" applyFill="1" applyBorder="1" applyAlignment="1">
      <alignment horizontal="center" vertical="center"/>
    </xf>
    <xf numFmtId="165" fontId="9" fillId="0" borderId="1" xfId="2" applyNumberFormat="1" applyFont="1" applyFill="1" applyBorder="1" applyAlignment="1">
      <alignment vertical="center"/>
    </xf>
    <xf numFmtId="165" fontId="9" fillId="0" borderId="1" xfId="2" applyNumberFormat="1" applyFont="1" applyFill="1" applyBorder="1" applyAlignment="1">
      <alignment horizontal="center" vertical="center" wrapText="1"/>
    </xf>
    <xf numFmtId="165" fontId="9" fillId="0" borderId="1" xfId="2" applyNumberFormat="1" applyFont="1" applyFill="1" applyBorder="1" applyAlignment="1">
      <alignment vertical="center" wrapText="1"/>
    </xf>
    <xf numFmtId="0" fontId="24" fillId="0" borderId="1" xfId="0" applyFont="1" applyBorder="1" applyAlignment="1">
      <alignment horizontal="center" vertical="center" wrapText="1"/>
    </xf>
    <xf numFmtId="165" fontId="19" fillId="0" borderId="1" xfId="2" applyNumberFormat="1" applyFont="1" applyFill="1" applyBorder="1" applyAlignment="1">
      <alignment horizontal="center" vertical="center" wrapText="1"/>
    </xf>
    <xf numFmtId="0" fontId="18" fillId="0" borderId="1" xfId="0" quotePrefix="1"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3" fontId="29" fillId="0" borderId="1" xfId="0" applyNumberFormat="1" applyFont="1" applyBorder="1" applyAlignment="1">
      <alignment horizontal="center" vertical="center" wrapText="1"/>
    </xf>
    <xf numFmtId="0" fontId="28" fillId="0" borderId="8" xfId="0" applyFont="1" applyBorder="1" applyAlignment="1">
      <alignment horizontal="center" vertical="center" wrapText="1"/>
    </xf>
    <xf numFmtId="0" fontId="28" fillId="0" borderId="5" xfId="0" applyFont="1" applyBorder="1" applyAlignment="1">
      <alignment horizontal="center" vertical="center" wrapText="1"/>
    </xf>
    <xf numFmtId="0" fontId="33" fillId="0" borderId="2" xfId="0" applyFont="1" applyBorder="1" applyAlignment="1" applyProtection="1">
      <alignment vertical="center"/>
      <protection locked="0"/>
    </xf>
    <xf numFmtId="0" fontId="28" fillId="0" borderId="15" xfId="0" applyFont="1" applyBorder="1" applyAlignment="1">
      <alignment horizontal="center" vertical="center" wrapText="1"/>
    </xf>
    <xf numFmtId="0" fontId="18" fillId="0" borderId="0" xfId="0" applyFont="1" applyProtection="1">
      <protection locked="0"/>
    </xf>
    <xf numFmtId="0" fontId="1" fillId="0" borderId="1" xfId="0" applyFont="1" applyBorder="1" applyAlignment="1">
      <alignment horizontal="left" vertical="center" wrapText="1"/>
    </xf>
    <xf numFmtId="0" fontId="18" fillId="0" borderId="1" xfId="0" applyFont="1" applyBorder="1" applyAlignment="1" applyProtection="1">
      <alignment wrapText="1"/>
      <protection locked="0"/>
    </xf>
    <xf numFmtId="0" fontId="18" fillId="0" borderId="1" xfId="0" applyFont="1" applyBorder="1" applyAlignment="1" applyProtection="1">
      <alignment horizontal="center"/>
      <protection locked="0"/>
    </xf>
    <xf numFmtId="0" fontId="18" fillId="0" borderId="1" xfId="0" applyFont="1" applyBorder="1" applyAlignment="1" applyProtection="1">
      <alignment horizontal="left" wrapText="1"/>
      <protection locked="0"/>
    </xf>
    <xf numFmtId="0" fontId="18" fillId="0" borderId="1" xfId="0" applyFont="1" applyBorder="1" applyAlignment="1" applyProtection="1">
      <alignment horizontal="left" vertical="center" wrapText="1"/>
      <protection locked="0"/>
    </xf>
    <xf numFmtId="0" fontId="10" fillId="0" borderId="0" xfId="0" applyFont="1" applyAlignment="1" applyProtection="1">
      <alignment wrapText="1"/>
      <protection locked="0"/>
    </xf>
    <xf numFmtId="0" fontId="18" fillId="0" borderId="10" xfId="0" applyFont="1" applyBorder="1" applyProtection="1">
      <protection locked="0"/>
    </xf>
    <xf numFmtId="3" fontId="18" fillId="2" borderId="1" xfId="0" applyNumberFormat="1" applyFont="1" applyFill="1" applyBorder="1" applyAlignment="1">
      <alignment horizontal="right" vertical="top" wrapText="1"/>
    </xf>
    <xf numFmtId="0" fontId="9" fillId="2" borderId="6" xfId="0" applyFont="1" applyFill="1" applyBorder="1" applyAlignment="1">
      <alignment vertical="center" wrapText="1"/>
    </xf>
    <xf numFmtId="0" fontId="9" fillId="2" borderId="3" xfId="0" applyFont="1" applyFill="1" applyBorder="1" applyAlignment="1">
      <alignment vertical="center" wrapText="1"/>
    </xf>
    <xf numFmtId="0" fontId="10" fillId="2" borderId="1" xfId="0" applyFont="1" applyFill="1" applyBorder="1" applyAlignment="1" applyProtection="1">
      <alignment horizontal="center" vertical="center" wrapText="1"/>
      <protection locked="0"/>
    </xf>
    <xf numFmtId="0" fontId="10" fillId="3" borderId="1" xfId="3" applyFont="1" applyFill="1" applyBorder="1" applyAlignment="1">
      <alignment horizontal="center" vertical="center" wrapText="1"/>
    </xf>
    <xf numFmtId="0" fontId="9" fillId="3" borderId="1" xfId="3" applyFont="1" applyFill="1" applyBorder="1" applyProtection="1">
      <protection locked="0"/>
    </xf>
    <xf numFmtId="0" fontId="9" fillId="3" borderId="1" xfId="3" applyFont="1" applyFill="1" applyBorder="1" applyAlignment="1" applyProtection="1">
      <alignment horizontal="left"/>
      <protection locked="0"/>
    </xf>
    <xf numFmtId="0" fontId="10" fillId="3" borderId="1" xfId="3" applyFont="1" applyFill="1" applyBorder="1" applyAlignment="1">
      <alignment horizontal="left" vertical="center" wrapText="1"/>
    </xf>
    <xf numFmtId="0" fontId="9" fillId="3" borderId="1" xfId="3" applyFont="1" applyFill="1" applyBorder="1" applyAlignment="1">
      <alignment horizontal="center" vertical="center" wrapText="1"/>
    </xf>
    <xf numFmtId="0" fontId="9" fillId="3" borderId="1" xfId="3" applyFont="1" applyFill="1" applyBorder="1" applyAlignment="1">
      <alignment vertical="center" wrapText="1"/>
    </xf>
    <xf numFmtId="0" fontId="9" fillId="3" borderId="6" xfId="3"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0" fontId="10" fillId="0" borderId="1" xfId="0" applyFont="1" applyBorder="1" applyAlignment="1">
      <alignment horizontal="left" vertical="center"/>
    </xf>
    <xf numFmtId="0" fontId="9" fillId="0" borderId="1" xfId="3" applyFont="1" applyBorder="1" applyAlignment="1">
      <alignment horizontal="center" vertical="center" wrapText="1"/>
    </xf>
    <xf numFmtId="0" fontId="9" fillId="0" borderId="1" xfId="3" applyFont="1" applyBorder="1" applyAlignment="1">
      <alignment vertical="center" wrapText="1"/>
    </xf>
    <xf numFmtId="0" fontId="9" fillId="0" borderId="7" xfId="3" applyFont="1" applyBorder="1" applyAlignment="1">
      <alignment vertical="center" wrapText="1"/>
    </xf>
    <xf numFmtId="0" fontId="9" fillId="3" borderId="4" xfId="3" applyFont="1" applyFill="1" applyBorder="1" applyAlignment="1">
      <alignment vertical="center"/>
    </xf>
    <xf numFmtId="0" fontId="9" fillId="3" borderId="5" xfId="3" applyFont="1" applyFill="1" applyBorder="1" applyAlignment="1">
      <alignment vertical="center"/>
    </xf>
    <xf numFmtId="0" fontId="10" fillId="3" borderId="8" xfId="3" applyFont="1" applyFill="1" applyBorder="1" applyAlignment="1">
      <alignment vertical="center"/>
    </xf>
    <xf numFmtId="0" fontId="9" fillId="3" borderId="1" xfId="3" applyFont="1" applyFill="1" applyBorder="1" applyAlignment="1" applyProtection="1">
      <alignment horizontal="center" vertical="center" wrapText="1"/>
      <protection locked="0"/>
    </xf>
    <xf numFmtId="0" fontId="9" fillId="0" borderId="1" xfId="3" applyFont="1" applyBorder="1" applyAlignment="1" applyProtection="1">
      <alignment horizontal="center" vertical="center" wrapText="1"/>
      <protection locked="0"/>
    </xf>
    <xf numFmtId="3" fontId="9" fillId="2" borderId="6" xfId="0" applyNumberFormat="1" applyFont="1" applyFill="1" applyBorder="1" applyAlignment="1">
      <alignment horizontal="center" vertical="center" wrapText="1"/>
    </xf>
    <xf numFmtId="0" fontId="19" fillId="0" borderId="1" xfId="2" applyNumberFormat="1" applyFont="1" applyFill="1" applyBorder="1" applyAlignment="1">
      <alignment horizontal="center" vertical="center" wrapText="1"/>
    </xf>
    <xf numFmtId="0" fontId="9" fillId="2" borderId="1" xfId="5" applyFont="1" applyFill="1" applyBorder="1" applyAlignment="1">
      <alignment vertical="center"/>
    </xf>
    <xf numFmtId="165" fontId="10" fillId="0" borderId="1" xfId="2" applyNumberFormat="1" applyFont="1" applyFill="1" applyBorder="1" applyAlignment="1">
      <alignment horizontal="center" vertical="center" wrapText="1"/>
    </xf>
    <xf numFmtId="165" fontId="9" fillId="0" borderId="1" xfId="0" applyNumberFormat="1" applyFont="1" applyBorder="1" applyAlignment="1">
      <alignment horizontal="right" vertical="center"/>
    </xf>
    <xf numFmtId="165" fontId="9" fillId="0" borderId="1" xfId="2" applyNumberFormat="1" applyFont="1" applyFill="1" applyBorder="1" applyAlignment="1">
      <alignment horizontal="right" vertical="center" wrapText="1"/>
    </xf>
    <xf numFmtId="165" fontId="9" fillId="0" borderId="1" xfId="2" applyNumberFormat="1" applyFont="1" applyFill="1" applyBorder="1" applyAlignment="1">
      <alignment horizontal="right" vertical="center"/>
    </xf>
    <xf numFmtId="3" fontId="9" fillId="0" borderId="1" xfId="0" applyNumberFormat="1" applyFont="1" applyBorder="1" applyAlignment="1">
      <alignment horizontal="center" vertical="center" wrapText="1"/>
    </xf>
    <xf numFmtId="0" fontId="14"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8" fillId="0" borderId="1" xfId="0" applyFont="1" applyBorder="1" applyAlignment="1">
      <alignment vertical="center" wrapText="1"/>
    </xf>
    <xf numFmtId="0" fontId="9" fillId="3" borderId="6" xfId="3" applyFont="1" applyFill="1" applyBorder="1" applyAlignment="1">
      <alignment vertical="center" wrapText="1"/>
    </xf>
    <xf numFmtId="0" fontId="9" fillId="3" borderId="6" xfId="3" applyFont="1" applyFill="1" applyBorder="1" applyAlignment="1" applyProtection="1">
      <alignment horizontal="center" vertical="center" wrapText="1"/>
      <protection locked="0"/>
    </xf>
    <xf numFmtId="0" fontId="9" fillId="3" borderId="7" xfId="3" applyFont="1" applyFill="1" applyBorder="1" applyAlignment="1">
      <alignment vertical="center" wrapText="1"/>
    </xf>
    <xf numFmtId="0" fontId="9" fillId="3" borderId="7" xfId="3" applyFont="1" applyFill="1" applyBorder="1" applyAlignment="1" applyProtection="1">
      <alignment horizontal="center" vertical="center" wrapText="1"/>
      <protection locked="0"/>
    </xf>
    <xf numFmtId="0" fontId="9" fillId="3" borderId="1" xfId="3" applyFont="1" applyFill="1" applyBorder="1" applyAlignment="1">
      <alignment horizontal="left" vertical="center" wrapText="1"/>
    </xf>
    <xf numFmtId="3" fontId="9" fillId="3" borderId="1" xfId="3" applyNumberFormat="1" applyFont="1" applyFill="1" applyBorder="1" applyAlignment="1">
      <alignment horizontal="center" vertical="center" wrapText="1"/>
    </xf>
    <xf numFmtId="0" fontId="9" fillId="3" borderId="3" xfId="3" applyFont="1" applyFill="1" applyBorder="1" applyAlignment="1">
      <alignment vertical="center" wrapText="1"/>
    </xf>
    <xf numFmtId="3" fontId="9" fillId="3" borderId="6" xfId="3" applyNumberFormat="1" applyFont="1" applyFill="1" applyBorder="1" applyAlignment="1">
      <alignment horizontal="center" vertical="center" wrapText="1"/>
    </xf>
    <xf numFmtId="3" fontId="9" fillId="3" borderId="7" xfId="3" applyNumberFormat="1" applyFont="1" applyFill="1" applyBorder="1" applyAlignment="1">
      <alignment horizontal="center" vertical="center" wrapText="1"/>
    </xf>
    <xf numFmtId="0" fontId="19" fillId="3" borderId="1" xfId="3" applyFont="1" applyFill="1" applyBorder="1" applyAlignment="1">
      <alignment horizontal="center" vertical="center" wrapText="1"/>
    </xf>
    <xf numFmtId="0" fontId="9" fillId="3" borderId="1" xfId="3" quotePrefix="1" applyFont="1" applyFill="1" applyBorder="1" applyAlignment="1">
      <alignment vertical="center" wrapText="1"/>
    </xf>
    <xf numFmtId="0" fontId="9" fillId="0" borderId="6" xfId="3" applyFont="1" applyBorder="1" applyAlignment="1">
      <alignment vertical="center" wrapText="1"/>
    </xf>
    <xf numFmtId="3" fontId="9" fillId="0" borderId="1" xfId="3" applyNumberFormat="1" applyFont="1" applyBorder="1" applyAlignment="1">
      <alignment horizontal="center" vertical="center" wrapText="1"/>
    </xf>
    <xf numFmtId="0" fontId="9" fillId="0" borderId="3" xfId="3" applyFont="1" applyBorder="1" applyAlignment="1">
      <alignment vertical="center" wrapText="1"/>
    </xf>
    <xf numFmtId="0" fontId="9" fillId="0" borderId="7" xfId="3" applyFont="1" applyBorder="1" applyAlignment="1" applyProtection="1">
      <alignment horizontal="center" vertical="center" wrapText="1"/>
      <protection locked="0"/>
    </xf>
    <xf numFmtId="3" fontId="9" fillId="0" borderId="7" xfId="3" applyNumberFormat="1" applyFont="1" applyBorder="1" applyAlignment="1">
      <alignment horizontal="center" vertical="center" wrapText="1"/>
    </xf>
    <xf numFmtId="0" fontId="19" fillId="0" borderId="1" xfId="3" applyFont="1" applyBorder="1" applyAlignment="1">
      <alignment horizontal="center" vertical="center" wrapText="1"/>
    </xf>
    <xf numFmtId="3" fontId="10" fillId="3" borderId="1" xfId="3" applyNumberFormat="1" applyFont="1" applyFill="1" applyBorder="1" applyAlignment="1">
      <alignment horizontal="center" vertical="center" wrapText="1"/>
    </xf>
    <xf numFmtId="0" fontId="10" fillId="3" borderId="6" xfId="3" applyFont="1" applyFill="1" applyBorder="1" applyAlignment="1">
      <alignment horizontal="center" vertical="center" wrapText="1"/>
    </xf>
    <xf numFmtId="0" fontId="9" fillId="2" borderId="1" xfId="0" applyFont="1" applyFill="1" applyBorder="1" applyAlignment="1">
      <alignment horizontal="left" vertical="top"/>
    </xf>
    <xf numFmtId="0" fontId="9" fillId="0" borderId="1" xfId="0" applyFont="1" applyBorder="1" applyAlignment="1">
      <alignment vertical="center"/>
    </xf>
    <xf numFmtId="0" fontId="23" fillId="0" borderId="1" xfId="0" applyFont="1" applyBorder="1" applyAlignment="1">
      <alignment vertical="center"/>
    </xf>
    <xf numFmtId="0" fontId="23" fillId="0" borderId="1" xfId="0" applyFont="1" applyBorder="1" applyAlignment="1">
      <alignment vertical="center" wrapText="1"/>
    </xf>
    <xf numFmtId="0" fontId="9" fillId="2" borderId="1" xfId="0" applyFont="1" applyFill="1" applyBorder="1" applyAlignment="1">
      <alignment vertical="top"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9" fillId="2" borderId="1" xfId="0" applyFont="1" applyFill="1" applyBorder="1" applyAlignment="1">
      <alignment horizontal="center"/>
    </xf>
    <xf numFmtId="3" fontId="9" fillId="2" borderId="1" xfId="2" applyNumberFormat="1" applyFont="1" applyFill="1" applyBorder="1"/>
    <xf numFmtId="165" fontId="18" fillId="0" borderId="0" xfId="2" applyNumberFormat="1" applyFont="1" applyBorder="1" applyAlignment="1">
      <alignment horizontal="center" vertical="center"/>
    </xf>
    <xf numFmtId="0" fontId="1" fillId="0" borderId="0" xfId="0" applyFont="1"/>
    <xf numFmtId="0" fontId="9" fillId="2" borderId="0" xfId="0" applyFont="1" applyFill="1" applyAlignment="1" applyProtection="1">
      <alignment horizontal="center" wrapText="1"/>
      <protection locked="0"/>
    </xf>
    <xf numFmtId="0" fontId="9" fillId="2" borderId="6" xfId="0" applyFont="1" applyFill="1" applyBorder="1" applyAlignment="1">
      <alignment horizontal="justify" vertical="center" wrapText="1"/>
    </xf>
    <xf numFmtId="0" fontId="9" fillId="2" borderId="1" xfId="6" applyFill="1" applyBorder="1" applyAlignment="1">
      <alignment horizontal="center" vertical="center"/>
      <protection locked="0"/>
    </xf>
    <xf numFmtId="0" fontId="34" fillId="2" borderId="1" xfId="0" applyFont="1" applyFill="1" applyBorder="1" applyAlignment="1">
      <alignment vertical="center" wrapText="1"/>
    </xf>
    <xf numFmtId="0" fontId="18" fillId="0" borderId="1" xfId="0" applyFont="1" applyBorder="1" applyAlignment="1">
      <alignment horizontal="left" vertical="top" wrapText="1"/>
    </xf>
    <xf numFmtId="0" fontId="18" fillId="2" borderId="1" xfId="0" applyFont="1" applyFill="1" applyBorder="1" applyAlignment="1">
      <alignment horizontal="left" vertical="top" wrapText="1"/>
    </xf>
    <xf numFmtId="3" fontId="9" fillId="0" borderId="1" xfId="0" applyNumberFormat="1" applyFont="1" applyBorder="1" applyAlignment="1">
      <alignment vertical="center" wrapText="1"/>
    </xf>
    <xf numFmtId="0" fontId="24" fillId="0" borderId="6" xfId="0" applyFont="1" applyBorder="1" applyAlignment="1">
      <alignment horizontal="center" vertical="center" wrapText="1"/>
    </xf>
    <xf numFmtId="3" fontId="18" fillId="0" borderId="1" xfId="0" applyNumberFormat="1" applyFont="1" applyBorder="1" applyAlignment="1">
      <alignment horizontal="center" vertical="center" wrapText="1"/>
    </xf>
    <xf numFmtId="0" fontId="24" fillId="0" borderId="1" xfId="0" applyFont="1" applyBorder="1" applyAlignment="1">
      <alignment horizontal="left" vertical="center"/>
    </xf>
    <xf numFmtId="0" fontId="9" fillId="0" borderId="1" xfId="0" quotePrefix="1" applyFont="1" applyBorder="1" applyAlignment="1">
      <alignment horizontal="left" vertical="center" wrapText="1"/>
    </xf>
    <xf numFmtId="0" fontId="19" fillId="2" borderId="7" xfId="0" applyFont="1" applyFill="1" applyBorder="1" applyAlignment="1">
      <alignment vertical="center" wrapText="1"/>
    </xf>
    <xf numFmtId="169" fontId="9" fillId="0" borderId="1" xfId="0" applyNumberFormat="1" applyFont="1" applyBorder="1" applyAlignment="1">
      <alignment horizontal="left" vertical="center" wrapText="1"/>
    </xf>
    <xf numFmtId="0" fontId="9" fillId="0" borderId="8" xfId="0" applyFont="1" applyBorder="1" applyAlignment="1">
      <alignment horizontal="center" vertical="center" wrapText="1"/>
    </xf>
    <xf numFmtId="0" fontId="10" fillId="0" borderId="1" xfId="0" applyFont="1" applyBorder="1" applyAlignment="1" applyProtection="1">
      <alignment horizontal="center" vertical="top" wrapText="1"/>
      <protection locked="0"/>
    </xf>
    <xf numFmtId="3" fontId="9" fillId="0" borderId="1" xfId="0" applyNumberFormat="1" applyFont="1" applyBorder="1" applyAlignment="1">
      <alignment horizontal="right" vertical="center"/>
    </xf>
    <xf numFmtId="165" fontId="9" fillId="0" borderId="1" xfId="11" applyNumberFormat="1" applyFont="1" applyBorder="1" applyAlignment="1">
      <alignment horizontal="right" vertical="center"/>
    </xf>
    <xf numFmtId="169" fontId="9" fillId="0" borderId="1" xfId="12" applyNumberFormat="1" applyFont="1" applyBorder="1" applyAlignment="1">
      <alignment horizontal="left" vertical="center" wrapText="1"/>
    </xf>
    <xf numFmtId="3" fontId="9" fillId="0" borderId="1" xfId="4" applyNumberFormat="1" applyFont="1" applyBorder="1" applyAlignment="1">
      <alignment horizontal="right" vertical="center"/>
    </xf>
    <xf numFmtId="165" fontId="9" fillId="0" borderId="1" xfId="4" applyNumberFormat="1" applyFont="1" applyBorder="1" applyAlignment="1">
      <alignment horizontal="right" vertical="center"/>
    </xf>
    <xf numFmtId="3" fontId="9" fillId="0" borderId="1" xfId="4" applyNumberFormat="1" applyFont="1" applyBorder="1" applyAlignment="1">
      <alignment horizontal="left" vertical="center" wrapText="1"/>
    </xf>
    <xf numFmtId="0" fontId="9" fillId="0" borderId="0" xfId="0" applyFont="1" applyAlignment="1" applyProtection="1">
      <alignment horizontal="center" wrapText="1"/>
      <protection locked="0"/>
    </xf>
    <xf numFmtId="0" fontId="9" fillId="0" borderId="8" xfId="0" applyFont="1" applyBorder="1" applyAlignment="1">
      <alignment horizontal="center" vertical="center"/>
    </xf>
    <xf numFmtId="0" fontId="9" fillId="0" borderId="4" xfId="0" applyFont="1" applyBorder="1" applyAlignment="1" applyProtection="1">
      <alignment horizontal="center" wrapText="1"/>
      <protection locked="0"/>
    </xf>
    <xf numFmtId="3" fontId="9" fillId="0" borderId="4" xfId="0" applyNumberFormat="1" applyFont="1" applyBorder="1" applyAlignment="1">
      <alignment horizontal="center" vertical="center" wrapText="1"/>
    </xf>
    <xf numFmtId="0" fontId="9" fillId="0" borderId="4" xfId="0" applyFont="1" applyBorder="1" applyAlignment="1" applyProtection="1">
      <alignment horizontal="center" vertical="center" wrapText="1"/>
      <protection locked="0"/>
    </xf>
    <xf numFmtId="165" fontId="10" fillId="0" borderId="5" xfId="2" applyNumberFormat="1" applyFont="1" applyFill="1" applyBorder="1" applyAlignment="1">
      <alignment horizontal="center" vertical="center" wrapText="1"/>
    </xf>
    <xf numFmtId="165" fontId="9" fillId="0" borderId="5" xfId="2" applyNumberFormat="1" applyFont="1" applyFill="1" applyBorder="1" applyAlignment="1">
      <alignment horizontal="right" vertical="center"/>
    </xf>
    <xf numFmtId="3" fontId="9" fillId="0" borderId="5" xfId="4" applyNumberFormat="1" applyFont="1" applyBorder="1" applyAlignment="1">
      <alignment horizontal="right" vertical="center"/>
    </xf>
    <xf numFmtId="0" fontId="33" fillId="2" borderId="1" xfId="0" applyFont="1" applyFill="1" applyBorder="1" applyAlignment="1">
      <alignment horizontal="center" vertical="center"/>
    </xf>
    <xf numFmtId="0" fontId="1" fillId="2" borderId="1" xfId="0" applyFont="1" applyFill="1" applyBorder="1" applyAlignment="1">
      <alignment horizontal="center" vertical="center"/>
    </xf>
    <xf numFmtId="3" fontId="13"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0" fontId="33" fillId="2" borderId="1" xfId="0" applyFont="1" applyFill="1" applyBorder="1" applyAlignment="1">
      <alignment horizontal="center" vertical="center" wrapText="1"/>
    </xf>
    <xf numFmtId="0" fontId="26" fillId="0" borderId="1" xfId="0" applyFont="1" applyBorder="1" applyAlignment="1">
      <alignment vertical="center" wrapText="1"/>
    </xf>
    <xf numFmtId="0" fontId="41" fillId="0" borderId="1" xfId="0" applyFont="1" applyBorder="1" applyAlignment="1">
      <alignment vertical="center" wrapText="1"/>
    </xf>
    <xf numFmtId="3" fontId="13"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top" wrapText="1"/>
    </xf>
    <xf numFmtId="0" fontId="12" fillId="2" borderId="1" xfId="0" applyFont="1" applyFill="1" applyBorder="1" applyAlignment="1">
      <alignment horizontal="left" vertical="center" wrapText="1"/>
    </xf>
    <xf numFmtId="0" fontId="12" fillId="2" borderId="1" xfId="0" applyFont="1" applyFill="1" applyBorder="1" applyAlignment="1">
      <alignment vertical="center" wrapText="1"/>
    </xf>
    <xf numFmtId="0" fontId="13" fillId="2" borderId="1" xfId="0" applyFont="1" applyFill="1" applyBorder="1" applyAlignment="1">
      <alignment horizontal="left" vertical="center" wrapText="1"/>
    </xf>
    <xf numFmtId="165" fontId="13" fillId="2" borderId="1" xfId="2" applyNumberFormat="1" applyFont="1" applyFill="1" applyBorder="1" applyAlignment="1">
      <alignment horizontal="right" vertical="center"/>
    </xf>
    <xf numFmtId="165" fontId="13" fillId="2" borderId="1" xfId="2" applyNumberFormat="1" applyFont="1" applyFill="1" applyBorder="1" applyAlignment="1">
      <alignment vertical="center"/>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2" borderId="1" xfId="0" applyFont="1" applyFill="1" applyBorder="1" applyAlignment="1">
      <alignment vertical="justify"/>
    </xf>
    <xf numFmtId="0" fontId="13" fillId="2" borderId="1" xfId="0" applyFont="1" applyFill="1" applyBorder="1" applyAlignment="1">
      <alignment horizontal="center" vertical="justify"/>
    </xf>
    <xf numFmtId="0" fontId="12" fillId="2" borderId="1" xfId="0" applyFont="1" applyFill="1" applyBorder="1" applyAlignment="1">
      <alignment horizontal="left" vertical="center"/>
    </xf>
    <xf numFmtId="0" fontId="12" fillId="2" borderId="1" xfId="0" applyFont="1" applyFill="1" applyBorder="1" applyAlignment="1">
      <alignment vertical="center"/>
    </xf>
    <xf numFmtId="0" fontId="10" fillId="2" borderId="1" xfId="4" applyFont="1" applyFill="1" applyBorder="1" applyAlignment="1">
      <alignment horizontal="left" vertical="center" wrapText="1"/>
    </xf>
    <xf numFmtId="0" fontId="10" fillId="2" borderId="1" xfId="0" applyFont="1" applyFill="1" applyBorder="1" applyProtection="1">
      <protection locked="0"/>
    </xf>
    <xf numFmtId="0" fontId="9" fillId="2" borderId="6" xfId="0" applyFont="1" applyFill="1" applyBorder="1" applyAlignment="1" applyProtection="1">
      <alignment wrapText="1"/>
      <protection locked="0"/>
    </xf>
    <xf numFmtId="0" fontId="9" fillId="2" borderId="3" xfId="0" applyFont="1" applyFill="1" applyBorder="1" applyAlignment="1" applyProtection="1">
      <alignment wrapText="1"/>
      <protection locked="0"/>
    </xf>
    <xf numFmtId="0" fontId="9" fillId="2" borderId="3" xfId="0" applyFont="1" applyFill="1" applyBorder="1" applyProtection="1">
      <protection locked="0"/>
    </xf>
    <xf numFmtId="165" fontId="18" fillId="0" borderId="1" xfId="2" applyNumberFormat="1" applyFont="1" applyFill="1" applyBorder="1" applyAlignment="1">
      <alignment vertical="center"/>
    </xf>
    <xf numFmtId="165" fontId="43" fillId="0" borderId="1" xfId="2" applyNumberFormat="1" applyFont="1" applyFill="1" applyBorder="1" applyAlignment="1">
      <alignment vertical="center"/>
    </xf>
    <xf numFmtId="0" fontId="18" fillId="0" borderId="1" xfId="2" applyNumberFormat="1" applyFont="1" applyFill="1" applyBorder="1" applyAlignment="1">
      <alignment vertical="center"/>
    </xf>
    <xf numFmtId="0" fontId="18" fillId="0" borderId="1" xfId="2" applyNumberFormat="1" applyFont="1" applyFill="1" applyBorder="1" applyAlignment="1">
      <alignment vertical="center" wrapText="1"/>
    </xf>
    <xf numFmtId="0" fontId="18" fillId="0" borderId="1" xfId="2" quotePrefix="1" applyNumberFormat="1" applyFont="1" applyFill="1" applyBorder="1" applyAlignment="1">
      <alignment vertical="center" wrapText="1"/>
    </xf>
    <xf numFmtId="165" fontId="18" fillId="0" borderId="1" xfId="2" applyNumberFormat="1" applyFont="1" applyFill="1" applyBorder="1" applyAlignment="1">
      <alignment vertical="center" wrapText="1"/>
    </xf>
    <xf numFmtId="165" fontId="18" fillId="0" borderId="1" xfId="2" quotePrefix="1" applyNumberFormat="1" applyFont="1" applyFill="1" applyBorder="1" applyAlignment="1">
      <alignment vertical="center" wrapText="1"/>
    </xf>
    <xf numFmtId="165" fontId="18" fillId="0" borderId="1" xfId="2" applyNumberFormat="1" applyFont="1" applyFill="1" applyBorder="1" applyAlignment="1">
      <alignment horizontal="right" vertical="center" wrapText="1"/>
    </xf>
    <xf numFmtId="165" fontId="24" fillId="0" borderId="1" xfId="2" applyNumberFormat="1" applyFont="1" applyFill="1" applyBorder="1" applyAlignment="1">
      <alignment horizontal="right" vertical="center" wrapText="1"/>
    </xf>
    <xf numFmtId="165" fontId="18" fillId="0" borderId="1" xfId="2" applyNumberFormat="1" applyFont="1" applyFill="1" applyBorder="1" applyAlignment="1">
      <alignment horizontal="right" vertical="center"/>
    </xf>
    <xf numFmtId="3" fontId="9" fillId="0" borderId="3" xfId="0" applyNumberFormat="1" applyFont="1" applyBorder="1" applyAlignment="1" applyProtection="1">
      <alignment vertical="top" wrapText="1"/>
      <protection locked="0"/>
    </xf>
    <xf numFmtId="3" fontId="9" fillId="0" borderId="7" xfId="0" applyNumberFormat="1" applyFont="1" applyBorder="1" applyAlignment="1" applyProtection="1">
      <alignment vertical="top" wrapText="1"/>
      <protection locked="0"/>
    </xf>
    <xf numFmtId="0" fontId="10" fillId="0" borderId="8" xfId="0" applyFont="1" applyBorder="1" applyAlignment="1">
      <alignment horizontal="center" vertical="center" wrapText="1"/>
    </xf>
    <xf numFmtId="0" fontId="9" fillId="0" borderId="0" xfId="0" applyFont="1" applyAlignment="1" applyProtection="1">
      <alignment vertical="center" wrapText="1"/>
      <protection locked="0"/>
    </xf>
    <xf numFmtId="0" fontId="10" fillId="2" borderId="1" xfId="0" applyFont="1" applyFill="1" applyBorder="1" applyAlignment="1">
      <alignment horizontal="left" vertical="center"/>
    </xf>
    <xf numFmtId="0" fontId="10" fillId="2" borderId="8" xfId="0" applyFont="1" applyFill="1" applyBorder="1" applyAlignment="1">
      <alignment horizontal="left" vertical="center"/>
    </xf>
    <xf numFmtId="0" fontId="9" fillId="0" borderId="1" xfId="0" applyFont="1" applyBorder="1" applyAlignment="1" applyProtection="1">
      <alignment horizontal="left" vertical="top" wrapText="1"/>
      <protection locked="0"/>
    </xf>
    <xf numFmtId="165" fontId="9" fillId="0" borderId="8" xfId="2" applyNumberFormat="1" applyFont="1" applyBorder="1" applyAlignment="1">
      <alignment horizontal="center" vertical="center" wrapText="1"/>
    </xf>
    <xf numFmtId="0" fontId="9" fillId="0" borderId="1" xfId="0" applyFont="1" applyBorder="1" applyAlignment="1" applyProtection="1">
      <alignment horizontal="left" vertical="center"/>
      <protection locked="0"/>
    </xf>
    <xf numFmtId="0" fontId="23" fillId="0" borderId="8" xfId="0" applyFont="1" applyBorder="1" applyAlignment="1">
      <alignment vertical="center"/>
    </xf>
    <xf numFmtId="0" fontId="9" fillId="0" borderId="1" xfId="0" applyFont="1" applyBorder="1" applyAlignment="1" applyProtection="1">
      <alignment horizontal="left" wrapText="1"/>
      <protection locked="0"/>
    </xf>
    <xf numFmtId="0" fontId="9" fillId="0" borderId="16" xfId="0" applyFont="1" applyBorder="1" applyProtection="1">
      <protection locked="0"/>
    </xf>
    <xf numFmtId="0" fontId="9" fillId="2" borderId="3" xfId="0" quotePrefix="1" applyFont="1" applyFill="1" applyBorder="1" applyAlignment="1">
      <alignment horizontal="center" vertical="center" wrapText="1"/>
    </xf>
    <xf numFmtId="0" fontId="19" fillId="0" borderId="1" xfId="0" applyFont="1" applyBorder="1" applyAlignment="1">
      <alignment horizontal="center" vertical="center" wrapText="1"/>
    </xf>
    <xf numFmtId="0" fontId="16" fillId="0" borderId="0" xfId="0" applyFont="1" applyProtection="1">
      <protection locked="0"/>
    </xf>
    <xf numFmtId="0" fontId="19" fillId="0" borderId="0" xfId="0" applyFont="1" applyProtection="1">
      <protection locked="0"/>
    </xf>
    <xf numFmtId="0" fontId="8" fillId="0" borderId="0" xfId="0" applyFont="1" applyAlignment="1">
      <alignment vertical="center" wrapText="1"/>
    </xf>
    <xf numFmtId="0" fontId="10" fillId="0" borderId="0" xfId="0" applyFont="1" applyAlignment="1">
      <alignment horizontal="center" vertical="center" wrapText="1"/>
    </xf>
    <xf numFmtId="0" fontId="9" fillId="0" borderId="1" xfId="0" applyFont="1" applyBorder="1" applyAlignment="1" applyProtection="1">
      <alignment horizontal="center"/>
      <protection locked="0"/>
    </xf>
    <xf numFmtId="0" fontId="9" fillId="0" borderId="0" xfId="0" applyFont="1" applyAlignment="1" applyProtection="1">
      <alignment horizontal="center"/>
      <protection locked="0"/>
    </xf>
    <xf numFmtId="3" fontId="9" fillId="0" borderId="1" xfId="0" applyNumberFormat="1" applyFont="1" applyBorder="1" applyAlignment="1">
      <alignment horizontal="right" vertical="center" wrapText="1"/>
    </xf>
    <xf numFmtId="0" fontId="9" fillId="0" borderId="1" xfId="0" quotePrefix="1" applyFont="1" applyBorder="1" applyAlignment="1">
      <alignment horizontal="center" vertical="top" wrapText="1"/>
    </xf>
    <xf numFmtId="0" fontId="19" fillId="0" borderId="1" xfId="0" applyFont="1" applyBorder="1" applyAlignment="1" applyProtection="1">
      <alignment horizontal="left" vertical="center" wrapText="1"/>
      <protection locked="0"/>
    </xf>
    <xf numFmtId="0" fontId="9" fillId="0" borderId="1" xfId="4" applyFont="1" applyBorder="1" applyAlignment="1">
      <alignment vertical="center" wrapText="1"/>
    </xf>
    <xf numFmtId="0" fontId="9" fillId="0" borderId="1" xfId="4" applyFont="1" applyBorder="1" applyAlignment="1">
      <alignment horizontal="center" vertical="center" wrapText="1"/>
    </xf>
    <xf numFmtId="165" fontId="9" fillId="0" borderId="1" xfId="4" applyNumberFormat="1" applyFont="1" applyBorder="1" applyAlignment="1">
      <alignment horizontal="center" vertical="center" wrapText="1"/>
    </xf>
    <xf numFmtId="0" fontId="9" fillId="0" borderId="1" xfId="0" applyFont="1" applyBorder="1" applyAlignment="1">
      <alignment wrapText="1"/>
    </xf>
    <xf numFmtId="0" fontId="18" fillId="0" borderId="1" xfId="0" applyFont="1" applyBorder="1" applyAlignment="1">
      <alignment horizontal="center" vertical="center" wrapText="1"/>
    </xf>
    <xf numFmtId="0" fontId="15" fillId="0" borderId="1" xfId="0" applyFont="1" applyBorder="1" applyAlignment="1">
      <alignment horizontal="center" vertical="center" wrapText="1"/>
    </xf>
    <xf numFmtId="3" fontId="9" fillId="0" borderId="1" xfId="0" applyNumberFormat="1" applyFont="1" applyBorder="1" applyAlignment="1">
      <alignment vertical="center"/>
    </xf>
    <xf numFmtId="0" fontId="18" fillId="0" borderId="1" xfId="0" applyFont="1" applyBorder="1" applyProtection="1">
      <protection locked="0"/>
    </xf>
    <xf numFmtId="0" fontId="24" fillId="0" borderId="1" xfId="0" applyFont="1" applyBorder="1" applyAlignment="1">
      <alignment horizontal="left" vertical="center" wrapText="1"/>
    </xf>
    <xf numFmtId="0" fontId="18" fillId="0" borderId="1" xfId="0" applyFont="1" applyBorder="1" applyAlignment="1">
      <alignment horizontal="left" vertical="center" wrapText="1"/>
    </xf>
    <xf numFmtId="0" fontId="43" fillId="0" borderId="1" xfId="0" applyFont="1" applyBorder="1" applyAlignment="1">
      <alignment horizontal="center" vertical="center"/>
    </xf>
    <xf numFmtId="0" fontId="43" fillId="0" borderId="1" xfId="0" applyFont="1" applyBorder="1" applyAlignment="1">
      <alignment horizontal="left" vertical="center" wrapText="1"/>
    </xf>
    <xf numFmtId="0" fontId="43" fillId="0" borderId="7" xfId="0" applyFont="1" applyBorder="1" applyAlignment="1">
      <alignment horizontal="center" vertical="center" wrapText="1"/>
    </xf>
    <xf numFmtId="0" fontId="43" fillId="0" borderId="1" xfId="0" quotePrefix="1" applyFont="1" applyBorder="1" applyAlignment="1">
      <alignment horizontal="center" vertical="center" wrapText="1"/>
    </xf>
    <xf numFmtId="0" fontId="43" fillId="0" borderId="0" xfId="0" applyFont="1" applyProtection="1">
      <protection locked="0"/>
    </xf>
    <xf numFmtId="0" fontId="45" fillId="0" borderId="1" xfId="0" applyFont="1" applyBorder="1" applyAlignment="1">
      <alignment horizontal="center" vertical="center"/>
    </xf>
    <xf numFmtId="0" fontId="45" fillId="0" borderId="1" xfId="0" applyFont="1" applyBorder="1" applyAlignment="1">
      <alignment vertical="center" wrapText="1"/>
    </xf>
    <xf numFmtId="0" fontId="24" fillId="0" borderId="1" xfId="0" applyFont="1" applyBorder="1" applyAlignment="1">
      <alignment vertical="center" wrapText="1"/>
    </xf>
    <xf numFmtId="0" fontId="18" fillId="0" borderId="7" xfId="0" applyFont="1" applyBorder="1" applyAlignment="1">
      <alignment vertical="center" wrapText="1"/>
    </xf>
    <xf numFmtId="0" fontId="9" fillId="0" borderId="1" xfId="0" applyFont="1" applyBorder="1" applyAlignment="1" applyProtection="1">
      <alignment vertical="top"/>
      <protection locked="0"/>
    </xf>
    <xf numFmtId="0" fontId="18" fillId="0" borderId="1" xfId="0" quotePrefix="1" applyFont="1" applyBorder="1" applyAlignment="1">
      <alignment vertical="center" wrapText="1"/>
    </xf>
    <xf numFmtId="0" fontId="18" fillId="0" borderId="1" xfId="0" applyFont="1" applyBorder="1" applyAlignment="1">
      <alignment horizontal="center"/>
    </xf>
    <xf numFmtId="0" fontId="9" fillId="0" borderId="7" xfId="0" applyFont="1" applyBorder="1" applyAlignment="1" applyProtection="1">
      <alignment horizontal="center" vertical="center" wrapText="1"/>
      <protection locked="0"/>
    </xf>
    <xf numFmtId="0" fontId="9" fillId="0" borderId="6" xfId="0" applyFont="1" applyBorder="1" applyProtection="1">
      <protection locked="0"/>
    </xf>
    <xf numFmtId="0" fontId="9" fillId="0" borderId="6" xfId="0" applyFont="1" applyBorder="1" applyAlignment="1" applyProtection="1">
      <alignment vertical="center"/>
      <protection locked="0"/>
    </xf>
    <xf numFmtId="0" fontId="19" fillId="0" borderId="6" xfId="0" applyFont="1" applyBorder="1" applyAlignment="1" applyProtection="1">
      <alignment horizontal="center"/>
      <protection locked="0"/>
    </xf>
    <xf numFmtId="0" fontId="18" fillId="0" borderId="6" xfId="0" applyFont="1" applyBorder="1" applyProtection="1">
      <protection locked="0"/>
    </xf>
    <xf numFmtId="0" fontId="18" fillId="0" borderId="1" xfId="0" quotePrefix="1" applyFont="1" applyBorder="1" applyAlignment="1" applyProtection="1">
      <alignment horizontal="left" vertical="center" wrapText="1"/>
      <protection locked="0"/>
    </xf>
    <xf numFmtId="0" fontId="18" fillId="0" borderId="1" xfId="0" applyFont="1" applyBorder="1" applyAlignment="1" applyProtection="1">
      <alignment horizontal="center" vertical="center" wrapText="1"/>
      <protection locked="0"/>
    </xf>
    <xf numFmtId="0" fontId="18" fillId="0" borderId="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18" fillId="0" borderId="1" xfId="0" quotePrefix="1" applyFont="1" applyBorder="1" applyAlignment="1" applyProtection="1">
      <alignment vertical="center" wrapText="1"/>
      <protection locked="0"/>
    </xf>
    <xf numFmtId="3" fontId="18" fillId="0" borderId="1" xfId="0" applyNumberFormat="1" applyFont="1" applyBorder="1" applyAlignment="1" applyProtection="1">
      <alignment vertical="center" wrapText="1"/>
      <protection locked="0"/>
    </xf>
    <xf numFmtId="0" fontId="18" fillId="0" borderId="1" xfId="0" applyFont="1" applyBorder="1" applyAlignment="1" applyProtection="1">
      <alignment horizontal="right" vertical="center" wrapText="1"/>
      <protection locked="0"/>
    </xf>
    <xf numFmtId="0" fontId="19" fillId="0" borderId="0" xfId="0" applyFont="1" applyAlignment="1" applyProtection="1">
      <alignment horizontal="center"/>
      <protection locked="0"/>
    </xf>
    <xf numFmtId="0" fontId="18" fillId="0" borderId="0" xfId="0" applyFont="1" applyAlignment="1" applyProtection="1">
      <alignment vertical="center" wrapText="1"/>
      <protection locked="0"/>
    </xf>
    <xf numFmtId="0" fontId="18" fillId="0" borderId="1" xfId="0" quotePrefix="1" applyFont="1" applyBorder="1" applyAlignment="1">
      <alignment horizontal="justify" vertical="center" wrapText="1"/>
    </xf>
    <xf numFmtId="3" fontId="18" fillId="0" borderId="1" xfId="0" applyNumberFormat="1" applyFont="1" applyBorder="1" applyAlignment="1">
      <alignment horizontal="right" vertical="center" wrapText="1"/>
    </xf>
    <xf numFmtId="0" fontId="18" fillId="0" borderId="1" xfId="0" applyFont="1" applyBorder="1" applyAlignment="1">
      <alignment horizontal="right" vertical="center" wrapText="1"/>
    </xf>
    <xf numFmtId="0" fontId="18" fillId="0" borderId="3" xfId="0" applyFont="1" applyBorder="1" applyAlignment="1" applyProtection="1">
      <alignment horizontal="center" vertical="center" wrapText="1"/>
      <protection locked="0"/>
    </xf>
    <xf numFmtId="0" fontId="10" fillId="0" borderId="16" xfId="0" applyFont="1" applyBorder="1" applyProtection="1">
      <protection locked="0"/>
    </xf>
    <xf numFmtId="0" fontId="9" fillId="2" borderId="16" xfId="0" applyFont="1" applyFill="1" applyBorder="1" applyProtection="1">
      <protection locked="0"/>
    </xf>
    <xf numFmtId="0" fontId="9" fillId="2" borderId="3" xfId="0" applyFont="1" applyFill="1" applyBorder="1" applyAlignment="1" applyProtection="1">
      <alignment vertical="top" wrapText="1"/>
      <protection locked="0"/>
    </xf>
    <xf numFmtId="0" fontId="24" fillId="0" borderId="3" xfId="0" applyFont="1" applyBorder="1" applyProtection="1">
      <protection locked="0"/>
    </xf>
    <xf numFmtId="0" fontId="24" fillId="0" borderId="7" xfId="0" applyFont="1" applyBorder="1" applyProtection="1">
      <protection locked="0"/>
    </xf>
    <xf numFmtId="0" fontId="10" fillId="0" borderId="7" xfId="0" applyFont="1" applyBorder="1" applyProtection="1">
      <protection locked="0"/>
    </xf>
    <xf numFmtId="0" fontId="10" fillId="0" borderId="3" xfId="0" applyFont="1" applyBorder="1" applyProtection="1">
      <protection locked="0"/>
    </xf>
    <xf numFmtId="165" fontId="9" fillId="0" borderId="7" xfId="2" applyNumberFormat="1" applyFont="1" applyFill="1" applyBorder="1" applyAlignment="1">
      <alignment vertical="center" wrapText="1"/>
    </xf>
    <xf numFmtId="0" fontId="18" fillId="0" borderId="3" xfId="0" applyFont="1" applyBorder="1" applyAlignment="1" applyProtection="1">
      <alignment vertical="center" wrapText="1"/>
      <protection locked="0"/>
    </xf>
    <xf numFmtId="0" fontId="9" fillId="2" borderId="3" xfId="0" applyFont="1" applyFill="1" applyBorder="1" applyAlignment="1">
      <alignment horizontal="center" vertical="center" wrapText="1"/>
    </xf>
    <xf numFmtId="0" fontId="24" fillId="0" borderId="3" xfId="0" applyFont="1" applyBorder="1" applyAlignment="1" applyProtection="1">
      <alignment horizontal="center" vertical="top" wrapText="1"/>
      <protection locked="0"/>
    </xf>
    <xf numFmtId="0" fontId="9" fillId="2" borderId="1" xfId="0" applyFont="1" applyFill="1" applyBorder="1" applyAlignment="1">
      <alignment horizontal="right" vertical="center"/>
    </xf>
    <xf numFmtId="0" fontId="18" fillId="2" borderId="1"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xf numFmtId="0" fontId="9" fillId="5" borderId="0" xfId="0" applyFont="1" applyFill="1" applyProtection="1">
      <protection locked="0"/>
    </xf>
    <xf numFmtId="0" fontId="9" fillId="5" borderId="10" xfId="0" applyFont="1" applyFill="1" applyBorder="1" applyProtection="1">
      <protection locked="0"/>
    </xf>
    <xf numFmtId="0" fontId="9" fillId="5" borderId="12" xfId="0" applyFont="1" applyFill="1" applyBorder="1" applyProtection="1">
      <protection locked="0"/>
    </xf>
    <xf numFmtId="0" fontId="10" fillId="2" borderId="1" xfId="0" applyFont="1" applyFill="1" applyBorder="1" applyAlignment="1">
      <alignment horizontal="right" vertical="center"/>
    </xf>
    <xf numFmtId="0" fontId="24" fillId="2" borderId="1" xfId="0" applyFont="1" applyFill="1" applyBorder="1" applyAlignment="1">
      <alignment horizontal="center" vertical="center"/>
    </xf>
    <xf numFmtId="0" fontId="10" fillId="2" borderId="0" xfId="0" applyFont="1" applyFill="1"/>
    <xf numFmtId="0" fontId="9" fillId="0" borderId="6" xfId="0" quotePrefix="1" applyFont="1" applyBorder="1" applyAlignment="1">
      <alignment horizontal="center" vertical="center" wrapText="1"/>
    </xf>
    <xf numFmtId="0" fontId="18" fillId="0" borderId="6" xfId="0" applyFont="1" applyBorder="1" applyAlignment="1">
      <alignment horizontal="center" vertical="center" wrapText="1"/>
    </xf>
    <xf numFmtId="0" fontId="10" fillId="2" borderId="1" xfId="0" applyFont="1" applyFill="1" applyBorder="1" applyAlignment="1">
      <alignment horizontal="right"/>
    </xf>
    <xf numFmtId="0" fontId="24" fillId="2" borderId="1" xfId="0" applyFont="1" applyFill="1" applyBorder="1" applyAlignment="1">
      <alignment horizontal="center"/>
    </xf>
    <xf numFmtId="0" fontId="24" fillId="0" borderId="6" xfId="0" applyFont="1" applyBorder="1" applyAlignment="1" applyProtection="1">
      <alignment horizontal="center" vertical="top" wrapText="1"/>
      <protection locked="0"/>
    </xf>
    <xf numFmtId="0" fontId="24" fillId="0" borderId="3" xfId="0" applyFont="1" applyBorder="1" applyAlignment="1" applyProtection="1">
      <alignment vertical="top" wrapText="1"/>
      <protection locked="0"/>
    </xf>
    <xf numFmtId="0" fontId="10" fillId="2" borderId="1" xfId="0" applyFont="1" applyFill="1" applyBorder="1" applyAlignment="1" applyProtection="1">
      <alignment vertical="top" wrapText="1"/>
      <protection locked="0"/>
    </xf>
    <xf numFmtId="0" fontId="9" fillId="2" borderId="1" xfId="0" applyFont="1" applyFill="1" applyBorder="1" applyAlignment="1" applyProtection="1">
      <alignment vertical="top" wrapText="1"/>
      <protection locked="0"/>
    </xf>
    <xf numFmtId="3" fontId="19" fillId="2" borderId="1" xfId="3" applyNumberFormat="1"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6" xfId="0" applyFont="1" applyFill="1" applyBorder="1" applyAlignment="1">
      <alignment horizontal="center" vertical="center"/>
    </xf>
    <xf numFmtId="168" fontId="9" fillId="2" borderId="1" xfId="2" applyNumberFormat="1" applyFont="1" applyFill="1" applyBorder="1" applyAlignment="1">
      <alignment vertical="center" wrapText="1"/>
    </xf>
    <xf numFmtId="168" fontId="9" fillId="2" borderId="1" xfId="2"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8" fillId="0" borderId="6" xfId="0" applyFont="1" applyBorder="1" applyAlignment="1" applyProtection="1">
      <alignment horizontal="center"/>
      <protection locked="0"/>
    </xf>
    <xf numFmtId="0" fontId="18" fillId="0" borderId="6" xfId="0" applyFont="1" applyBorder="1" applyAlignment="1">
      <alignment vertical="center" wrapText="1"/>
    </xf>
    <xf numFmtId="3" fontId="9" fillId="0" borderId="6" xfId="0" applyNumberFormat="1" applyFont="1" applyBorder="1" applyAlignment="1">
      <alignment horizontal="right" vertical="center" wrapText="1"/>
    </xf>
    <xf numFmtId="0" fontId="9" fillId="2" borderId="1" xfId="4" applyFont="1" applyFill="1" applyBorder="1" applyAlignment="1">
      <alignment horizontal="justify" vertical="center" wrapText="1"/>
    </xf>
    <xf numFmtId="0" fontId="9" fillId="0" borderId="1" xfId="0" quotePrefix="1" applyFont="1" applyBorder="1" applyAlignment="1">
      <alignment vertical="center" wrapText="1"/>
    </xf>
    <xf numFmtId="168" fontId="9" fillId="2" borderId="6" xfId="2" applyNumberFormat="1" applyFont="1" applyFill="1" applyBorder="1" applyAlignment="1">
      <alignment horizontal="center" vertical="center" wrapText="1"/>
    </xf>
    <xf numFmtId="0" fontId="9" fillId="2" borderId="7" xfId="0" applyFont="1" applyFill="1" applyBorder="1" applyAlignment="1">
      <alignment vertical="center" wrapText="1"/>
    </xf>
    <xf numFmtId="0" fontId="19" fillId="2" borderId="3" xfId="0" applyFont="1" applyFill="1" applyBorder="1" applyAlignment="1">
      <alignment vertical="center" wrapText="1"/>
    </xf>
    <xf numFmtId="0" fontId="9" fillId="2" borderId="7"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165" fontId="19" fillId="2" borderId="1" xfId="2"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35" fillId="0" borderId="1" xfId="0" applyFont="1" applyBorder="1" applyAlignment="1">
      <alignment horizontal="center" vertical="center" wrapText="1"/>
    </xf>
    <xf numFmtId="0" fontId="10" fillId="2" borderId="3" xfId="0" applyFont="1" applyFill="1" applyBorder="1" applyAlignment="1" applyProtection="1">
      <alignment vertical="top" wrapText="1"/>
      <protection locked="0"/>
    </xf>
    <xf numFmtId="0" fontId="9" fillId="0" borderId="3" xfId="0" applyFont="1" applyBorder="1" applyAlignment="1" applyProtection="1">
      <alignment vertical="top" wrapText="1"/>
      <protection locked="0"/>
    </xf>
    <xf numFmtId="0" fontId="51" fillId="0" borderId="1" xfId="0" applyFont="1" applyBorder="1" applyAlignment="1">
      <alignment horizontal="center" vertical="center" wrapText="1"/>
    </xf>
    <xf numFmtId="0" fontId="51" fillId="0" borderId="1" xfId="0" applyFont="1" applyBorder="1" applyAlignment="1">
      <alignment horizontal="center" vertical="center"/>
    </xf>
    <xf numFmtId="0" fontId="50" fillId="0" borderId="1" xfId="0" applyFont="1" applyBorder="1" applyAlignment="1">
      <alignment horizontal="left" vertical="center"/>
    </xf>
    <xf numFmtId="165" fontId="13" fillId="0" borderId="1" xfId="2" applyNumberFormat="1" applyFont="1" applyBorder="1" applyAlignment="1">
      <alignment vertical="center"/>
    </xf>
    <xf numFmtId="0" fontId="50" fillId="0" borderId="1" xfId="0" applyFont="1" applyBorder="1" applyAlignment="1">
      <alignment horizontal="left" vertical="center" wrapText="1"/>
    </xf>
    <xf numFmtId="0" fontId="9" fillId="2" borderId="3" xfId="0" applyFont="1" applyFill="1" applyBorder="1" applyAlignment="1">
      <alignment vertical="top" wrapText="1"/>
    </xf>
    <xf numFmtId="0" fontId="10" fillId="2" borderId="1" xfId="0" applyFont="1" applyFill="1" applyBorder="1" applyAlignment="1">
      <alignment horizontal="left" vertical="center" wrapText="1"/>
    </xf>
    <xf numFmtId="0" fontId="9" fillId="2" borderId="7" xfId="0" applyFont="1" applyFill="1" applyBorder="1" applyAlignment="1">
      <alignment vertical="top" wrapText="1"/>
    </xf>
    <xf numFmtId="0" fontId="9" fillId="2" borderId="6" xfId="0" applyFont="1" applyFill="1" applyBorder="1" applyAlignment="1" applyProtection="1">
      <alignment vertical="top" wrapText="1"/>
      <protection locked="0"/>
    </xf>
    <xf numFmtId="0" fontId="10" fillId="2" borderId="7" xfId="0" applyFont="1" applyFill="1" applyBorder="1" applyAlignment="1" applyProtection="1">
      <alignment vertical="top" wrapText="1"/>
      <protection locked="0"/>
    </xf>
    <xf numFmtId="0" fontId="9" fillId="0" borderId="7" xfId="0" applyFont="1" applyBorder="1" applyAlignment="1" applyProtection="1">
      <alignment vertical="top" wrapText="1"/>
      <protection locked="0"/>
    </xf>
    <xf numFmtId="0" fontId="13" fillId="0" borderId="1" xfId="0" applyFont="1" applyBorder="1" applyAlignment="1">
      <alignment horizontal="justify" vertical="center" wrapText="1"/>
    </xf>
    <xf numFmtId="0" fontId="13" fillId="0" borderId="1" xfId="0" applyFont="1" applyBorder="1" applyAlignment="1">
      <alignment horizontal="center" vertical="center" wrapText="1"/>
    </xf>
    <xf numFmtId="3" fontId="13" fillId="0" borderId="1" xfId="0" applyNumberFormat="1" applyFont="1" applyBorder="1" applyAlignment="1">
      <alignment horizontal="right" vertical="center" wrapText="1"/>
    </xf>
    <xf numFmtId="0" fontId="26" fillId="0" borderId="1" xfId="0" applyFont="1" applyBorder="1" applyAlignment="1">
      <alignment horizontal="justify" vertical="center" wrapText="1"/>
    </xf>
    <xf numFmtId="3" fontId="26" fillId="0" borderId="1" xfId="0" applyNumberFormat="1" applyFont="1" applyBorder="1" applyAlignment="1">
      <alignment horizontal="right" vertical="center" wrapText="1"/>
    </xf>
    <xf numFmtId="0" fontId="10" fillId="0" borderId="1" xfId="0" applyFont="1" applyBorder="1" applyAlignment="1">
      <alignment horizontal="justify" vertical="center" wrapText="1"/>
    </xf>
    <xf numFmtId="0" fontId="9" fillId="0" borderId="7" xfId="0" applyFont="1" applyBorder="1" applyAlignment="1">
      <alignment vertical="center" wrapText="1"/>
    </xf>
    <xf numFmtId="0" fontId="9" fillId="0" borderId="3" xfId="0" applyFont="1" applyBorder="1" applyAlignment="1">
      <alignment vertical="center" wrapText="1"/>
    </xf>
    <xf numFmtId="0" fontId="19" fillId="0" borderId="3" xfId="0" applyFont="1" applyBorder="1" applyAlignment="1">
      <alignment vertical="center" wrapText="1"/>
    </xf>
    <xf numFmtId="165" fontId="9" fillId="0" borderId="3" xfId="2" applyNumberFormat="1" applyFont="1" applyFill="1" applyBorder="1" applyAlignment="1">
      <alignment vertical="center" wrapText="1"/>
    </xf>
    <xf numFmtId="0" fontId="9" fillId="0" borderId="3" xfId="0" applyFont="1" applyBorder="1" applyAlignment="1" applyProtection="1">
      <alignment horizontal="center" vertical="center" wrapText="1"/>
      <protection locked="0"/>
    </xf>
    <xf numFmtId="0" fontId="10" fillId="2" borderId="6" xfId="0" applyFont="1" applyFill="1" applyBorder="1" applyAlignment="1" applyProtection="1">
      <alignment vertical="top" wrapText="1"/>
      <protection locked="0"/>
    </xf>
    <xf numFmtId="0" fontId="9" fillId="0" borderId="3" xfId="0" applyFont="1" applyBorder="1" applyAlignment="1" applyProtection="1">
      <alignment vertical="center" wrapText="1"/>
      <protection locked="0"/>
    </xf>
    <xf numFmtId="0" fontId="23" fillId="0" borderId="3" xfId="0" applyFont="1" applyBorder="1" applyAlignment="1">
      <alignment vertical="center" wrapText="1"/>
    </xf>
    <xf numFmtId="0" fontId="10" fillId="0" borderId="6" xfId="0" applyFont="1" applyBorder="1" applyAlignment="1" applyProtection="1">
      <alignment vertical="center"/>
      <protection locked="0"/>
    </xf>
    <xf numFmtId="0" fontId="10" fillId="0" borderId="3" xfId="0" applyFont="1" applyBorder="1" applyAlignment="1" applyProtection="1">
      <alignment vertical="center" wrapText="1"/>
      <protection locked="0"/>
    </xf>
    <xf numFmtId="0" fontId="18" fillId="0" borderId="7" xfId="0" applyFont="1" applyBorder="1" applyAlignment="1" applyProtection="1">
      <alignment vertical="center" wrapText="1"/>
      <protection locked="0"/>
    </xf>
    <xf numFmtId="0" fontId="10" fillId="0" borderId="1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18" fillId="0" borderId="6" xfId="0" applyFont="1" applyBorder="1" applyAlignment="1" applyProtection="1">
      <alignment vertical="center" wrapText="1"/>
      <protection locked="0"/>
    </xf>
    <xf numFmtId="3" fontId="18" fillId="0" borderId="6" xfId="0" applyNumberFormat="1" applyFont="1" applyBorder="1" applyAlignment="1">
      <alignment horizontal="right" vertical="center" wrapText="1"/>
    </xf>
    <xf numFmtId="0" fontId="26" fillId="0" borderId="1" xfId="0" applyFont="1" applyBorder="1" applyAlignment="1">
      <alignment horizontal="center" vertical="center" wrapText="1"/>
    </xf>
    <xf numFmtId="0" fontId="26" fillId="4" borderId="1" xfId="0" applyFont="1" applyFill="1" applyBorder="1" applyAlignment="1">
      <alignment horizontal="center" vertical="center" wrapText="1"/>
    </xf>
    <xf numFmtId="0" fontId="9" fillId="0" borderId="1" xfId="0" applyFont="1" applyBorder="1" applyAlignment="1" applyProtection="1">
      <alignment wrapText="1"/>
      <protection locked="0"/>
    </xf>
    <xf numFmtId="0" fontId="10" fillId="0" borderId="7" xfId="0" applyFont="1" applyBorder="1" applyAlignment="1" applyProtection="1">
      <alignment vertical="center" wrapText="1"/>
      <protection locked="0"/>
    </xf>
    <xf numFmtId="0" fontId="10" fillId="0" borderId="11" xfId="0" applyFont="1" applyBorder="1" applyAlignment="1" applyProtection="1">
      <alignment vertical="center" wrapText="1"/>
      <protection locked="0"/>
    </xf>
    <xf numFmtId="3" fontId="29" fillId="0" borderId="1" xfId="0" applyNumberFormat="1" applyFont="1" applyBorder="1" applyAlignment="1">
      <alignment horizontal="right" vertical="center" wrapText="1"/>
    </xf>
    <xf numFmtId="0" fontId="29" fillId="4" borderId="1" xfId="0" applyFont="1" applyFill="1" applyBorder="1" applyAlignment="1">
      <alignment horizontal="center" vertical="center" wrapText="1"/>
    </xf>
    <xf numFmtId="0" fontId="18" fillId="0" borderId="5" xfId="0" applyFont="1" applyBorder="1" applyAlignment="1" applyProtection="1">
      <alignment vertical="center" wrapText="1"/>
      <protection locked="0"/>
    </xf>
    <xf numFmtId="3" fontId="29" fillId="4" borderId="1" xfId="0" applyNumberFormat="1" applyFont="1" applyFill="1" applyBorder="1" applyAlignment="1">
      <alignment horizontal="center" vertical="center" wrapText="1"/>
    </xf>
    <xf numFmtId="0" fontId="21" fillId="2" borderId="10" xfId="0" applyFont="1" applyFill="1" applyBorder="1"/>
    <xf numFmtId="0" fontId="21" fillId="2" borderId="0" xfId="0" applyFont="1" applyFill="1"/>
    <xf numFmtId="0" fontId="17" fillId="2" borderId="1" xfId="0" applyFont="1" applyFill="1" applyBorder="1" applyAlignment="1">
      <alignment horizontal="center"/>
    </xf>
    <xf numFmtId="0" fontId="8" fillId="2" borderId="0" xfId="0" applyFont="1" applyFill="1"/>
    <xf numFmtId="0" fontId="10" fillId="2" borderId="6" xfId="0" applyFont="1" applyFill="1" applyBorder="1" applyAlignment="1" applyProtection="1">
      <alignment horizontal="center" vertical="center" wrapText="1"/>
      <protection locked="0"/>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24" fillId="2" borderId="1" xfId="4" applyFont="1" applyFill="1" applyBorder="1" applyAlignment="1">
      <alignment horizontal="center" vertical="center" wrapText="1"/>
    </xf>
    <xf numFmtId="0" fontId="33" fillId="2" borderId="1" xfId="0" applyFont="1" applyFill="1" applyBorder="1" applyAlignment="1">
      <alignment horizontal="center" vertical="justify"/>
    </xf>
    <xf numFmtId="0" fontId="12" fillId="2" borderId="1" xfId="0" applyFont="1" applyFill="1" applyBorder="1" applyAlignment="1">
      <alignment horizontal="center" vertical="justify"/>
    </xf>
    <xf numFmtId="0" fontId="10" fillId="2" borderId="3" xfId="0" applyFont="1" applyFill="1" applyBorder="1" applyProtection="1">
      <protection locked="0"/>
    </xf>
    <xf numFmtId="0" fontId="1" fillId="0" borderId="0" xfId="0" applyFont="1" applyAlignment="1">
      <alignment horizontal="center" vertical="center" wrapText="1"/>
    </xf>
    <xf numFmtId="0" fontId="18" fillId="0" borderId="0" xfId="0" quotePrefix="1" applyFont="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left" vertical="center" wrapText="1"/>
    </xf>
    <xf numFmtId="165" fontId="18" fillId="0" borderId="0" xfId="2" applyNumberFormat="1" applyFont="1" applyFill="1" applyBorder="1" applyAlignment="1">
      <alignment vertical="center"/>
    </xf>
    <xf numFmtId="0" fontId="17" fillId="0" borderId="1" xfId="0" applyFont="1" applyBorder="1" applyAlignment="1">
      <alignment horizontal="left" vertical="center"/>
    </xf>
    <xf numFmtId="165" fontId="24" fillId="0" borderId="1" xfId="2" applyNumberFormat="1" applyFont="1" applyFill="1" applyBorder="1" applyAlignment="1">
      <alignment horizontal="center" vertical="center"/>
    </xf>
    <xf numFmtId="0" fontId="29" fillId="0" borderId="1" xfId="0" applyFont="1" applyBorder="1" applyAlignment="1">
      <alignment horizontal="left" vertical="center" wrapText="1"/>
    </xf>
    <xf numFmtId="3" fontId="18" fillId="0" borderId="1" xfId="0" applyNumberFormat="1" applyFont="1" applyBorder="1" applyAlignment="1">
      <alignment horizontal="center" vertical="center"/>
    </xf>
    <xf numFmtId="165" fontId="24" fillId="0" borderId="1" xfId="2" applyNumberFormat="1" applyFont="1" applyFill="1" applyBorder="1" applyAlignment="1">
      <alignment horizontal="left" vertical="top"/>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9" fillId="2" borderId="3" xfId="0" applyFont="1" applyFill="1" applyBorder="1" applyAlignment="1" applyProtection="1">
      <alignment vertical="center" wrapText="1"/>
      <protection locked="0"/>
    </xf>
    <xf numFmtId="165" fontId="18" fillId="2" borderId="1" xfId="2" applyNumberFormat="1" applyFont="1" applyFill="1" applyBorder="1" applyAlignment="1">
      <alignment horizontal="right" vertical="center" wrapText="1"/>
    </xf>
    <xf numFmtId="0" fontId="19" fillId="2" borderId="1" xfId="0" applyFont="1" applyFill="1" applyBorder="1" applyAlignment="1">
      <alignment horizontal="left" vertical="center" wrapText="1"/>
    </xf>
    <xf numFmtId="3" fontId="19" fillId="2" borderId="1" xfId="0" applyNumberFormat="1" applyFont="1" applyFill="1" applyBorder="1" applyAlignment="1">
      <alignment horizontal="right" vertical="center" wrapText="1" indent="1"/>
    </xf>
    <xf numFmtId="165" fontId="9" fillId="2" borderId="1" xfId="2" applyNumberFormat="1" applyFont="1" applyFill="1" applyBorder="1" applyAlignment="1">
      <alignment horizontal="right" vertical="center" wrapText="1"/>
    </xf>
    <xf numFmtId="0" fontId="18" fillId="2" borderId="1" xfId="0" quotePrefix="1" applyFont="1" applyFill="1" applyBorder="1" applyAlignment="1">
      <alignment vertical="center" wrapText="1"/>
    </xf>
    <xf numFmtId="3" fontId="18" fillId="2" borderId="1" xfId="0" applyNumberFormat="1" applyFont="1" applyFill="1" applyBorder="1" applyAlignment="1">
      <alignment horizontal="right" vertical="center"/>
    </xf>
    <xf numFmtId="0" fontId="19"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9" fillId="2" borderId="1" xfId="4" applyFont="1" applyFill="1" applyBorder="1" applyAlignment="1">
      <alignment horizontal="left" vertical="center" wrapText="1"/>
    </xf>
    <xf numFmtId="3" fontId="9" fillId="0" borderId="6" xfId="3" applyNumberFormat="1" applyFont="1" applyBorder="1" applyAlignment="1">
      <alignment horizontal="center" vertical="center" wrapText="1"/>
    </xf>
    <xf numFmtId="0" fontId="9" fillId="3" borderId="0" xfId="3" applyFont="1" applyFill="1" applyAlignment="1">
      <alignment vertical="center" wrapText="1"/>
    </xf>
    <xf numFmtId="0" fontId="9" fillId="2" borderId="1" xfId="4" applyFont="1" applyFill="1" applyBorder="1" applyAlignment="1">
      <alignment horizontal="center" vertical="center" wrapText="1"/>
    </xf>
    <xf numFmtId="10" fontId="9" fillId="2" borderId="1" xfId="13" applyNumberFormat="1" applyFont="1" applyFill="1" applyBorder="1" applyAlignment="1">
      <alignment horizontal="center" vertical="center" wrapText="1"/>
    </xf>
    <xf numFmtId="0" fontId="19" fillId="2" borderId="0" xfId="4" applyFont="1" applyFill="1" applyBorder="1" applyAlignment="1">
      <alignment horizontal="center" vertical="center" wrapText="1"/>
    </xf>
    <xf numFmtId="0" fontId="9" fillId="2" borderId="16" xfId="0" applyFont="1" applyFill="1" applyBorder="1" applyAlignment="1" applyProtection="1">
      <alignment horizontal="center" vertical="center" wrapText="1"/>
      <protection locked="0"/>
    </xf>
    <xf numFmtId="0" fontId="19" fillId="2" borderId="3" xfId="4" applyFont="1" applyFill="1" applyBorder="1" applyAlignment="1">
      <alignment vertical="center" wrapText="1"/>
    </xf>
    <xf numFmtId="0" fontId="19" fillId="2" borderId="3" xfId="0" quotePrefix="1" applyFont="1" applyFill="1" applyBorder="1" applyAlignment="1">
      <alignment vertical="center" wrapText="1"/>
    </xf>
    <xf numFmtId="0" fontId="9" fillId="2" borderId="6" xfId="0" applyFont="1" applyFill="1" applyBorder="1" applyProtection="1">
      <protection locked="0"/>
    </xf>
    <xf numFmtId="165" fontId="10" fillId="2" borderId="1" xfId="2" applyNumberFormat="1" applyFont="1" applyFill="1" applyBorder="1" applyAlignment="1">
      <alignment horizontal="center" vertical="center" wrapText="1"/>
    </xf>
    <xf numFmtId="3" fontId="9" fillId="2" borderId="1" xfId="0" applyNumberFormat="1" applyFont="1" applyFill="1" applyBorder="1" applyAlignment="1">
      <alignment horizontal="right" vertical="center"/>
    </xf>
    <xf numFmtId="165" fontId="9" fillId="2" borderId="1" xfId="0" applyNumberFormat="1" applyFont="1" applyFill="1" applyBorder="1" applyAlignment="1">
      <alignment horizontal="right" vertical="center"/>
    </xf>
    <xf numFmtId="165" fontId="9" fillId="2" borderId="1" xfId="11" applyNumberFormat="1" applyFont="1" applyFill="1" applyBorder="1" applyAlignment="1">
      <alignment horizontal="right" vertical="center"/>
    </xf>
    <xf numFmtId="165" fontId="13" fillId="2" borderId="1" xfId="0" applyNumberFormat="1" applyFont="1" applyFill="1" applyBorder="1" applyAlignment="1">
      <alignment horizontal="right" vertical="center"/>
    </xf>
    <xf numFmtId="3" fontId="9" fillId="2" borderId="1" xfId="4" applyNumberFormat="1" applyFont="1" applyFill="1" applyBorder="1" applyAlignment="1">
      <alignment horizontal="right" vertical="center"/>
    </xf>
    <xf numFmtId="165" fontId="9" fillId="2" borderId="1" xfId="4" applyNumberFormat="1" applyFont="1" applyFill="1" applyBorder="1" applyAlignment="1">
      <alignment horizontal="right" vertical="center"/>
    </xf>
    <xf numFmtId="0" fontId="9" fillId="2" borderId="0" xfId="0" applyFont="1" applyFill="1" applyAlignment="1">
      <alignment vertical="center"/>
    </xf>
    <xf numFmtId="0" fontId="10" fillId="0" borderId="6" xfId="0" applyFont="1" applyBorder="1" applyAlignment="1" applyProtection="1">
      <alignment horizontal="center" vertical="top" wrapText="1"/>
      <protection locked="0"/>
    </xf>
    <xf numFmtId="0" fontId="9" fillId="2" borderId="1" xfId="0" applyFont="1" applyFill="1" applyBorder="1" applyAlignment="1">
      <alignment horizontal="justify" vertical="center" wrapText="1"/>
    </xf>
    <xf numFmtId="0" fontId="10" fillId="0" borderId="6" xfId="0" applyFont="1" applyBorder="1" applyAlignment="1">
      <alignment horizontal="left" vertical="center" wrapText="1"/>
    </xf>
    <xf numFmtId="0" fontId="54" fillId="0" borderId="1" xfId="0" applyFont="1" applyBorder="1" applyAlignment="1">
      <alignment vertical="center"/>
    </xf>
    <xf numFmtId="171" fontId="54" fillId="0" borderId="1" xfId="2" applyNumberFormat="1" applyFont="1" applyBorder="1" applyAlignment="1" applyProtection="1">
      <alignment vertical="center"/>
    </xf>
    <xf numFmtId="0" fontId="55" fillId="0" borderId="1" xfId="0" applyFont="1" applyBorder="1" applyAlignment="1">
      <alignment vertical="center" wrapText="1"/>
    </xf>
    <xf numFmtId="0" fontId="56" fillId="0" borderId="1" xfId="4" applyFont="1" applyBorder="1" applyAlignment="1">
      <alignment horizontal="left" vertical="center"/>
    </xf>
    <xf numFmtId="0" fontId="56" fillId="0" borderId="1" xfId="0" applyFont="1" applyBorder="1" applyAlignment="1">
      <alignment horizontal="center" vertical="center"/>
    </xf>
    <xf numFmtId="171" fontId="56" fillId="0" borderId="1" xfId="2" applyNumberFormat="1" applyFont="1" applyBorder="1" applyAlignment="1" applyProtection="1">
      <alignment vertical="center"/>
    </xf>
    <xf numFmtId="171" fontId="56" fillId="0" borderId="1" xfId="9" applyNumberFormat="1" applyFont="1" applyBorder="1" applyAlignment="1" applyProtection="1">
      <alignment vertical="center"/>
    </xf>
    <xf numFmtId="171" fontId="56" fillId="6" borderId="1" xfId="2" applyNumberFormat="1" applyFont="1" applyFill="1" applyBorder="1" applyAlignment="1" applyProtection="1">
      <alignment vertical="center"/>
    </xf>
    <xf numFmtId="171" fontId="58" fillId="6" borderId="1" xfId="0" applyNumberFormat="1" applyFont="1" applyFill="1" applyBorder="1" applyAlignment="1">
      <alignment horizontal="right" vertical="center"/>
    </xf>
    <xf numFmtId="171" fontId="58" fillId="6" borderId="1" xfId="11" applyNumberFormat="1" applyFont="1" applyFill="1" applyBorder="1" applyAlignment="1">
      <alignment horizontal="right" vertical="center"/>
    </xf>
    <xf numFmtId="0" fontId="54" fillId="0" borderId="1" xfId="0" applyFont="1" applyBorder="1" applyAlignment="1">
      <alignment horizontal="left" vertical="center"/>
    </xf>
    <xf numFmtId="0" fontId="54" fillId="0" borderId="1" xfId="0" applyFont="1" applyBorder="1" applyAlignment="1">
      <alignment horizontal="center" vertical="center"/>
    </xf>
    <xf numFmtId="0" fontId="56" fillId="0" borderId="1" xfId="0" applyFont="1" applyBorder="1" applyAlignment="1">
      <alignment horizontal="left" vertical="center"/>
    </xf>
    <xf numFmtId="171" fontId="56" fillId="0" borderId="1" xfId="9" applyNumberFormat="1" applyFont="1" applyBorder="1" applyAlignment="1" applyProtection="1">
      <alignment horizontal="center" vertical="center"/>
    </xf>
    <xf numFmtId="0" fontId="60" fillId="0" borderId="1" xfId="0" applyFont="1" applyBorder="1" applyAlignment="1">
      <alignment horizontal="left" vertical="center"/>
    </xf>
    <xf numFmtId="171" fontId="12" fillId="0" borderId="1" xfId="2" applyNumberFormat="1" applyFont="1" applyBorder="1" applyAlignment="1" applyProtection="1">
      <alignment vertical="center"/>
    </xf>
    <xf numFmtId="0" fontId="13" fillId="0" borderId="1" xfId="4" applyFont="1" applyBorder="1" applyAlignment="1">
      <alignment horizontal="left" vertical="center"/>
    </xf>
    <xf numFmtId="171" fontId="13" fillId="0" borderId="1" xfId="2" applyNumberFormat="1" applyFont="1" applyBorder="1" applyAlignment="1" applyProtection="1">
      <alignment vertical="center"/>
    </xf>
    <xf numFmtId="0" fontId="26" fillId="0" borderId="1" xfId="4" applyFont="1" applyBorder="1" applyAlignment="1">
      <alignment horizontal="left" vertical="center"/>
    </xf>
    <xf numFmtId="3" fontId="57" fillId="6" borderId="1" xfId="0" applyNumberFormat="1" applyFont="1" applyFill="1" applyBorder="1" applyAlignment="1">
      <alignment vertical="center" shrinkToFit="1"/>
    </xf>
    <xf numFmtId="3" fontId="1" fillId="6" borderId="1" xfId="0" applyNumberFormat="1" applyFont="1" applyFill="1" applyBorder="1" applyAlignment="1">
      <alignment vertical="center" shrinkToFit="1"/>
    </xf>
    <xf numFmtId="3" fontId="59" fillId="0" borderId="1" xfId="0" applyNumberFormat="1" applyFont="1" applyBorder="1"/>
    <xf numFmtId="0" fontId="10" fillId="0" borderId="6" xfId="0" applyFont="1" applyBorder="1" applyAlignment="1" applyProtection="1">
      <alignment horizontal="center" vertical="center" wrapText="1"/>
      <protection locked="0"/>
    </xf>
    <xf numFmtId="0" fontId="10" fillId="0" borderId="3" xfId="0" applyFont="1" applyBorder="1" applyAlignment="1">
      <alignment horizontal="center" vertical="center" wrapText="1"/>
    </xf>
    <xf numFmtId="0" fontId="18" fillId="2" borderId="3" xfId="0" applyFont="1" applyFill="1" applyBorder="1" applyAlignment="1" applyProtection="1">
      <alignment vertical="top" wrapText="1"/>
      <protection locked="0"/>
    </xf>
    <xf numFmtId="0" fontId="9" fillId="0" borderId="8" xfId="0" applyFont="1" applyBorder="1" applyAlignment="1" applyProtection="1">
      <alignment horizontal="center" wrapText="1"/>
      <protection locked="0"/>
    </xf>
    <xf numFmtId="0" fontId="10" fillId="2" borderId="7" xfId="0" applyFont="1" applyFill="1" applyBorder="1" applyProtection="1">
      <protection locked="0"/>
    </xf>
    <xf numFmtId="0" fontId="9" fillId="2" borderId="7" xfId="0" applyFont="1" applyFill="1" applyBorder="1" applyAlignment="1" applyProtection="1">
      <alignment vertical="top" wrapText="1"/>
      <protection locked="0"/>
    </xf>
    <xf numFmtId="165" fontId="13" fillId="0" borderId="1" xfId="2" applyNumberFormat="1" applyFont="1" applyBorder="1" applyAlignment="1">
      <alignment horizontal="center" vertical="center" wrapText="1"/>
    </xf>
    <xf numFmtId="168" fontId="13" fillId="0" borderId="1" xfId="2" applyNumberFormat="1" applyFont="1" applyBorder="1" applyAlignment="1">
      <alignment horizontal="center" vertical="center"/>
    </xf>
    <xf numFmtId="0" fontId="35" fillId="0" borderId="1" xfId="0" applyFont="1" applyBorder="1" applyAlignment="1" applyProtection="1">
      <alignment horizontal="left" vertical="center" wrapText="1"/>
      <protection locked="0"/>
    </xf>
    <xf numFmtId="0" fontId="35" fillId="0" borderId="1" xfId="0" applyFont="1" applyBorder="1" applyAlignment="1" applyProtection="1">
      <alignment horizontal="center" vertical="center" wrapText="1"/>
      <protection locked="0"/>
    </xf>
    <xf numFmtId="0" fontId="9" fillId="0" borderId="6" xfId="0" applyFont="1" applyBorder="1" applyAlignment="1" applyProtection="1">
      <alignment vertical="top" wrapText="1"/>
      <protection locked="0"/>
    </xf>
    <xf numFmtId="165" fontId="9" fillId="0" borderId="7" xfId="2" applyNumberFormat="1" applyFont="1" applyFill="1" applyBorder="1" applyAlignment="1">
      <alignment vertical="top" wrapText="1"/>
    </xf>
    <xf numFmtId="165" fontId="9" fillId="0" borderId="6" xfId="2" applyNumberFormat="1" applyFont="1" applyFill="1" applyBorder="1" applyAlignment="1">
      <alignment vertical="top" wrapText="1"/>
    </xf>
    <xf numFmtId="165" fontId="9" fillId="0" borderId="3" xfId="2" applyNumberFormat="1" applyFont="1" applyFill="1" applyBorder="1" applyAlignment="1">
      <alignment vertical="top" wrapText="1"/>
    </xf>
    <xf numFmtId="0" fontId="24" fillId="0" borderId="6" xfId="0" applyFont="1" applyBorder="1" applyAlignment="1" applyProtection="1">
      <alignment vertical="top" wrapText="1"/>
      <protection locked="0"/>
    </xf>
    <xf numFmtId="0" fontId="24" fillId="0" borderId="7" xfId="0" applyFont="1" applyBorder="1" applyAlignment="1" applyProtection="1">
      <alignment vertical="top" wrapText="1"/>
      <protection locked="0"/>
    </xf>
    <xf numFmtId="168" fontId="9" fillId="2" borderId="6" xfId="2" applyNumberFormat="1" applyFont="1" applyFill="1" applyBorder="1" applyAlignment="1">
      <alignment vertical="center" wrapText="1"/>
    </xf>
    <xf numFmtId="0" fontId="9" fillId="0" borderId="6" xfId="0" quotePrefix="1" applyFont="1" applyBorder="1" applyAlignment="1">
      <alignment vertical="center" wrapText="1"/>
    </xf>
    <xf numFmtId="0" fontId="64" fillId="0" borderId="1" xfId="0" applyFont="1" applyBorder="1" applyAlignment="1">
      <alignment horizontal="center" vertical="center" wrapText="1"/>
    </xf>
    <xf numFmtId="0" fontId="13" fillId="0" borderId="1"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165" fontId="13" fillId="2" borderId="1" xfId="2" applyNumberFormat="1" applyFont="1" applyFill="1" applyBorder="1" applyAlignment="1">
      <alignment horizontal="center" vertical="center" wrapText="1"/>
    </xf>
    <xf numFmtId="0" fontId="10" fillId="7" borderId="1" xfId="0" applyFont="1" applyFill="1" applyBorder="1" applyAlignment="1">
      <alignment horizontal="left" vertical="center" wrapText="1"/>
    </xf>
    <xf numFmtId="3" fontId="12" fillId="7" borderId="1" xfId="0" applyNumberFormat="1" applyFont="1" applyFill="1" applyBorder="1" applyAlignment="1">
      <alignment vertical="center" wrapText="1"/>
    </xf>
    <xf numFmtId="0" fontId="9" fillId="2" borderId="1" xfId="14" applyFont="1" applyFill="1" applyBorder="1" applyAlignment="1">
      <alignment horizontal="left" vertical="center" wrapText="1"/>
    </xf>
    <xf numFmtId="0" fontId="13" fillId="2" borderId="1" xfId="4" applyFont="1" applyFill="1" applyBorder="1" applyAlignment="1">
      <alignment horizontal="left" vertical="center" wrapText="1"/>
    </xf>
    <xf numFmtId="3" fontId="13" fillId="3" borderId="1" xfId="0" applyNumberFormat="1" applyFont="1" applyFill="1" applyBorder="1" applyAlignment="1">
      <alignment horizontal="center" vertical="center" wrapText="1"/>
    </xf>
    <xf numFmtId="0" fontId="9" fillId="2" borderId="1" xfId="3" applyFont="1" applyFill="1" applyBorder="1" applyAlignment="1">
      <alignment horizontal="left" vertical="center" wrapText="1"/>
    </xf>
    <xf numFmtId="0" fontId="10" fillId="7" borderId="1" xfId="0" applyFont="1" applyFill="1" applyBorder="1" applyAlignment="1">
      <alignment horizontal="left" vertical="center"/>
    </xf>
    <xf numFmtId="165" fontId="9" fillId="0" borderId="1" xfId="0" applyNumberFormat="1" applyFont="1" applyBorder="1" applyAlignment="1">
      <alignment horizontal="center" vertical="center"/>
    </xf>
    <xf numFmtId="165" fontId="9" fillId="2" borderId="1" xfId="0" applyNumberFormat="1" applyFont="1" applyFill="1" applyBorder="1" applyAlignment="1">
      <alignment horizontal="center" vertical="center"/>
    </xf>
    <xf numFmtId="0" fontId="19" fillId="2" borderId="3" xfId="0" applyFont="1" applyFill="1" applyBorder="1" applyAlignment="1" applyProtection="1">
      <alignment horizontal="center" vertical="center" wrapText="1"/>
      <protection locked="0"/>
    </xf>
    <xf numFmtId="3" fontId="9" fillId="2" borderId="7" xfId="0" applyNumberFormat="1" applyFont="1" applyFill="1" applyBorder="1" applyAlignment="1">
      <alignment horizontal="center" vertical="center" wrapText="1"/>
    </xf>
    <xf numFmtId="0" fontId="19" fillId="2" borderId="1" xfId="0" applyFont="1" applyFill="1" applyBorder="1" applyAlignment="1" applyProtection="1">
      <alignment horizontal="center" vertical="center" wrapText="1"/>
      <protection locked="0"/>
    </xf>
    <xf numFmtId="0" fontId="9" fillId="0" borderId="6" xfId="0" applyFont="1" applyBorder="1" applyAlignment="1">
      <alignment horizontal="center" vertical="top" wrapText="1"/>
    </xf>
    <xf numFmtId="3" fontId="19" fillId="2" borderId="1" xfId="0" applyNumberFormat="1" applyFont="1" applyFill="1" applyBorder="1" applyAlignment="1">
      <alignment horizontal="center" vertical="center" wrapText="1"/>
    </xf>
    <xf numFmtId="0" fontId="19" fillId="2" borderId="1" xfId="0" applyFont="1" applyFill="1" applyBorder="1" applyAlignment="1">
      <alignment horizontal="justify" vertical="center" wrapText="1"/>
    </xf>
    <xf numFmtId="0" fontId="67" fillId="2" borderId="1" xfId="0" applyFont="1" applyFill="1" applyBorder="1" applyAlignment="1">
      <alignment horizontal="justify" vertical="center" wrapText="1"/>
    </xf>
    <xf numFmtId="0" fontId="15" fillId="2" borderId="1" xfId="0" applyFont="1" applyFill="1" applyBorder="1" applyAlignment="1">
      <alignment horizontal="justify" vertical="center" wrapText="1"/>
    </xf>
    <xf numFmtId="0" fontId="15" fillId="2" borderId="1" xfId="0" applyFont="1" applyFill="1" applyBorder="1" applyAlignment="1">
      <alignment vertical="center" wrapText="1"/>
    </xf>
    <xf numFmtId="0" fontId="19" fillId="2" borderId="3" xfId="0" applyFont="1" applyFill="1" applyBorder="1" applyAlignment="1" applyProtection="1">
      <alignment vertical="top" wrapText="1"/>
      <protection locked="0"/>
    </xf>
    <xf numFmtId="0" fontId="9" fillId="0" borderId="3" xfId="0" applyFont="1" applyBorder="1" applyAlignment="1">
      <alignment vertical="top" wrapText="1"/>
    </xf>
    <xf numFmtId="0" fontId="24" fillId="2" borderId="1" xfId="0" applyFont="1" applyFill="1" applyBorder="1" applyAlignment="1">
      <alignment horizontal="center" vertical="center" wrapText="1"/>
    </xf>
    <xf numFmtId="0" fontId="23" fillId="2" borderId="3" xfId="0" applyFont="1" applyFill="1" applyBorder="1" applyAlignment="1">
      <alignment vertical="center" wrapText="1"/>
    </xf>
    <xf numFmtId="0" fontId="19" fillId="0" borderId="1" xfId="1" applyFont="1" applyBorder="1" applyAlignment="1">
      <alignment horizontal="left" vertical="center" wrapText="1"/>
    </xf>
    <xf numFmtId="0" fontId="15" fillId="0" borderId="1" xfId="1" applyFont="1" applyBorder="1" applyAlignment="1">
      <alignment horizontal="center" vertical="center" wrapText="1"/>
    </xf>
    <xf numFmtId="0" fontId="15" fillId="2" borderId="1" xfId="0" quotePrefix="1"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7" xfId="0" applyFont="1" applyBorder="1" applyAlignment="1">
      <alignment horizontal="center" vertical="center" wrapText="1"/>
    </xf>
    <xf numFmtId="37" fontId="19" fillId="0" borderId="1" xfId="2" applyNumberFormat="1" applyFont="1" applyBorder="1" applyAlignment="1">
      <alignment horizontal="right" vertical="center" wrapText="1"/>
    </xf>
    <xf numFmtId="0" fontId="35" fillId="2" borderId="1" xfId="0" applyFont="1" applyFill="1" applyBorder="1" applyAlignment="1">
      <alignment horizontal="center" vertical="center" wrapText="1"/>
    </xf>
    <xf numFmtId="0" fontId="10" fillId="0" borderId="3" xfId="0" applyFont="1" applyBorder="1" applyAlignment="1">
      <alignment horizontal="left" vertical="center" wrapText="1"/>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xf>
    <xf numFmtId="0" fontId="9" fillId="2" borderId="7" xfId="0" applyFont="1" applyFill="1" applyBorder="1" applyProtection="1">
      <protection locked="0"/>
    </xf>
    <xf numFmtId="0" fontId="9" fillId="2" borderId="0" xfId="0" applyFont="1" applyFill="1" applyAlignment="1">
      <alignment horizontal="center" vertical="center" wrapText="1"/>
    </xf>
    <xf numFmtId="0" fontId="16" fillId="2" borderId="1" xfId="0" applyFont="1" applyFill="1" applyBorder="1" applyAlignment="1">
      <alignment horizontal="center" vertical="center" wrapText="1"/>
    </xf>
    <xf numFmtId="0" fontId="16" fillId="2" borderId="6" xfId="0" applyFont="1" applyFill="1" applyBorder="1" applyAlignment="1" applyProtection="1">
      <alignment horizontal="center" vertical="top"/>
      <protection locked="0"/>
    </xf>
    <xf numFmtId="0" fontId="16" fillId="2" borderId="6" xfId="0" applyFont="1" applyFill="1" applyBorder="1" applyAlignment="1">
      <alignment horizontal="center" vertical="top" wrapTex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top" wrapText="1"/>
    </xf>
    <xf numFmtId="0" fontId="19" fillId="2" borderId="1" xfId="0" applyFont="1" applyFill="1" applyBorder="1" applyAlignment="1">
      <alignment horizontal="center" vertical="center"/>
    </xf>
    <xf numFmtId="0" fontId="19" fillId="2" borderId="1" xfId="0" applyFont="1" applyFill="1" applyBorder="1" applyAlignment="1" applyProtection="1">
      <alignment horizontal="center" vertical="center"/>
      <protection locked="0"/>
    </xf>
    <xf numFmtId="0" fontId="15" fillId="2" borderId="1" xfId="0" applyFont="1" applyFill="1" applyBorder="1" applyAlignment="1" applyProtection="1">
      <alignment horizontal="center" vertical="center" wrapText="1"/>
      <protection locked="0"/>
    </xf>
    <xf numFmtId="0" fontId="16" fillId="2" borderId="3" xfId="0" applyFont="1" applyFill="1" applyBorder="1" applyAlignment="1">
      <alignment vertical="top" wrapText="1"/>
    </xf>
    <xf numFmtId="0" fontId="16" fillId="2" borderId="3" xfId="0" applyFont="1" applyFill="1" applyBorder="1" applyProtection="1">
      <protection locked="0"/>
    </xf>
    <xf numFmtId="0" fontId="23" fillId="2" borderId="1" xfId="0" applyFont="1" applyFill="1" applyBorder="1" applyAlignment="1">
      <alignment vertical="center" wrapText="1"/>
    </xf>
    <xf numFmtId="0" fontId="15" fillId="2" borderId="3" xfId="0" applyFont="1" applyFill="1" applyBorder="1" applyAlignment="1">
      <alignment vertical="center" wrapText="1"/>
    </xf>
    <xf numFmtId="0" fontId="16" fillId="2" borderId="7" xfId="0" applyFont="1" applyFill="1" applyBorder="1" applyProtection="1">
      <protection locked="0"/>
    </xf>
    <xf numFmtId="0" fontId="15" fillId="2" borderId="7" xfId="0" applyFont="1" applyFill="1" applyBorder="1" applyAlignment="1">
      <alignment vertical="center" wrapText="1"/>
    </xf>
    <xf numFmtId="0" fontId="19" fillId="2" borderId="1" xfId="0" applyFont="1" applyFill="1" applyBorder="1" applyAlignment="1">
      <alignment vertical="center" wrapText="1"/>
    </xf>
    <xf numFmtId="165" fontId="19" fillId="2" borderId="1" xfId="0" applyNumberFormat="1" applyFont="1" applyFill="1" applyBorder="1" applyAlignment="1">
      <alignment horizontal="center" vertical="center"/>
    </xf>
    <xf numFmtId="0" fontId="19" fillId="2" borderId="1" xfId="1" applyFont="1" applyFill="1" applyBorder="1" applyAlignment="1">
      <alignment horizontal="center" vertical="center"/>
    </xf>
    <xf numFmtId="0" fontId="19" fillId="2" borderId="1" xfId="1" applyFont="1" applyFill="1" applyBorder="1" applyAlignment="1">
      <alignment vertical="center"/>
    </xf>
    <xf numFmtId="165" fontId="9" fillId="2" borderId="6" xfId="2" applyNumberFormat="1" applyFont="1" applyFill="1" applyBorder="1" applyAlignment="1">
      <alignment vertical="center"/>
    </xf>
    <xf numFmtId="0" fontId="10" fillId="2" borderId="7" xfId="0" applyFont="1" applyFill="1" applyBorder="1" applyAlignment="1" applyProtection="1">
      <alignment horizontal="center" vertical="top" wrapText="1"/>
      <protection locked="0"/>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lignment horizontal="left" vertical="center"/>
    </xf>
    <xf numFmtId="165" fontId="48" fillId="2" borderId="1" xfId="2" applyNumberFormat="1" applyFont="1" applyFill="1" applyBorder="1" applyAlignment="1">
      <alignment vertical="center"/>
    </xf>
    <xf numFmtId="166" fontId="9" fillId="2" borderId="1" xfId="0" applyNumberFormat="1" applyFont="1" applyFill="1" applyBorder="1" applyAlignment="1">
      <alignment horizontal="center" vertical="center" wrapText="1"/>
    </xf>
    <xf numFmtId="165" fontId="48" fillId="2" borderId="1" xfId="0" applyNumberFormat="1" applyFont="1" applyFill="1" applyBorder="1" applyAlignment="1">
      <alignment vertical="center"/>
    </xf>
    <xf numFmtId="165" fontId="26" fillId="2" borderId="1" xfId="2" applyNumberFormat="1" applyFont="1" applyFill="1" applyBorder="1" applyAlignment="1">
      <alignment vertical="center"/>
    </xf>
    <xf numFmtId="165" fontId="26" fillId="2" borderId="6" xfId="2" applyNumberFormat="1" applyFont="1" applyFill="1" applyBorder="1" applyAlignment="1">
      <alignment vertical="center"/>
    </xf>
    <xf numFmtId="0" fontId="9" fillId="2" borderId="6" xfId="0" applyFont="1" applyFill="1" applyBorder="1" applyAlignment="1">
      <alignment horizontal="left" vertical="center"/>
    </xf>
    <xf numFmtId="3" fontId="9" fillId="2" borderId="6" xfId="0" applyNumberFormat="1" applyFont="1" applyFill="1" applyBorder="1" applyAlignment="1">
      <alignment horizontal="center" vertical="center"/>
    </xf>
    <xf numFmtId="3" fontId="26" fillId="2" borderId="20" xfId="0" applyNumberFormat="1" applyFont="1" applyFill="1" applyBorder="1" applyAlignment="1">
      <alignment horizontal="center" vertical="center" wrapText="1"/>
    </xf>
    <xf numFmtId="3" fontId="26" fillId="2" borderId="1" xfId="0" applyNumberFormat="1" applyFont="1" applyFill="1" applyBorder="1" applyAlignment="1">
      <alignment horizontal="center" vertical="center" wrapText="1"/>
    </xf>
    <xf numFmtId="3" fontId="29" fillId="2" borderId="1" xfId="0" applyNumberFormat="1" applyFont="1" applyFill="1" applyBorder="1" applyAlignment="1">
      <alignment horizontal="center" vertical="center" wrapText="1"/>
    </xf>
    <xf numFmtId="165" fontId="19" fillId="2" borderId="1" xfId="2" applyNumberFormat="1" applyFont="1" applyFill="1" applyBorder="1" applyAlignment="1">
      <alignment horizontal="right" vertical="center" wrapText="1"/>
    </xf>
    <xf numFmtId="165" fontId="19" fillId="2" borderId="1" xfId="2" quotePrefix="1" applyNumberFormat="1" applyFont="1" applyFill="1" applyBorder="1" applyAlignment="1">
      <alignment horizontal="right" vertical="center" wrapText="1"/>
    </xf>
    <xf numFmtId="170" fontId="19" fillId="2" borderId="1" xfId="0" quotePrefix="1" applyNumberFormat="1" applyFont="1" applyFill="1" applyBorder="1" applyAlignment="1">
      <alignment horizontal="right" vertical="center" wrapText="1"/>
    </xf>
    <xf numFmtId="0" fontId="35" fillId="2" borderId="1" xfId="0" applyFont="1" applyFill="1" applyBorder="1" applyAlignment="1">
      <alignment horizontal="left" vertical="center" wrapText="1"/>
    </xf>
    <xf numFmtId="165" fontId="19" fillId="2" borderId="1" xfId="0" applyNumberFormat="1" applyFont="1" applyFill="1" applyBorder="1" applyAlignment="1">
      <alignment vertical="center" wrapText="1"/>
    </xf>
    <xf numFmtId="164" fontId="19" fillId="2" borderId="1" xfId="0" applyNumberFormat="1" applyFont="1" applyFill="1" applyBorder="1" applyAlignment="1">
      <alignment horizontal="center" vertical="center" wrapText="1"/>
    </xf>
    <xf numFmtId="166" fontId="9" fillId="2" borderId="1" xfId="2" applyNumberFormat="1" applyFont="1" applyFill="1" applyBorder="1" applyAlignment="1">
      <alignment horizontal="center" vertical="center" wrapText="1"/>
    </xf>
    <xf numFmtId="0" fontId="61" fillId="2" borderId="1" xfId="4" applyFont="1" applyFill="1" applyBorder="1"/>
    <xf numFmtId="165" fontId="35" fillId="2" borderId="1" xfId="9" applyNumberFormat="1" applyFont="1" applyFill="1" applyBorder="1" applyAlignment="1">
      <alignment horizontal="center"/>
    </xf>
    <xf numFmtId="165" fontId="35" fillId="2" borderId="1" xfId="9" applyNumberFormat="1" applyFont="1" applyFill="1" applyBorder="1" applyAlignment="1">
      <alignment vertical="center" wrapText="1"/>
    </xf>
    <xf numFmtId="165" fontId="35" fillId="2" borderId="1" xfId="9" applyNumberFormat="1" applyFont="1" applyFill="1" applyBorder="1"/>
    <xf numFmtId="0" fontId="19" fillId="2" borderId="1" xfId="0" applyFont="1" applyFill="1" applyBorder="1" applyAlignment="1">
      <alignment vertical="center"/>
    </xf>
    <xf numFmtId="165" fontId="35" fillId="2" borderId="1" xfId="9" applyNumberFormat="1" applyFont="1" applyFill="1" applyBorder="1" applyAlignment="1">
      <alignment horizontal="center" vertical="center" wrapText="1"/>
    </xf>
    <xf numFmtId="3" fontId="19" fillId="2" borderId="1" xfId="0" applyNumberFormat="1" applyFont="1" applyFill="1" applyBorder="1" applyAlignment="1">
      <alignment horizontal="right" vertical="center"/>
    </xf>
    <xf numFmtId="3" fontId="62" fillId="2" borderId="1" xfId="0" applyNumberFormat="1" applyFont="1" applyFill="1" applyBorder="1" applyAlignment="1">
      <alignment horizontal="right"/>
    </xf>
    <xf numFmtId="165" fontId="35" fillId="2" borderId="3" xfId="9" applyNumberFormat="1" applyFont="1" applyFill="1" applyBorder="1" applyAlignment="1">
      <alignment vertical="center"/>
    </xf>
    <xf numFmtId="165" fontId="35" fillId="2" borderId="3" xfId="9" applyNumberFormat="1" applyFont="1" applyFill="1" applyBorder="1" applyAlignment="1">
      <alignment horizontal="center" vertical="center"/>
    </xf>
    <xf numFmtId="165" fontId="35" fillId="2" borderId="3" xfId="9" applyNumberFormat="1" applyFont="1" applyFill="1" applyBorder="1" applyAlignment="1">
      <alignment vertical="center" wrapText="1"/>
    </xf>
    <xf numFmtId="0" fontId="35" fillId="2" borderId="1" xfId="4" applyFont="1" applyFill="1" applyBorder="1"/>
    <xf numFmtId="0" fontId="19" fillId="2" borderId="18" xfId="0" applyFont="1" applyFill="1" applyBorder="1" applyAlignment="1">
      <alignment vertical="center"/>
    </xf>
    <xf numFmtId="165" fontId="35" fillId="2" borderId="18" xfId="9" applyNumberFormat="1" applyFont="1" applyFill="1" applyBorder="1" applyAlignment="1">
      <alignment horizontal="center"/>
    </xf>
    <xf numFmtId="165" fontId="35" fillId="2" borderId="18" xfId="9" applyNumberFormat="1" applyFont="1" applyFill="1" applyBorder="1"/>
    <xf numFmtId="165" fontId="35" fillId="2" borderId="19" xfId="9" applyNumberFormat="1" applyFont="1" applyFill="1" applyBorder="1" applyAlignment="1">
      <alignment vertical="center" wrapText="1"/>
    </xf>
    <xf numFmtId="3" fontId="19" fillId="2" borderId="18" xfId="0" applyNumberFormat="1" applyFont="1" applyFill="1" applyBorder="1" applyAlignment="1">
      <alignment horizontal="right" vertical="center"/>
    </xf>
    <xf numFmtId="0" fontId="10" fillId="2" borderId="1" xfId="10" applyFont="1" applyFill="1" applyBorder="1" applyAlignment="1">
      <alignment vertical="center" wrapText="1"/>
    </xf>
    <xf numFmtId="168" fontId="9" fillId="2" borderId="1" xfId="2" applyNumberFormat="1" applyFont="1" applyFill="1" applyBorder="1" applyAlignment="1">
      <alignment horizontal="right" vertical="center" wrapText="1"/>
    </xf>
    <xf numFmtId="0" fontId="26" fillId="2" borderId="1" xfId="0" applyFont="1" applyFill="1" applyBorder="1" applyAlignment="1">
      <alignment vertical="center" wrapText="1"/>
    </xf>
    <xf numFmtId="0" fontId="41" fillId="2" borderId="1" xfId="0" applyFont="1" applyFill="1" applyBorder="1" applyAlignment="1">
      <alignment vertical="center" wrapText="1"/>
    </xf>
    <xf numFmtId="165" fontId="26" fillId="8" borderId="1" xfId="2" applyNumberFormat="1" applyFont="1" applyFill="1" applyBorder="1" applyAlignment="1">
      <alignment horizontal="right" vertical="center"/>
    </xf>
    <xf numFmtId="165" fontId="26" fillId="8" borderId="1" xfId="2" applyNumberFormat="1" applyFont="1" applyFill="1" applyBorder="1" applyAlignment="1">
      <alignment horizontal="right" vertical="center" wrapText="1"/>
    </xf>
    <xf numFmtId="165" fontId="26" fillId="8" borderId="1" xfId="2" applyNumberFormat="1" applyFont="1" applyFill="1" applyBorder="1" applyAlignment="1">
      <alignment horizontal="right" vertical="center" shrinkToFit="1"/>
    </xf>
    <xf numFmtId="165" fontId="26" fillId="8" borderId="1" xfId="2" applyNumberFormat="1" applyFont="1" applyFill="1" applyBorder="1" applyAlignment="1">
      <alignment vertical="center"/>
    </xf>
    <xf numFmtId="49" fontId="9" fillId="2" borderId="1" xfId="2" applyNumberFormat="1" applyFont="1" applyFill="1" applyBorder="1" applyAlignment="1">
      <alignment horizontal="center" vertical="center" wrapText="1"/>
    </xf>
    <xf numFmtId="165" fontId="9" fillId="2" borderId="1" xfId="2" applyNumberFormat="1" applyFont="1" applyFill="1" applyBorder="1" applyAlignment="1">
      <alignment horizontal="center" vertical="center"/>
    </xf>
    <xf numFmtId="0" fontId="13" fillId="2" borderId="1" xfId="0" applyFont="1" applyFill="1" applyBorder="1" applyAlignment="1">
      <alignment vertical="center"/>
    </xf>
    <xf numFmtId="0" fontId="13" fillId="2" borderId="1" xfId="0" applyFont="1" applyFill="1" applyBorder="1" applyAlignment="1">
      <alignment vertical="center" wrapText="1"/>
    </xf>
    <xf numFmtId="0" fontId="35" fillId="2" borderId="1" xfId="0" applyFont="1" applyFill="1" applyBorder="1" applyAlignment="1">
      <alignment horizontal="center" wrapText="1"/>
    </xf>
    <xf numFmtId="0" fontId="35" fillId="2" borderId="1" xfId="0" applyFont="1" applyFill="1" applyBorder="1" applyAlignment="1">
      <alignment vertical="center" wrapText="1"/>
    </xf>
    <xf numFmtId="165" fontId="13" fillId="2" borderId="1" xfId="2" applyNumberFormat="1" applyFont="1" applyFill="1" applyBorder="1" applyAlignment="1"/>
    <xf numFmtId="165" fontId="13" fillId="2" borderId="1" xfId="0" applyNumberFormat="1" applyFont="1" applyFill="1" applyBorder="1"/>
    <xf numFmtId="0" fontId="13" fillId="2" borderId="6" xfId="0" applyFont="1" applyFill="1" applyBorder="1" applyAlignment="1">
      <alignment vertical="center" wrapText="1"/>
    </xf>
    <xf numFmtId="0" fontId="13" fillId="2" borderId="6" xfId="0" applyFont="1" applyFill="1" applyBorder="1" applyAlignment="1">
      <alignment horizontal="center" vertical="center"/>
    </xf>
    <xf numFmtId="0" fontId="35" fillId="2" borderId="6" xfId="0" applyFont="1" applyFill="1" applyBorder="1" applyAlignment="1">
      <alignment horizontal="center" wrapText="1"/>
    </xf>
    <xf numFmtId="0" fontId="35" fillId="2" borderId="6" xfId="0" applyFont="1" applyFill="1" applyBorder="1" applyAlignment="1">
      <alignment vertical="center" wrapText="1"/>
    </xf>
    <xf numFmtId="165" fontId="13" fillId="2" borderId="6" xfId="0" applyNumberFormat="1" applyFont="1" applyFill="1" applyBorder="1"/>
    <xf numFmtId="0" fontId="63" fillId="2" borderId="1" xfId="0" applyFont="1" applyFill="1" applyBorder="1" applyAlignment="1">
      <alignment horizontal="justify" vertical="center" wrapText="1"/>
    </xf>
    <xf numFmtId="0" fontId="63" fillId="2" borderId="6" xfId="0" applyFont="1" applyFill="1" applyBorder="1" applyAlignment="1">
      <alignment horizontal="justify" vertical="center" wrapText="1"/>
    </xf>
    <xf numFmtId="0" fontId="63" fillId="2" borderId="3" xfId="0" applyFont="1" applyFill="1" applyBorder="1" applyAlignment="1">
      <alignment horizontal="justify" vertical="center" wrapText="1"/>
    </xf>
    <xf numFmtId="0" fontId="63" fillId="2" borderId="7" xfId="0" applyFont="1" applyFill="1" applyBorder="1" applyAlignment="1">
      <alignment horizontal="justify" vertical="center" wrapText="1"/>
    </xf>
    <xf numFmtId="0" fontId="24" fillId="2" borderId="3" xfId="0" applyFont="1" applyFill="1" applyBorder="1" applyAlignment="1" applyProtection="1">
      <alignment vertical="top"/>
      <protection locked="0"/>
    </xf>
    <xf numFmtId="0" fontId="24" fillId="2" borderId="3" xfId="0" applyFont="1" applyFill="1" applyBorder="1" applyAlignment="1" applyProtection="1">
      <alignment horizontal="center" vertical="top" wrapText="1"/>
      <protection locked="0"/>
    </xf>
    <xf numFmtId="0" fontId="24" fillId="2" borderId="7" xfId="0" applyFont="1" applyFill="1" applyBorder="1" applyAlignment="1" applyProtection="1">
      <alignment vertical="top"/>
      <protection locked="0"/>
    </xf>
    <xf numFmtId="0" fontId="24" fillId="2" borderId="7" xfId="0" applyFont="1" applyFill="1" applyBorder="1" applyAlignment="1" applyProtection="1">
      <alignment horizontal="center" vertical="top" wrapText="1"/>
      <protection locked="0"/>
    </xf>
    <xf numFmtId="0" fontId="19" fillId="2" borderId="7" xfId="0" applyFont="1" applyFill="1" applyBorder="1" applyAlignment="1">
      <alignment horizontal="center" vertical="center" wrapText="1"/>
    </xf>
    <xf numFmtId="0" fontId="10" fillId="2" borderId="7" xfId="0" applyFont="1" applyFill="1" applyBorder="1" applyAlignment="1" applyProtection="1">
      <alignment horizontal="center" vertical="center" wrapText="1"/>
      <protection locked="0"/>
    </xf>
    <xf numFmtId="0" fontId="23" fillId="0" borderId="3" xfId="0" applyFont="1" applyBorder="1" applyAlignment="1">
      <alignment vertical="top" wrapText="1"/>
    </xf>
    <xf numFmtId="0" fontId="9" fillId="2" borderId="7" xfId="4" applyFont="1" applyFill="1" applyBorder="1" applyAlignment="1">
      <alignment horizontal="left" vertical="center" wrapText="1"/>
    </xf>
    <xf numFmtId="0" fontId="9" fillId="2" borderId="7" xfId="4" applyFont="1" applyFill="1" applyBorder="1" applyAlignment="1">
      <alignment horizontal="center" vertical="center" wrapText="1"/>
    </xf>
    <xf numFmtId="0" fontId="9" fillId="2" borderId="7" xfId="0" applyFont="1" applyFill="1" applyBorder="1" applyAlignment="1" applyProtection="1">
      <alignment horizontal="left" vertical="center" wrapText="1"/>
      <protection locked="0"/>
    </xf>
    <xf numFmtId="10" fontId="9" fillId="2" borderId="7" xfId="13" applyNumberFormat="1" applyFont="1" applyFill="1" applyBorder="1" applyAlignment="1">
      <alignment horizontal="center" vertical="center" wrapText="1"/>
    </xf>
    <xf numFmtId="165" fontId="9" fillId="2" borderId="1" xfId="4" applyNumberFormat="1" applyFont="1" applyFill="1" applyBorder="1" applyAlignment="1">
      <alignment horizontal="center" vertical="center" wrapText="1"/>
    </xf>
    <xf numFmtId="0" fontId="9" fillId="2" borderId="0" xfId="0" applyFont="1" applyFill="1" applyBorder="1" applyAlignment="1" applyProtection="1">
      <alignment vertical="center"/>
      <protection locked="0"/>
    </xf>
    <xf numFmtId="0" fontId="10" fillId="2" borderId="7" xfId="0" applyFont="1" applyFill="1" applyBorder="1" applyAlignment="1">
      <alignment horizontal="left" vertical="center" wrapText="1"/>
    </xf>
    <xf numFmtId="0" fontId="9" fillId="2" borderId="7" xfId="0" applyFont="1" applyFill="1" applyBorder="1" applyAlignment="1" applyProtection="1">
      <alignment vertical="center"/>
      <protection locked="0"/>
    </xf>
    <xf numFmtId="0" fontId="19" fillId="2" borderId="10" xfId="4" applyFont="1" applyFill="1" applyBorder="1" applyAlignment="1">
      <alignment horizontal="center" vertical="center" wrapText="1"/>
    </xf>
    <xf numFmtId="0" fontId="10" fillId="0" borderId="6" xfId="0" applyFont="1" applyBorder="1" applyAlignment="1" applyProtection="1">
      <protection locked="0"/>
    </xf>
    <xf numFmtId="0" fontId="10" fillId="0" borderId="3" xfId="0" applyFont="1" applyBorder="1" applyAlignment="1" applyProtection="1">
      <protection locked="0"/>
    </xf>
    <xf numFmtId="0" fontId="10" fillId="0" borderId="7" xfId="0" applyFont="1" applyBorder="1" applyAlignment="1" applyProtection="1">
      <protection locked="0"/>
    </xf>
    <xf numFmtId="0" fontId="9" fillId="2" borderId="8"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9" fillId="2" borderId="8" xfId="0" quotePrefix="1" applyFont="1" applyFill="1" applyBorder="1" applyAlignment="1">
      <alignment horizontal="left" vertical="center" wrapText="1"/>
    </xf>
    <xf numFmtId="0" fontId="23" fillId="2" borderId="4"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20" fillId="2" borderId="9" xfId="0" applyFont="1" applyFill="1" applyBorder="1" applyAlignment="1">
      <alignment horizontal="center"/>
    </xf>
    <xf numFmtId="0" fontId="20" fillId="2" borderId="7" xfId="0" applyFont="1" applyFill="1" applyBorder="1" applyAlignment="1">
      <alignment horizontal="center"/>
    </xf>
    <xf numFmtId="0" fontId="20" fillId="2" borderId="11" xfId="0" applyFont="1" applyFill="1" applyBorder="1" applyAlignment="1">
      <alignment horizontal="center"/>
    </xf>
    <xf numFmtId="0" fontId="17" fillId="2" borderId="8" xfId="0" applyFont="1" applyFill="1" applyBorder="1" applyAlignment="1">
      <alignment horizontal="center"/>
    </xf>
    <xf numFmtId="0" fontId="17" fillId="2" borderId="4" xfId="0" applyFont="1" applyFill="1" applyBorder="1" applyAlignment="1">
      <alignment horizontal="center"/>
    </xf>
    <xf numFmtId="0" fontId="17" fillId="2" borderId="5" xfId="0" applyFont="1" applyFill="1" applyBorder="1" applyAlignment="1">
      <alignment horizontal="center"/>
    </xf>
    <xf numFmtId="0" fontId="23" fillId="2" borderId="1" xfId="0" applyFont="1" applyFill="1" applyBorder="1" applyAlignment="1">
      <alignment horizontal="left" vertical="center" wrapText="1"/>
    </xf>
    <xf numFmtId="0" fontId="15" fillId="2" borderId="6"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15" fillId="2" borderId="7" xfId="0" applyFont="1" applyFill="1" applyBorder="1" applyAlignment="1" applyProtection="1">
      <alignment horizontal="center" vertical="center" wrapText="1"/>
      <protection locked="0"/>
    </xf>
    <xf numFmtId="0" fontId="15" fillId="2" borderId="6"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6" fillId="2" borderId="3" xfId="0" applyFont="1" applyFill="1" applyBorder="1" applyAlignment="1" applyProtection="1">
      <alignment horizontal="center" vertical="top"/>
      <protection locked="0"/>
    </xf>
    <xf numFmtId="0" fontId="16" fillId="2" borderId="3" xfId="0" applyFont="1" applyFill="1" applyBorder="1" applyAlignment="1">
      <alignment horizontal="center" vertical="top" wrapText="1"/>
    </xf>
    <xf numFmtId="0" fontId="15" fillId="2" borderId="1" xfId="0" applyFont="1" applyFill="1" applyBorder="1" applyAlignment="1" applyProtection="1">
      <alignment horizontal="center" vertical="center" wrapText="1"/>
      <protection locked="0"/>
    </xf>
    <xf numFmtId="0" fontId="15" fillId="2" borderId="7" xfId="0" applyFont="1" applyFill="1" applyBorder="1" applyAlignment="1">
      <alignment horizontal="center" vertical="center" wrapText="1"/>
    </xf>
    <xf numFmtId="0" fontId="16" fillId="2" borderId="8"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1" xfId="0" applyFont="1" applyFill="1" applyBorder="1" applyAlignment="1" applyProtection="1">
      <alignment horizontal="center" vertical="top" wrapText="1"/>
      <protection locked="0"/>
    </xf>
    <xf numFmtId="0" fontId="16" fillId="2" borderId="1" xfId="0" applyFont="1" applyFill="1" applyBorder="1" applyAlignment="1">
      <alignment horizontal="center" vertical="top" wrapText="1"/>
    </xf>
    <xf numFmtId="0" fontId="37" fillId="2" borderId="1" xfId="0" applyFont="1" applyFill="1" applyBorder="1" applyAlignment="1">
      <alignment horizontal="center" vertical="center" wrapText="1"/>
    </xf>
    <xf numFmtId="0" fontId="19" fillId="2" borderId="1" xfId="0" applyFont="1" applyFill="1" applyBorder="1" applyAlignment="1">
      <alignment horizontal="center" vertical="top" wrapText="1"/>
    </xf>
    <xf numFmtId="0" fontId="19" fillId="2" borderId="1" xfId="0" applyFont="1" applyFill="1" applyBorder="1" applyAlignment="1">
      <alignment horizontal="left" vertical="center"/>
    </xf>
    <xf numFmtId="0" fontId="19" fillId="2" borderId="1" xfId="0" applyFont="1" applyFill="1" applyBorder="1" applyAlignment="1">
      <alignment horizontal="center" vertical="center" wrapText="1"/>
    </xf>
    <xf numFmtId="0" fontId="15" fillId="2" borderId="1" xfId="0" applyFont="1" applyFill="1" applyBorder="1" applyAlignment="1">
      <alignment horizontal="center" vertical="top" wrapText="1"/>
    </xf>
    <xf numFmtId="0" fontId="16" fillId="2" borderId="0" xfId="0" applyFont="1" applyFill="1" applyAlignment="1">
      <alignment horizontal="center" vertical="center" wrapText="1"/>
    </xf>
    <xf numFmtId="0" fontId="19" fillId="2" borderId="0" xfId="0" applyFont="1" applyFill="1" applyAlignment="1">
      <alignment horizontal="center" vertical="center" wrapText="1"/>
    </xf>
    <xf numFmtId="0" fontId="16" fillId="2" borderId="10"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19" fillId="2" borderId="6"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6" xfId="0" quotePrefix="1" applyFont="1" applyFill="1" applyBorder="1" applyAlignment="1">
      <alignment horizontal="center" vertical="center" wrapText="1"/>
    </xf>
    <xf numFmtId="0" fontId="19" fillId="2" borderId="3" xfId="0" quotePrefix="1" applyFont="1" applyFill="1" applyBorder="1" applyAlignment="1">
      <alignment horizontal="center" vertical="center" wrapText="1"/>
    </xf>
    <xf numFmtId="0" fontId="19" fillId="2" borderId="7" xfId="0" quotePrefix="1"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3" xfId="0" applyFont="1" applyFill="1" applyBorder="1" applyAlignment="1" applyProtection="1">
      <alignment horizontal="center" vertical="center" wrapText="1"/>
      <protection locked="0"/>
    </xf>
    <xf numFmtId="0" fontId="19" fillId="2" borderId="7" xfId="0" applyFont="1" applyFill="1" applyBorder="1" applyAlignment="1" applyProtection="1">
      <alignment horizontal="center" vertical="center" wrapText="1"/>
      <protection locked="0"/>
    </xf>
    <xf numFmtId="0" fontId="14" fillId="2" borderId="6" xfId="0" quotePrefix="1" applyFont="1" applyFill="1" applyBorder="1" applyAlignment="1">
      <alignment horizontal="center" vertical="center" wrapText="1"/>
    </xf>
    <xf numFmtId="0" fontId="14" fillId="2" borderId="3" xfId="0" quotePrefix="1" applyFont="1" applyFill="1" applyBorder="1" applyAlignment="1">
      <alignment horizontal="center" vertical="center" wrapText="1"/>
    </xf>
    <xf numFmtId="0" fontId="9" fillId="3" borderId="6" xfId="3" applyFont="1" applyFill="1" applyBorder="1" applyAlignment="1">
      <alignment horizontal="center" vertical="center" wrapText="1"/>
    </xf>
    <xf numFmtId="0" fontId="9" fillId="3" borderId="3" xfId="3" applyFont="1" applyFill="1" applyBorder="1" applyAlignment="1">
      <alignment horizontal="center" vertical="center" wrapText="1"/>
    </xf>
    <xf numFmtId="0" fontId="9" fillId="3" borderId="7" xfId="3" applyFont="1" applyFill="1" applyBorder="1" applyAlignment="1">
      <alignment horizontal="center" vertical="center" wrapText="1"/>
    </xf>
    <xf numFmtId="0" fontId="9" fillId="0" borderId="1" xfId="3" applyFont="1" applyBorder="1" applyAlignment="1">
      <alignment horizontal="left" vertical="center" wrapText="1"/>
    </xf>
    <xf numFmtId="0" fontId="9" fillId="3" borderId="1" xfId="3" applyFont="1" applyFill="1" applyBorder="1" applyAlignment="1">
      <alignment horizontal="center" vertical="center" wrapText="1"/>
    </xf>
    <xf numFmtId="0" fontId="19" fillId="3" borderId="1" xfId="3" applyFont="1" applyFill="1" applyBorder="1" applyAlignment="1">
      <alignment horizontal="center" vertical="center" wrapText="1"/>
    </xf>
    <xf numFmtId="0" fontId="9" fillId="3" borderId="8" xfId="3" applyFont="1" applyFill="1" applyBorder="1" applyAlignment="1">
      <alignment horizontal="left" vertical="center" wrapText="1"/>
    </xf>
    <xf numFmtId="0" fontId="9" fillId="3" borderId="4" xfId="3" applyFont="1" applyFill="1" applyBorder="1" applyAlignment="1">
      <alignment horizontal="left" vertical="center" wrapText="1"/>
    </xf>
    <xf numFmtId="0" fontId="9" fillId="3" borderId="5" xfId="3" applyFont="1" applyFill="1" applyBorder="1" applyAlignment="1">
      <alignment horizontal="left" vertical="center" wrapText="1"/>
    </xf>
    <xf numFmtId="0" fontId="9" fillId="3" borderId="7" xfId="3" applyFont="1" applyFill="1" applyBorder="1" applyAlignment="1">
      <alignment horizontal="center" vertical="top"/>
    </xf>
    <xf numFmtId="0" fontId="9" fillId="3" borderId="1" xfId="3" applyFont="1" applyFill="1" applyBorder="1" applyAlignment="1">
      <alignment horizontal="center" vertical="top"/>
    </xf>
    <xf numFmtId="0" fontId="9" fillId="3" borderId="7" xfId="3" applyFont="1" applyFill="1" applyBorder="1" applyAlignment="1">
      <alignment horizontal="center" vertical="top" wrapText="1"/>
    </xf>
    <xf numFmtId="0" fontId="9" fillId="3" borderId="1" xfId="3" applyFont="1" applyFill="1" applyBorder="1" applyAlignment="1">
      <alignment horizontal="center" vertical="top" wrapText="1"/>
    </xf>
    <xf numFmtId="0" fontId="9" fillId="3" borderId="1" xfId="3" applyFont="1" applyFill="1" applyBorder="1" applyAlignment="1">
      <alignment horizontal="left" vertical="center" wrapText="1"/>
    </xf>
    <xf numFmtId="0" fontId="9" fillId="3" borderId="8" xfId="3" applyFont="1" applyFill="1" applyBorder="1" applyAlignment="1">
      <alignment horizontal="left" vertical="center"/>
    </xf>
    <xf numFmtId="0" fontId="9" fillId="3" borderId="4" xfId="3" applyFont="1" applyFill="1" applyBorder="1" applyAlignment="1">
      <alignment horizontal="left" vertical="center"/>
    </xf>
    <xf numFmtId="0" fontId="9" fillId="3" borderId="5" xfId="3" applyFont="1" applyFill="1" applyBorder="1" applyAlignment="1">
      <alignment horizontal="left" vertical="center"/>
    </xf>
    <xf numFmtId="0" fontId="9" fillId="2" borderId="3" xfId="0" quotePrefix="1" applyFont="1" applyFill="1" applyBorder="1" applyAlignment="1">
      <alignment horizontal="center" vertical="center" wrapText="1"/>
    </xf>
    <xf numFmtId="0" fontId="9" fillId="2" borderId="7" xfId="0" quotePrefix="1"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7"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9" fillId="0" borderId="8" xfId="3" applyFont="1" applyBorder="1" applyAlignment="1">
      <alignment horizontal="left" vertical="center" wrapText="1"/>
    </xf>
    <xf numFmtId="0" fontId="9" fillId="0" borderId="4" xfId="3" applyFont="1" applyBorder="1" applyAlignment="1">
      <alignment horizontal="left" vertical="center" wrapText="1"/>
    </xf>
    <xf numFmtId="0" fontId="9" fillId="0" borderId="5" xfId="3" applyFont="1" applyBorder="1" applyAlignment="1">
      <alignment horizontal="left" vertical="center" wrapText="1"/>
    </xf>
    <xf numFmtId="0" fontId="9" fillId="2" borderId="8" xfId="4" applyFont="1" applyFill="1" applyBorder="1" applyAlignment="1">
      <alignment horizontal="left" vertical="center" wrapText="1"/>
    </xf>
    <xf numFmtId="0" fontId="9" fillId="2" borderId="4" xfId="4" applyFont="1" applyFill="1" applyBorder="1" applyAlignment="1">
      <alignment horizontal="left" vertical="center" wrapText="1"/>
    </xf>
    <xf numFmtId="0" fontId="9" fillId="2" borderId="5" xfId="4"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9" fillId="2" borderId="7" xfId="4" applyFont="1" applyFill="1" applyBorder="1" applyAlignment="1">
      <alignment horizontal="center" vertical="center" wrapText="1"/>
    </xf>
    <xf numFmtId="0" fontId="10" fillId="2" borderId="6" xfId="0" applyFont="1" applyFill="1" applyBorder="1" applyAlignment="1" applyProtection="1">
      <alignment horizontal="center" vertical="top" wrapText="1"/>
      <protection locked="0"/>
    </xf>
    <xf numFmtId="0" fontId="10" fillId="2" borderId="3" xfId="0" applyFont="1" applyFill="1" applyBorder="1" applyAlignment="1" applyProtection="1">
      <alignment horizontal="center" vertical="top" wrapText="1"/>
      <protection locked="0"/>
    </xf>
    <xf numFmtId="0" fontId="9" fillId="2" borderId="1" xfId="0" quotePrefix="1" applyFont="1" applyFill="1" applyBorder="1" applyAlignment="1">
      <alignment horizontal="center" vertical="center" wrapText="1"/>
    </xf>
    <xf numFmtId="0" fontId="19" fillId="3" borderId="6" xfId="3" quotePrefix="1" applyFont="1" applyFill="1" applyBorder="1" applyAlignment="1">
      <alignment horizontal="center" vertical="center" wrapText="1"/>
    </xf>
    <xf numFmtId="0" fontId="19" fillId="3" borderId="3" xfId="3" quotePrefix="1" applyFont="1" applyFill="1" applyBorder="1" applyAlignment="1">
      <alignment horizontal="center" vertical="center" wrapText="1"/>
    </xf>
    <xf numFmtId="0" fontId="9" fillId="3" borderId="8" xfId="3" quotePrefix="1"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0" xfId="0" applyFont="1" applyAlignment="1">
      <alignment vertical="center" wrapText="1"/>
    </xf>
    <xf numFmtId="0" fontId="17" fillId="0" borderId="0" xfId="0" applyFont="1" applyAlignment="1">
      <alignment horizontal="justify" vertical="center" wrapText="1"/>
    </xf>
    <xf numFmtId="0" fontId="17" fillId="0" borderId="0" xfId="0" applyFont="1" applyAlignment="1">
      <alignment horizontal="center" vertical="center" wrapText="1"/>
    </xf>
    <xf numFmtId="0" fontId="9" fillId="0" borderId="1" xfId="0" applyFont="1" applyBorder="1" applyAlignment="1">
      <alignment horizontal="center" vertical="top" wrapText="1"/>
    </xf>
    <xf numFmtId="0" fontId="9" fillId="0" borderId="1" xfId="0" applyFont="1" applyBorder="1" applyAlignment="1" applyProtection="1">
      <alignment horizontal="center" vertical="center" wrapText="1"/>
      <protection locked="0"/>
    </xf>
    <xf numFmtId="0" fontId="9" fillId="0" borderId="1" xfId="0" quotePrefix="1"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pplyProtection="1">
      <alignment horizontal="left"/>
      <protection locked="0"/>
    </xf>
    <xf numFmtId="0" fontId="9" fillId="0" borderId="6"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2" borderId="6" xfId="0" quotePrefix="1"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0" borderId="6"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7" xfId="0" applyFont="1" applyBorder="1" applyAlignment="1" applyProtection="1">
      <alignment horizontal="center" vertical="center" wrapText="1"/>
      <protection locked="0"/>
    </xf>
    <xf numFmtId="0" fontId="9" fillId="2"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1" xfId="0" applyFont="1" applyFill="1" applyBorder="1" applyAlignment="1" applyProtection="1">
      <alignment horizontal="center" vertical="top" wrapText="1"/>
      <protection locked="0"/>
    </xf>
    <xf numFmtId="0" fontId="14" fillId="2" borderId="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9" fillId="2" borderId="6"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4" fillId="2" borderId="1" xfId="0" applyFont="1" applyFill="1" applyBorder="1" applyAlignment="1">
      <alignment horizontal="center" vertical="center" wrapText="1"/>
    </xf>
    <xf numFmtId="0" fontId="39" fillId="4" borderId="0" xfId="0" applyFont="1" applyFill="1" applyAlignment="1">
      <alignment horizontal="left" vertical="center"/>
    </xf>
    <xf numFmtId="0" fontId="39" fillId="4" borderId="0" xfId="0" quotePrefix="1" applyFont="1" applyFill="1" applyAlignment="1">
      <alignment horizontal="left" vertical="center"/>
    </xf>
    <xf numFmtId="0" fontId="0" fillId="0" borderId="0" xfId="0" applyAlignment="1">
      <alignment horizontal="left" vertical="center"/>
    </xf>
    <xf numFmtId="0" fontId="10" fillId="2" borderId="1" xfId="0" applyFont="1" applyFill="1" applyBorder="1" applyAlignment="1">
      <alignment horizontal="left" vertical="center" wrapText="1"/>
    </xf>
    <xf numFmtId="0" fontId="26" fillId="4" borderId="12" xfId="0" applyFont="1" applyFill="1" applyBorder="1" applyAlignment="1">
      <alignment horizontal="left" vertical="center"/>
    </xf>
    <xf numFmtId="0" fontId="9" fillId="2" borderId="7" xfId="0" applyFont="1" applyFill="1" applyBorder="1" applyAlignment="1" applyProtection="1">
      <alignment horizontal="center" vertical="center" wrapText="1"/>
      <protection locked="0"/>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4" applyFont="1" applyFill="1" applyBorder="1" applyAlignment="1">
      <alignment horizontal="left" vertical="center" wrapText="1"/>
    </xf>
    <xf numFmtId="0" fontId="18" fillId="0" borderId="3"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168" fontId="9" fillId="2" borderId="1" xfId="2" applyNumberFormat="1" applyFont="1" applyFill="1" applyBorder="1" applyAlignment="1">
      <alignment horizontal="center"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9" fillId="0" borderId="1" xfId="0" quotePrefix="1" applyFont="1" applyBorder="1" applyAlignment="1">
      <alignment horizontal="center" vertical="top" wrapTex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center" vertical="center" wrapText="1"/>
    </xf>
    <xf numFmtId="0" fontId="10" fillId="0" borderId="7" xfId="0" applyFont="1" applyBorder="1" applyAlignment="1" applyProtection="1">
      <alignment horizontal="center" vertical="top" wrapText="1"/>
      <protection locked="0"/>
    </xf>
    <xf numFmtId="0" fontId="10" fillId="0" borderId="1" xfId="0" applyFont="1" applyBorder="1" applyAlignment="1" applyProtection="1">
      <alignment horizontal="center" vertical="top" wrapText="1"/>
      <protection locked="0"/>
    </xf>
    <xf numFmtId="0" fontId="10" fillId="0" borderId="6" xfId="0" applyFont="1" applyBorder="1" applyAlignment="1" applyProtection="1">
      <alignment horizontal="center" vertical="top" wrapText="1"/>
      <protection locked="0"/>
    </xf>
    <xf numFmtId="0" fontId="19" fillId="0" borderId="1" xfId="0" applyFont="1" applyBorder="1" applyAlignment="1">
      <alignment horizontal="center" vertical="center" wrapText="1"/>
    </xf>
    <xf numFmtId="0" fontId="19" fillId="0" borderId="6" xfId="4" applyFont="1" applyBorder="1" applyAlignment="1">
      <alignment horizontal="center" vertical="center" wrapText="1"/>
    </xf>
    <xf numFmtId="0" fontId="19" fillId="0" borderId="3" xfId="4" applyFont="1" applyBorder="1" applyAlignment="1">
      <alignment horizontal="center" vertical="center" wrapText="1"/>
    </xf>
    <xf numFmtId="0" fontId="19" fillId="0" borderId="7" xfId="4" applyFont="1" applyBorder="1" applyAlignment="1">
      <alignment horizontal="center" vertical="center" wrapText="1"/>
    </xf>
    <xf numFmtId="0" fontId="9" fillId="0" borderId="1" xfId="4" applyFont="1" applyBorder="1" applyAlignment="1">
      <alignment horizontal="center" vertical="center" wrapText="1"/>
    </xf>
    <xf numFmtId="0" fontId="19" fillId="0" borderId="1" xfId="4" applyFont="1" applyBorder="1" applyAlignment="1">
      <alignment horizontal="center" vertical="center" wrapText="1"/>
    </xf>
    <xf numFmtId="0" fontId="19" fillId="0" borderId="1" xfId="0" applyFont="1" applyBorder="1" applyAlignment="1" applyProtection="1">
      <alignment horizontal="center" vertical="center" wrapText="1"/>
      <protection locked="0"/>
    </xf>
    <xf numFmtId="0" fontId="24" fillId="0" borderId="6" xfId="0" applyFont="1" applyBorder="1" applyAlignment="1" applyProtection="1">
      <alignment horizontal="center" vertical="top" wrapText="1"/>
      <protection locked="0"/>
    </xf>
    <xf numFmtId="0" fontId="24" fillId="0" borderId="3" xfId="0" applyFont="1" applyBorder="1" applyAlignment="1" applyProtection="1">
      <alignment horizontal="center" vertical="top" wrapText="1"/>
      <protection locked="0"/>
    </xf>
    <xf numFmtId="0" fontId="19" fillId="0" borderId="1" xfId="0" quotePrefix="1" applyFont="1" applyBorder="1" applyAlignment="1">
      <alignment horizontal="center" vertical="center" wrapText="1"/>
    </xf>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165" fontId="9" fillId="0" borderId="1" xfId="2" applyNumberFormat="1" applyFont="1" applyFill="1" applyBorder="1" applyAlignment="1">
      <alignment horizontal="center" vertical="center" wrapText="1"/>
    </xf>
    <xf numFmtId="0" fontId="15" fillId="0" borderId="7" xfId="0" applyFont="1" applyBorder="1" applyAlignment="1">
      <alignment horizontal="center" vertical="center" wrapText="1"/>
    </xf>
    <xf numFmtId="0" fontId="9" fillId="0" borderId="1" xfId="4" applyFont="1" applyBorder="1" applyAlignment="1">
      <alignment horizontal="center" vertical="top" wrapText="1"/>
    </xf>
    <xf numFmtId="0" fontId="10" fillId="0" borderId="3" xfId="0" applyFont="1" applyBorder="1" applyAlignment="1" applyProtection="1">
      <alignment horizontal="center" vertical="top" wrapText="1"/>
      <protection locked="0"/>
    </xf>
    <xf numFmtId="0" fontId="9" fillId="0" borderId="7" xfId="0" applyFont="1" applyBorder="1" applyAlignment="1">
      <alignment horizontal="center" vertical="center" wrapText="1"/>
    </xf>
    <xf numFmtId="0" fontId="18" fillId="0" borderId="6" xfId="0" applyFont="1" applyBorder="1" applyAlignment="1" applyProtection="1">
      <alignment horizontal="center" vertical="top" wrapText="1"/>
      <protection locked="0"/>
    </xf>
    <xf numFmtId="0" fontId="18" fillId="0" borderId="3" xfId="0" applyFont="1" applyBorder="1" applyAlignment="1" applyProtection="1">
      <alignment horizontal="center" vertical="top" wrapText="1"/>
      <protection locked="0"/>
    </xf>
    <xf numFmtId="0" fontId="9" fillId="0" borderId="6" xfId="0" applyFont="1" applyBorder="1" applyAlignment="1" applyProtection="1">
      <alignment horizontal="center" vertical="top" wrapText="1"/>
      <protection locked="0"/>
    </xf>
    <xf numFmtId="0" fontId="9" fillId="0" borderId="3" xfId="0" applyFont="1" applyBorder="1" applyAlignment="1" applyProtection="1">
      <alignment horizontal="center" vertical="top" wrapText="1"/>
      <protection locked="0"/>
    </xf>
    <xf numFmtId="0" fontId="9" fillId="0" borderId="7" xfId="0" applyFont="1" applyBorder="1" applyAlignment="1" applyProtection="1">
      <alignment horizontal="center" vertical="top" wrapText="1"/>
      <protection locked="0"/>
    </xf>
    <xf numFmtId="0" fontId="15" fillId="0" borderId="3" xfId="0" applyFont="1" applyBorder="1" applyAlignment="1">
      <alignment horizontal="center" vertical="center" wrapText="1"/>
    </xf>
    <xf numFmtId="165" fontId="9" fillId="0" borderId="3" xfId="2" applyNumberFormat="1" applyFont="1" applyFill="1" applyBorder="1" applyAlignment="1">
      <alignment horizontal="center" vertical="top" wrapText="1"/>
    </xf>
    <xf numFmtId="165" fontId="9" fillId="0" borderId="1" xfId="2" applyNumberFormat="1" applyFont="1" applyFill="1" applyBorder="1" applyAlignment="1">
      <alignment horizontal="center" vertical="top" wrapText="1"/>
    </xf>
    <xf numFmtId="165" fontId="9" fillId="0" borderId="6" xfId="2" applyNumberFormat="1" applyFont="1" applyFill="1" applyBorder="1" applyAlignment="1">
      <alignment horizontal="center" vertical="top"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165" fontId="9" fillId="0" borderId="6" xfId="2"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9" fillId="0" borderId="6" xfId="0" quotePrefix="1" applyFont="1" applyBorder="1" applyAlignment="1">
      <alignment horizontal="center" vertical="top" wrapText="1"/>
    </xf>
    <xf numFmtId="0" fontId="19" fillId="0" borderId="3" xfId="0" quotePrefix="1" applyFont="1" applyBorder="1" applyAlignment="1">
      <alignment horizontal="center" vertical="top" wrapText="1"/>
    </xf>
    <xf numFmtId="0" fontId="19" fillId="0" borderId="7" xfId="0" quotePrefix="1" applyFont="1" applyBorder="1" applyAlignment="1">
      <alignment horizontal="center" vertical="top" wrapText="1"/>
    </xf>
    <xf numFmtId="0" fontId="9" fillId="2" borderId="6" xfId="0" applyFont="1" applyFill="1" applyBorder="1" applyAlignment="1" applyProtection="1">
      <alignment horizontal="center" vertical="top" wrapText="1"/>
      <protection locked="0"/>
    </xf>
    <xf numFmtId="0" fontId="9" fillId="2" borderId="3" xfId="0" applyFont="1" applyFill="1" applyBorder="1" applyAlignment="1" applyProtection="1">
      <alignment horizontal="center" vertical="top" wrapText="1"/>
      <protection locked="0"/>
    </xf>
    <xf numFmtId="0" fontId="9" fillId="2" borderId="3" xfId="0" applyFont="1" applyFill="1" applyBorder="1" applyAlignment="1">
      <alignment horizontal="center" vertical="top" wrapText="1"/>
    </xf>
    <xf numFmtId="165" fontId="35" fillId="2" borderId="1" xfId="9" applyNumberFormat="1" applyFont="1" applyFill="1" applyBorder="1" applyAlignment="1">
      <alignment horizontal="center" vertical="center" wrapText="1"/>
    </xf>
    <xf numFmtId="165" fontId="35" fillId="2" borderId="18" xfId="9" applyNumberFormat="1" applyFont="1" applyFill="1" applyBorder="1" applyAlignment="1">
      <alignment horizontal="center" vertical="center" wrapText="1"/>
    </xf>
    <xf numFmtId="0" fontId="9" fillId="2" borderId="6" xfId="0" applyFont="1" applyFill="1" applyBorder="1" applyAlignment="1">
      <alignment horizontal="center" vertical="top" wrapText="1"/>
    </xf>
    <xf numFmtId="0" fontId="16" fillId="2" borderId="8"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2" borderId="5" xfId="0" applyFont="1" applyFill="1" applyBorder="1" applyAlignment="1">
      <alignment horizontal="left" vertical="top" wrapText="1"/>
    </xf>
    <xf numFmtId="3" fontId="16" fillId="2" borderId="8" xfId="3" applyNumberFormat="1" applyFont="1" applyFill="1" applyBorder="1" applyAlignment="1">
      <alignment horizontal="left" vertical="top" wrapText="1"/>
    </xf>
    <xf numFmtId="3" fontId="16" fillId="2" borderId="4" xfId="3" applyNumberFormat="1" applyFont="1" applyFill="1" applyBorder="1" applyAlignment="1">
      <alignment horizontal="left" vertical="top" wrapText="1"/>
    </xf>
    <xf numFmtId="3" fontId="16" fillId="2" borderId="5" xfId="3" applyNumberFormat="1" applyFont="1" applyFill="1" applyBorder="1" applyAlignment="1">
      <alignment horizontal="left" vertical="top" wrapText="1"/>
    </xf>
    <xf numFmtId="0" fontId="9" fillId="2" borderId="7" xfId="0" applyFont="1" applyFill="1" applyBorder="1" applyAlignment="1" applyProtection="1">
      <alignment horizontal="center" vertical="top" wrapText="1"/>
      <protection locked="0"/>
    </xf>
    <xf numFmtId="0" fontId="9" fillId="2" borderId="6" xfId="0" applyFont="1" applyFill="1" applyBorder="1" applyAlignment="1" applyProtection="1">
      <alignment horizontal="center"/>
      <protection locked="0"/>
    </xf>
    <xf numFmtId="0" fontId="9" fillId="2" borderId="3" xfId="0" applyFont="1" applyFill="1" applyBorder="1" applyAlignment="1" applyProtection="1">
      <alignment horizontal="center"/>
      <protection locked="0"/>
    </xf>
    <xf numFmtId="0" fontId="9" fillId="2" borderId="7" xfId="0" applyFont="1" applyFill="1" applyBorder="1" applyAlignment="1" applyProtection="1">
      <alignment horizontal="center"/>
      <protection locked="0"/>
    </xf>
    <xf numFmtId="0" fontId="9" fillId="2" borderId="7" xfId="0" applyFont="1" applyFill="1" applyBorder="1" applyAlignment="1">
      <alignment horizontal="center" vertical="top" wrapText="1"/>
    </xf>
    <xf numFmtId="0" fontId="9" fillId="2" borderId="1" xfId="5" applyFont="1" applyFill="1" applyBorder="1" applyAlignment="1">
      <alignment horizontal="left" vertical="center" wrapText="1"/>
    </xf>
    <xf numFmtId="0" fontId="19" fillId="2" borderId="1" xfId="5" applyFont="1" applyFill="1" applyBorder="1" applyAlignment="1">
      <alignment horizontal="center" vertical="center" wrapText="1"/>
    </xf>
    <xf numFmtId="0" fontId="9" fillId="2" borderId="8" xfId="5" applyFont="1" applyFill="1" applyBorder="1" applyAlignment="1">
      <alignment horizontal="left" vertical="center" wrapText="1"/>
    </xf>
    <xf numFmtId="0" fontId="9" fillId="2" borderId="4" xfId="5" applyFont="1" applyFill="1" applyBorder="1" applyAlignment="1">
      <alignment horizontal="left" vertical="center" wrapText="1"/>
    </xf>
    <xf numFmtId="0" fontId="9" fillId="2" borderId="5" xfId="5" applyFont="1" applyFill="1" applyBorder="1" applyAlignment="1">
      <alignment horizontal="left" vertical="center" wrapText="1"/>
    </xf>
    <xf numFmtId="0" fontId="9" fillId="2" borderId="1" xfId="0" applyFont="1" applyFill="1" applyBorder="1" applyAlignment="1" applyProtection="1">
      <alignment horizontal="center" vertical="top" wrapText="1"/>
      <protection locked="0"/>
    </xf>
    <xf numFmtId="0" fontId="10" fillId="2" borderId="6"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7" xfId="0" applyFont="1" applyFill="1" applyBorder="1" applyAlignment="1" applyProtection="1">
      <alignment horizontal="left" vertical="top" wrapText="1"/>
      <protection locked="0"/>
    </xf>
    <xf numFmtId="0" fontId="19" fillId="2" borderId="1" xfId="0" applyFont="1" applyFill="1" applyBorder="1" applyAlignment="1" applyProtection="1">
      <alignment horizontal="center" vertical="center" wrapText="1"/>
      <protection locked="0"/>
    </xf>
    <xf numFmtId="0" fontId="19" fillId="2" borderId="6" xfId="0" applyFont="1" applyFill="1" applyBorder="1" applyAlignment="1" applyProtection="1">
      <alignment horizontal="center" vertical="center" wrapText="1"/>
      <protection locked="0"/>
    </xf>
    <xf numFmtId="3" fontId="9" fillId="2" borderId="6" xfId="0" applyNumberFormat="1" applyFont="1" applyFill="1" applyBorder="1" applyAlignment="1">
      <alignment horizontal="center" vertical="center" wrapText="1"/>
    </xf>
    <xf numFmtId="3" fontId="9" fillId="2" borderId="7"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9" fillId="2" borderId="1"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9" fillId="2" borderId="7" xfId="0" applyFont="1" applyFill="1" applyBorder="1" applyAlignment="1">
      <alignment horizontal="justify" vertical="center" wrapText="1"/>
    </xf>
    <xf numFmtId="3" fontId="9" fillId="2" borderId="1" xfId="3" applyNumberFormat="1" applyFont="1" applyFill="1" applyBorder="1" applyAlignment="1">
      <alignment horizontal="left" vertical="center" wrapText="1"/>
    </xf>
    <xf numFmtId="0" fontId="9" fillId="2" borderId="1" xfId="0" applyFont="1" applyFill="1" applyBorder="1" applyAlignment="1">
      <alignment vertical="center" wrapText="1"/>
    </xf>
    <xf numFmtId="0" fontId="19" fillId="2" borderId="1" xfId="0" quotePrefix="1" applyFont="1" applyFill="1" applyBorder="1" applyAlignment="1">
      <alignment horizontal="center" vertical="center" wrapText="1"/>
    </xf>
    <xf numFmtId="0" fontId="19" fillId="2" borderId="3" xfId="0" applyFont="1" applyFill="1" applyBorder="1" applyAlignment="1">
      <alignment horizontal="center" vertical="top" wrapText="1"/>
    </xf>
    <xf numFmtId="0" fontId="38" fillId="2" borderId="6"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38" fillId="2" borderId="7" xfId="0" applyFont="1" applyFill="1" applyBorder="1" applyAlignment="1">
      <alignment horizontal="center" vertical="center" wrapText="1"/>
    </xf>
    <xf numFmtId="0" fontId="19" fillId="2" borderId="6" xfId="5" applyFont="1" applyFill="1" applyBorder="1" applyAlignment="1">
      <alignment horizontal="center" vertical="center" wrapText="1"/>
    </xf>
    <xf numFmtId="0" fontId="19" fillId="2" borderId="7" xfId="5" applyFont="1" applyFill="1" applyBorder="1" applyAlignment="1">
      <alignment horizontal="center" vertical="center" wrapText="1"/>
    </xf>
    <xf numFmtId="0" fontId="19" fillId="2" borderId="3" xfId="5" applyFont="1" applyFill="1" applyBorder="1" applyAlignment="1">
      <alignment horizontal="center" vertical="center" wrapText="1"/>
    </xf>
    <xf numFmtId="0" fontId="19" fillId="2" borderId="6" xfId="0" quotePrefix="1" applyFont="1" applyFill="1" applyBorder="1" applyAlignment="1">
      <alignment horizontal="center" vertical="top" wrapText="1"/>
    </xf>
    <xf numFmtId="0" fontId="19" fillId="2" borderId="3" xfId="0" quotePrefix="1"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7" xfId="0" quotePrefix="1" applyFont="1" applyFill="1" applyBorder="1" applyAlignment="1">
      <alignment horizontal="center" vertical="top" wrapText="1"/>
    </xf>
    <xf numFmtId="0" fontId="16" fillId="2" borderId="11" xfId="0" applyFont="1" applyFill="1" applyBorder="1" applyAlignment="1">
      <alignment horizontal="left" vertical="top" wrapText="1"/>
    </xf>
    <xf numFmtId="0" fontId="16" fillId="2" borderId="10" xfId="0" applyFont="1" applyFill="1" applyBorder="1" applyAlignment="1">
      <alignment horizontal="left" vertical="top" wrapText="1"/>
    </xf>
    <xf numFmtId="0" fontId="16" fillId="2" borderId="9" xfId="0" applyFont="1" applyFill="1" applyBorder="1" applyAlignment="1">
      <alignment horizontal="left" vertical="top" wrapText="1"/>
    </xf>
    <xf numFmtId="0" fontId="9" fillId="2" borderId="1" xfId="5" applyFont="1" applyFill="1" applyBorder="1" applyAlignment="1">
      <alignment horizontal="center" vertical="center" wrapText="1"/>
    </xf>
    <xf numFmtId="0" fontId="9" fillId="0" borderId="6" xfId="0" applyFont="1" applyBorder="1" applyAlignment="1">
      <alignment horizontal="center" vertical="top" wrapText="1"/>
    </xf>
    <xf numFmtId="0" fontId="9" fillId="0" borderId="3" xfId="0" applyFont="1" applyBorder="1" applyAlignment="1">
      <alignment horizontal="center" vertical="top" wrapText="1"/>
    </xf>
    <xf numFmtId="0" fontId="9" fillId="0" borderId="7" xfId="0" applyFont="1" applyBorder="1" applyAlignment="1">
      <alignment horizontal="center" vertical="top" wrapText="1"/>
    </xf>
    <xf numFmtId="0" fontId="19" fillId="0" borderId="6" xfId="0" applyFont="1" applyBorder="1" applyAlignment="1" applyProtection="1">
      <alignment horizontal="center" vertical="top" wrapText="1"/>
      <protection locked="0"/>
    </xf>
    <xf numFmtId="0" fontId="19" fillId="0" borderId="3" xfId="0" applyFont="1" applyBorder="1" applyAlignment="1" applyProtection="1">
      <alignment horizontal="center" vertical="top" wrapText="1"/>
      <protection locked="0"/>
    </xf>
    <xf numFmtId="0" fontId="19" fillId="0" borderId="7" xfId="0" applyFont="1" applyBorder="1" applyAlignment="1" applyProtection="1">
      <alignment horizontal="center" vertical="top" wrapText="1"/>
      <protection locked="0"/>
    </xf>
    <xf numFmtId="3" fontId="9" fillId="0" borderId="3" xfId="0" applyNumberFormat="1" applyFont="1" applyBorder="1" applyAlignment="1" applyProtection="1">
      <alignment horizontal="center" vertical="top" wrapText="1"/>
      <protection locked="0"/>
    </xf>
    <xf numFmtId="3" fontId="9" fillId="0" borderId="1" xfId="0" applyNumberFormat="1" applyFont="1" applyBorder="1" applyAlignment="1" applyProtection="1">
      <alignment horizontal="center" vertical="top" wrapText="1"/>
      <protection locked="0"/>
    </xf>
    <xf numFmtId="3" fontId="9" fillId="0" borderId="6" xfId="0" applyNumberFormat="1" applyFont="1" applyBorder="1" applyAlignment="1" applyProtection="1">
      <alignment horizontal="center" vertical="top" wrapText="1"/>
      <protection locked="0"/>
    </xf>
    <xf numFmtId="3" fontId="9" fillId="0" borderId="7" xfId="0" applyNumberFormat="1" applyFont="1" applyBorder="1" applyAlignment="1" applyProtection="1">
      <alignment horizontal="center" vertical="top" wrapText="1"/>
      <protection locked="0"/>
    </xf>
    <xf numFmtId="0" fontId="9" fillId="0" borderId="1" xfId="0" applyFont="1" applyBorder="1" applyAlignment="1" applyProtection="1">
      <alignment horizontal="center" vertical="top" wrapText="1"/>
      <protection locked="0"/>
    </xf>
    <xf numFmtId="0" fontId="10" fillId="0" borderId="8" xfId="0" applyFont="1" applyBorder="1" applyAlignment="1">
      <alignment horizontal="left" vertical="center" wrapText="1"/>
    </xf>
    <xf numFmtId="0" fontId="10" fillId="0" borderId="5" xfId="0" applyFont="1" applyBorder="1" applyAlignment="1">
      <alignment horizontal="left" vertical="center" wrapText="1"/>
    </xf>
    <xf numFmtId="0" fontId="9" fillId="0" borderId="6" xfId="0" quotePrefix="1" applyFont="1" applyBorder="1" applyAlignment="1">
      <alignment horizontal="center" vertical="center" wrapText="1"/>
    </xf>
    <xf numFmtId="0" fontId="9" fillId="0" borderId="3" xfId="0" quotePrefix="1" applyFont="1" applyBorder="1" applyAlignment="1">
      <alignment horizontal="center" vertical="center" wrapText="1"/>
    </xf>
    <xf numFmtId="0" fontId="9" fillId="0" borderId="7" xfId="0" quotePrefix="1" applyFont="1" applyBorder="1" applyAlignment="1">
      <alignment horizontal="center" vertical="center" wrapText="1"/>
    </xf>
    <xf numFmtId="0" fontId="19" fillId="0" borderId="1" xfId="0" applyFont="1" applyBorder="1" applyAlignment="1">
      <alignment horizontal="center" vertical="top" wrapText="1"/>
    </xf>
    <xf numFmtId="0" fontId="69" fillId="0" borderId="8" xfId="0" applyFont="1" applyBorder="1" applyAlignment="1">
      <alignment horizontal="left" vertical="center" wrapText="1"/>
    </xf>
    <xf numFmtId="0" fontId="22" fillId="0" borderId="5" xfId="0" applyFont="1" applyBorder="1" applyAlignment="1">
      <alignment horizontal="left" vertical="center" wrapText="1"/>
    </xf>
    <xf numFmtId="0" fontId="35" fillId="2" borderId="6"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7" xfId="0" applyFont="1" applyFill="1" applyBorder="1" applyAlignment="1">
      <alignment horizontal="center" vertical="center" wrapText="1"/>
    </xf>
    <xf numFmtId="165" fontId="13" fillId="2" borderId="6" xfId="0" applyNumberFormat="1" applyFont="1" applyFill="1" applyBorder="1" applyAlignment="1">
      <alignment horizontal="center" vertical="center"/>
    </xf>
    <xf numFmtId="165" fontId="13" fillId="2" borderId="3" xfId="0" applyNumberFormat="1" applyFont="1" applyFill="1" applyBorder="1" applyAlignment="1">
      <alignment horizontal="center" vertical="center"/>
    </xf>
    <xf numFmtId="165" fontId="13" fillId="2" borderId="7" xfId="0" applyNumberFormat="1" applyFont="1" applyFill="1" applyBorder="1" applyAlignment="1">
      <alignment horizontal="center" vertical="center"/>
    </xf>
    <xf numFmtId="0" fontId="63" fillId="2" borderId="1" xfId="0" applyFont="1" applyFill="1" applyBorder="1" applyAlignment="1">
      <alignment horizontal="center" vertical="center" wrapText="1"/>
    </xf>
    <xf numFmtId="0" fontId="10" fillId="2" borderId="6"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63" fillId="2" borderId="1" xfId="0" applyFont="1" applyFill="1" applyBorder="1" applyAlignment="1">
      <alignment horizontal="justify" vertical="center" wrapText="1"/>
    </xf>
    <xf numFmtId="3" fontId="9" fillId="2" borderId="3" xfId="0" applyNumberFormat="1" applyFont="1" applyFill="1" applyBorder="1" applyAlignment="1">
      <alignment horizontal="center" vertical="center" wrapText="1"/>
    </xf>
    <xf numFmtId="2" fontId="9" fillId="2" borderId="6" xfId="0" applyNumberFormat="1" applyFont="1" applyFill="1" applyBorder="1" applyAlignment="1">
      <alignment horizontal="center" vertical="center" wrapText="1"/>
    </xf>
    <xf numFmtId="2" fontId="9" fillId="2" borderId="3" xfId="0" applyNumberFormat="1" applyFont="1" applyFill="1" applyBorder="1" applyAlignment="1">
      <alignment horizontal="center" vertical="center" wrapText="1"/>
    </xf>
    <xf numFmtId="0" fontId="9" fillId="2" borderId="3" xfId="0" applyFont="1" applyFill="1" applyBorder="1" applyAlignment="1" applyProtection="1">
      <alignment horizontal="center" wrapText="1"/>
      <protection locked="0"/>
    </xf>
    <xf numFmtId="0" fontId="10" fillId="2" borderId="7" xfId="0" applyFont="1" applyFill="1" applyBorder="1" applyAlignment="1" applyProtection="1">
      <alignment horizontal="center" vertical="center" wrapText="1"/>
      <protection locked="0"/>
    </xf>
    <xf numFmtId="0" fontId="9" fillId="2" borderId="3" xfId="1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9" fillId="2" borderId="1" xfId="10" applyFont="1" applyFill="1" applyBorder="1" applyAlignment="1">
      <alignment horizontal="left" vertical="center" wrapText="1"/>
    </xf>
    <xf numFmtId="2" fontId="9" fillId="2" borderId="7" xfId="0" applyNumberFormat="1" applyFont="1" applyFill="1" applyBorder="1" applyAlignment="1">
      <alignment horizontal="center" vertical="center" wrapText="1"/>
    </xf>
    <xf numFmtId="2" fontId="9" fillId="2" borderId="3" xfId="0" applyNumberFormat="1" applyFont="1" applyFill="1" applyBorder="1" applyAlignment="1">
      <alignment horizontal="center" vertical="top" wrapText="1"/>
    </xf>
    <xf numFmtId="2" fontId="9" fillId="2" borderId="7" xfId="0" applyNumberFormat="1" applyFont="1" applyFill="1" applyBorder="1" applyAlignment="1">
      <alignment horizontal="center" vertical="top" wrapText="1"/>
    </xf>
    <xf numFmtId="0" fontId="9" fillId="2" borderId="6" xfId="10" applyFont="1" applyFill="1" applyBorder="1" applyAlignment="1">
      <alignment horizontal="center" vertical="center" wrapText="1"/>
    </xf>
    <xf numFmtId="0" fontId="9" fillId="2" borderId="7" xfId="10" applyFont="1" applyFill="1" applyBorder="1" applyAlignment="1">
      <alignment horizontal="center" vertical="center" wrapText="1"/>
    </xf>
    <xf numFmtId="0" fontId="56" fillId="0" borderId="1" xfId="0" applyFont="1" applyBorder="1" applyAlignment="1">
      <alignment horizontal="center" vertical="center" wrapText="1"/>
    </xf>
    <xf numFmtId="0" fontId="56" fillId="0" borderId="1" xfId="0" applyFont="1" applyBorder="1" applyAlignment="1">
      <alignment horizontal="center" vertical="center"/>
    </xf>
    <xf numFmtId="171" fontId="56" fillId="0" borderId="6" xfId="2" applyNumberFormat="1" applyFont="1" applyBorder="1" applyAlignment="1" applyProtection="1">
      <alignment horizontal="center" vertical="top" wrapText="1"/>
    </xf>
    <xf numFmtId="171" fontId="56" fillId="0" borderId="3" xfId="2" applyNumberFormat="1" applyFont="1" applyBorder="1" applyAlignment="1" applyProtection="1">
      <alignment horizontal="center" vertical="top" wrapText="1"/>
    </xf>
    <xf numFmtId="171" fontId="56" fillId="0" borderId="7" xfId="2" applyNumberFormat="1" applyFont="1" applyBorder="1" applyAlignment="1" applyProtection="1">
      <alignment horizontal="center" vertical="top" wrapText="1"/>
    </xf>
    <xf numFmtId="171" fontId="56" fillId="0" borderId="6" xfId="2" applyNumberFormat="1" applyFont="1" applyBorder="1" applyAlignment="1" applyProtection="1">
      <alignment horizontal="center" vertical="center" wrapText="1"/>
    </xf>
    <xf numFmtId="171" fontId="56" fillId="0" borderId="3" xfId="2" applyNumberFormat="1" applyFont="1" applyBorder="1" applyAlignment="1" applyProtection="1">
      <alignment horizontal="center" vertical="center" wrapText="1"/>
    </xf>
    <xf numFmtId="171" fontId="56" fillId="0" borderId="7" xfId="2" applyNumberFormat="1" applyFont="1" applyBorder="1" applyAlignment="1" applyProtection="1">
      <alignment horizontal="center" vertical="center" wrapText="1"/>
    </xf>
    <xf numFmtId="0" fontId="56" fillId="0" borderId="6" xfId="0" applyFont="1" applyBorder="1" applyAlignment="1">
      <alignment horizontal="center" vertical="center"/>
    </xf>
    <xf numFmtId="0" fontId="56" fillId="0" borderId="3" xfId="0" applyFont="1" applyBorder="1" applyAlignment="1">
      <alignment horizontal="center" vertical="center"/>
    </xf>
    <xf numFmtId="0" fontId="56" fillId="0" borderId="7" xfId="0" applyFont="1" applyBorder="1" applyAlignment="1">
      <alignment horizontal="center" vertical="center"/>
    </xf>
    <xf numFmtId="0" fontId="54" fillId="0" borderId="1" xfId="0" applyFont="1" applyBorder="1" applyAlignment="1">
      <alignment vertical="center"/>
    </xf>
    <xf numFmtId="0" fontId="18" fillId="2" borderId="6" xfId="0" applyFont="1" applyFill="1" applyBorder="1" applyAlignment="1" applyProtection="1">
      <alignment horizontal="center" vertical="center" wrapText="1"/>
      <protection locked="0"/>
    </xf>
    <xf numFmtId="0" fontId="18" fillId="2" borderId="3" xfId="0" applyFont="1" applyFill="1" applyBorder="1" applyAlignment="1" applyProtection="1">
      <alignment horizontal="center" vertical="center" wrapText="1"/>
      <protection locked="0"/>
    </xf>
    <xf numFmtId="0" fontId="18" fillId="2" borderId="7" xfId="0" applyFont="1" applyFill="1" applyBorder="1" applyAlignment="1" applyProtection="1">
      <alignment horizontal="center" vertical="center" wrapText="1"/>
      <protection locked="0"/>
    </xf>
    <xf numFmtId="0" fontId="24" fillId="0" borderId="8" xfId="0" applyFont="1" applyBorder="1" applyAlignment="1">
      <alignment horizontal="left" vertical="center" wrapText="1"/>
    </xf>
    <xf numFmtId="0" fontId="24" fillId="0" borderId="5" xfId="0" applyFont="1" applyBorder="1" applyAlignment="1">
      <alignment horizontal="left" vertical="center" wrapText="1"/>
    </xf>
    <xf numFmtId="0" fontId="18" fillId="0" borderId="1" xfId="0" applyFont="1" applyBorder="1" applyAlignment="1">
      <alignment horizontal="center" vertical="center" wrapText="1"/>
    </xf>
    <xf numFmtId="0" fontId="24" fillId="0" borderId="1" xfId="0" applyFont="1" applyBorder="1" applyAlignment="1">
      <alignment horizontal="left" vertical="center" wrapText="1"/>
    </xf>
    <xf numFmtId="0" fontId="19" fillId="0" borderId="7" xfId="0" applyFont="1" applyBorder="1" applyAlignment="1">
      <alignment horizontal="center" vertical="center" wrapText="1"/>
    </xf>
    <xf numFmtId="0" fontId="19" fillId="0" borderId="3" xfId="2" applyNumberFormat="1" applyFont="1" applyFill="1" applyBorder="1" applyAlignment="1">
      <alignment horizontal="center" vertical="center" wrapText="1"/>
    </xf>
    <xf numFmtId="0" fontId="19" fillId="0" borderId="7" xfId="2" applyNumberFormat="1" applyFont="1" applyFill="1" applyBorder="1" applyAlignment="1">
      <alignment horizontal="center" vertical="center" wrapText="1"/>
    </xf>
    <xf numFmtId="0" fontId="23" fillId="0" borderId="3" xfId="0" applyFont="1" applyBorder="1" applyAlignment="1">
      <alignment horizontal="center" vertical="top" wrapText="1"/>
    </xf>
    <xf numFmtId="0" fontId="18" fillId="0" borderId="8"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18" fillId="0" borderId="1" xfId="0" applyFont="1" applyBorder="1" applyAlignment="1">
      <alignment horizontal="left" vertical="center" wrapText="1"/>
    </xf>
    <xf numFmtId="0" fontId="24"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43" fillId="0" borderId="8" xfId="0" applyFont="1" applyBorder="1" applyAlignment="1">
      <alignment horizontal="left" vertical="center" wrapText="1"/>
    </xf>
    <xf numFmtId="0" fontId="43" fillId="0" borderId="4" xfId="0" applyFont="1" applyBorder="1" applyAlignment="1">
      <alignment horizontal="left" vertical="center" wrapText="1"/>
    </xf>
    <xf numFmtId="0" fontId="43" fillId="0" borderId="5" xfId="0" applyFont="1" applyBorder="1" applyAlignment="1">
      <alignment horizontal="left" vertical="center" wrapText="1"/>
    </xf>
    <xf numFmtId="0" fontId="19" fillId="0" borderId="3" xfId="0" applyFont="1" applyBorder="1" applyAlignment="1">
      <alignment horizontal="center" vertical="top" wrapText="1"/>
    </xf>
    <xf numFmtId="0" fontId="19" fillId="0" borderId="7" xfId="0" applyFont="1" applyBorder="1" applyAlignment="1">
      <alignment horizontal="center" vertical="top" wrapText="1"/>
    </xf>
    <xf numFmtId="0" fontId="23" fillId="0" borderId="3" xfId="0" applyFont="1" applyBorder="1" applyAlignment="1">
      <alignment horizontal="center" vertical="center" wrapText="1"/>
    </xf>
    <xf numFmtId="0" fontId="23" fillId="0" borderId="7" xfId="0" applyFont="1" applyBorder="1" applyAlignment="1">
      <alignment horizontal="center" vertical="center" wrapText="1"/>
    </xf>
    <xf numFmtId="0" fontId="19" fillId="0" borderId="6" xfId="2"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4" fillId="0" borderId="1" xfId="0" applyFont="1" applyBorder="1" applyAlignment="1">
      <alignment horizontal="left" vertical="top" wrapText="1"/>
    </xf>
    <xf numFmtId="0" fontId="10" fillId="0" borderId="4" xfId="0" applyFont="1" applyBorder="1" applyAlignment="1">
      <alignment horizontal="left" vertical="center" wrapText="1"/>
    </xf>
    <xf numFmtId="0" fontId="49" fillId="0" borderId="11" xfId="0" applyFont="1" applyBorder="1" applyAlignment="1">
      <alignment horizontal="left" wrapText="1"/>
    </xf>
    <xf numFmtId="0" fontId="49" fillId="0" borderId="10" xfId="0" applyFont="1" applyBorder="1" applyAlignment="1">
      <alignment horizontal="left" wrapText="1"/>
    </xf>
    <xf numFmtId="0" fontId="49" fillId="0" borderId="9" xfId="0" applyFont="1" applyBorder="1" applyAlignment="1">
      <alignment horizontal="left" wrapText="1"/>
    </xf>
    <xf numFmtId="0" fontId="49" fillId="0" borderId="8" xfId="0" applyFont="1" applyBorder="1" applyAlignment="1">
      <alignment horizontal="left" vertical="top" wrapText="1"/>
    </xf>
    <xf numFmtId="0" fontId="49" fillId="0" borderId="4" xfId="0" applyFont="1" applyBorder="1" applyAlignment="1">
      <alignment horizontal="left" vertical="top" wrapText="1"/>
    </xf>
    <xf numFmtId="0" fontId="49" fillId="0" borderId="5" xfId="0" applyFont="1" applyBorder="1" applyAlignment="1">
      <alignment horizontal="left" vertical="top" wrapText="1"/>
    </xf>
    <xf numFmtId="0" fontId="35" fillId="0" borderId="6" xfId="0" applyFont="1" applyBorder="1" applyAlignment="1" applyProtection="1">
      <alignment horizontal="center" vertical="center" wrapText="1"/>
      <protection locked="0"/>
    </xf>
    <xf numFmtId="0" fontId="35" fillId="0" borderId="7" xfId="0" applyFont="1" applyBorder="1" applyAlignment="1" applyProtection="1">
      <alignment horizontal="center" vertical="center" wrapText="1"/>
      <protection locked="0"/>
    </xf>
    <xf numFmtId="0" fontId="49" fillId="0" borderId="11" xfId="0" applyFont="1" applyBorder="1" applyAlignment="1">
      <alignment horizontal="left" vertical="center" wrapText="1"/>
    </xf>
    <xf numFmtId="0" fontId="49" fillId="0" borderId="10" xfId="0" applyFont="1" applyBorder="1" applyAlignment="1">
      <alignment horizontal="left" vertical="center" wrapText="1"/>
    </xf>
    <xf numFmtId="0" fontId="49" fillId="0" borderId="9" xfId="0" applyFont="1" applyBorder="1" applyAlignment="1">
      <alignment horizontal="left" vertical="center" wrapText="1"/>
    </xf>
    <xf numFmtId="0" fontId="10" fillId="0" borderId="6" xfId="0" applyFont="1" applyBorder="1" applyAlignment="1">
      <alignment horizontal="center" vertical="top" wrapText="1"/>
    </xf>
    <xf numFmtId="0" fontId="10" fillId="0" borderId="3" xfId="0" applyFont="1" applyBorder="1" applyAlignment="1">
      <alignment horizontal="center" vertical="top" wrapText="1"/>
    </xf>
    <xf numFmtId="0" fontId="10" fillId="0" borderId="7" xfId="0" applyFont="1" applyBorder="1" applyAlignment="1">
      <alignment horizontal="center" vertical="top"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1" xfId="0" applyFont="1" applyBorder="1" applyAlignment="1">
      <alignment horizontal="center"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1" xfId="0" applyFont="1" applyBorder="1" applyAlignment="1">
      <alignment horizontal="center" vertical="center" wrapText="1"/>
    </xf>
    <xf numFmtId="0" fontId="9" fillId="0" borderId="13"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35" fillId="0" borderId="6" xfId="0" applyFont="1" applyBorder="1" applyAlignment="1">
      <alignment horizontal="center" vertical="center" wrapText="1"/>
    </xf>
    <xf numFmtId="0" fontId="35" fillId="0" borderId="3" xfId="0" applyFont="1" applyBorder="1" applyAlignment="1">
      <alignment horizontal="center" vertical="center" wrapText="1"/>
    </xf>
    <xf numFmtId="0" fontId="10" fillId="0" borderId="6" xfId="0" applyFont="1" applyBorder="1" applyAlignment="1">
      <alignment horizontal="left" vertical="center" wrapText="1"/>
    </xf>
    <xf numFmtId="0" fontId="27" fillId="0" borderId="12" xfId="0" quotePrefix="1" applyFont="1" applyBorder="1" applyAlignment="1" applyProtection="1">
      <alignment horizontal="left" vertical="center" wrapText="1"/>
      <protection locked="0"/>
    </xf>
    <xf numFmtId="0" fontId="63" fillId="0" borderId="1" xfId="0" applyFont="1" applyBorder="1" applyAlignment="1">
      <alignment horizontal="center" vertical="center" wrapText="1"/>
    </xf>
    <xf numFmtId="0" fontId="35" fillId="0" borderId="7" xfId="0" applyFont="1" applyBorder="1" applyAlignment="1">
      <alignment horizontal="center" vertical="center" wrapText="1"/>
    </xf>
    <xf numFmtId="0" fontId="18" fillId="2" borderId="3" xfId="0" applyFont="1" applyFill="1" applyBorder="1" applyAlignment="1" applyProtection="1">
      <alignment horizontal="center" vertical="top" wrapText="1"/>
      <protection locked="0"/>
    </xf>
  </cellXfs>
  <cellStyles count="15">
    <cellStyle name="Comma" xfId="2" builtinId="3"/>
    <cellStyle name="Comma 10" xfId="7" xr:uid="{00000000-0005-0000-0000-000001000000}"/>
    <cellStyle name="Comma 2" xfId="9" xr:uid="{00000000-0005-0000-0000-000002000000}"/>
    <cellStyle name="Comma 9" xfId="8" xr:uid="{00000000-0005-0000-0000-000003000000}"/>
    <cellStyle name="Normal" xfId="0" builtinId="0"/>
    <cellStyle name="Normal 12" xfId="10" xr:uid="{00000000-0005-0000-0000-000005000000}"/>
    <cellStyle name="Normal 2" xfId="4" xr:uid="{00000000-0005-0000-0000-000006000000}"/>
    <cellStyle name="Normal 2 2" xfId="1" xr:uid="{00000000-0005-0000-0000-000007000000}"/>
    <cellStyle name="Normal 2 2 3" xfId="14" xr:uid="{9F58D3DF-A785-4128-9C0C-B02C2ED91C12}"/>
    <cellStyle name="Normal 21" xfId="6" xr:uid="{00000000-0005-0000-0000-000008000000}"/>
    <cellStyle name="Normal 3" xfId="12" xr:uid="{00000000-0005-0000-0000-000009000000}"/>
    <cellStyle name="Normal 4" xfId="11" xr:uid="{00000000-0005-0000-0000-00000A000000}"/>
    <cellStyle name="Normal 6" xfId="5" xr:uid="{00000000-0005-0000-0000-00000B000000}"/>
    <cellStyle name="Normal_Sheet1" xfId="3" xr:uid="{00000000-0005-0000-0000-00000C000000}"/>
    <cellStyle name="Percent 2" xfId="13" xr:uid="{00000000-0005-0000-0000-00000D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417</xdr:row>
      <xdr:rowOff>0</xdr:rowOff>
    </xdr:from>
    <xdr:ext cx="304800" cy="304800"/>
    <xdr:sp macro="" textlink="">
      <xdr:nvSpPr>
        <xdr:cNvPr id="2" name="AutoShape 111" descr="Hiển thị hi.png">
          <a:extLst>
            <a:ext uri="{FF2B5EF4-FFF2-40B4-BE49-F238E27FC236}">
              <a16:creationId xmlns:a16="http://schemas.microsoft.com/office/drawing/2014/main" id="{00000000-0008-0000-0600-000002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 name="AutoShape 111" descr="Hiển thị hi.png">
          <a:extLst>
            <a:ext uri="{FF2B5EF4-FFF2-40B4-BE49-F238E27FC236}">
              <a16:creationId xmlns:a16="http://schemas.microsoft.com/office/drawing/2014/main" id="{00000000-0008-0000-0600-000003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 name="AutoShape 111" descr="Hiển thị hi.png">
          <a:extLst>
            <a:ext uri="{FF2B5EF4-FFF2-40B4-BE49-F238E27FC236}">
              <a16:creationId xmlns:a16="http://schemas.microsoft.com/office/drawing/2014/main" id="{00000000-0008-0000-0600-000004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5" name="AutoShape 111" descr="Hiển thị hi.png">
          <a:extLst>
            <a:ext uri="{FF2B5EF4-FFF2-40B4-BE49-F238E27FC236}">
              <a16:creationId xmlns:a16="http://schemas.microsoft.com/office/drawing/2014/main" id="{00000000-0008-0000-0600-000005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6" name="AutoShape 111" descr="Hiển thị hi.png">
          <a:extLst>
            <a:ext uri="{FF2B5EF4-FFF2-40B4-BE49-F238E27FC236}">
              <a16:creationId xmlns:a16="http://schemas.microsoft.com/office/drawing/2014/main" id="{00000000-0008-0000-0600-000006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7" name="AutoShape 111" descr="Hiển thị hi.png">
          <a:extLst>
            <a:ext uri="{FF2B5EF4-FFF2-40B4-BE49-F238E27FC236}">
              <a16:creationId xmlns:a16="http://schemas.microsoft.com/office/drawing/2014/main" id="{00000000-0008-0000-0600-000007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8" name="AutoShape 111" descr="Hiển thị hi.png">
          <a:extLst>
            <a:ext uri="{FF2B5EF4-FFF2-40B4-BE49-F238E27FC236}">
              <a16:creationId xmlns:a16="http://schemas.microsoft.com/office/drawing/2014/main" id="{00000000-0008-0000-0600-000008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9" name="AutoShape 111" descr="Hiển thị hi.png">
          <a:extLst>
            <a:ext uri="{FF2B5EF4-FFF2-40B4-BE49-F238E27FC236}">
              <a16:creationId xmlns:a16="http://schemas.microsoft.com/office/drawing/2014/main" id="{00000000-0008-0000-0600-000009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0" name="AutoShape 111" descr="Hiển thị hi.png">
          <a:extLst>
            <a:ext uri="{FF2B5EF4-FFF2-40B4-BE49-F238E27FC236}">
              <a16:creationId xmlns:a16="http://schemas.microsoft.com/office/drawing/2014/main" id="{00000000-0008-0000-0600-00000A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1" name="AutoShape 111" descr="Hiển thị hi.png">
          <a:extLst>
            <a:ext uri="{FF2B5EF4-FFF2-40B4-BE49-F238E27FC236}">
              <a16:creationId xmlns:a16="http://schemas.microsoft.com/office/drawing/2014/main" id="{00000000-0008-0000-0600-00000B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2" name="AutoShape 111" descr="Hiển thị hi.png">
          <a:extLst>
            <a:ext uri="{FF2B5EF4-FFF2-40B4-BE49-F238E27FC236}">
              <a16:creationId xmlns:a16="http://schemas.microsoft.com/office/drawing/2014/main" id="{00000000-0008-0000-0600-00000C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3" name="AutoShape 111" descr="Hiển thị hi.png">
          <a:extLst>
            <a:ext uri="{FF2B5EF4-FFF2-40B4-BE49-F238E27FC236}">
              <a16:creationId xmlns:a16="http://schemas.microsoft.com/office/drawing/2014/main" id="{00000000-0008-0000-0600-00000D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4" name="AutoShape 111" descr="Hiển thị hi.png">
          <a:extLst>
            <a:ext uri="{FF2B5EF4-FFF2-40B4-BE49-F238E27FC236}">
              <a16:creationId xmlns:a16="http://schemas.microsoft.com/office/drawing/2014/main" id="{00000000-0008-0000-0600-00000E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5" name="AutoShape 111" descr="Hiển thị hi.png">
          <a:extLst>
            <a:ext uri="{FF2B5EF4-FFF2-40B4-BE49-F238E27FC236}">
              <a16:creationId xmlns:a16="http://schemas.microsoft.com/office/drawing/2014/main" id="{00000000-0008-0000-0600-00000F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6" name="AutoShape 111" descr="Hiển thị hi.png">
          <a:extLst>
            <a:ext uri="{FF2B5EF4-FFF2-40B4-BE49-F238E27FC236}">
              <a16:creationId xmlns:a16="http://schemas.microsoft.com/office/drawing/2014/main" id="{00000000-0008-0000-0600-000010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7" name="AutoShape 111" descr="Hiển thị hi.png">
          <a:extLst>
            <a:ext uri="{FF2B5EF4-FFF2-40B4-BE49-F238E27FC236}">
              <a16:creationId xmlns:a16="http://schemas.microsoft.com/office/drawing/2014/main" id="{00000000-0008-0000-0600-000011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8" name="AutoShape 111" descr="Hiển thị hi.png">
          <a:extLst>
            <a:ext uri="{FF2B5EF4-FFF2-40B4-BE49-F238E27FC236}">
              <a16:creationId xmlns:a16="http://schemas.microsoft.com/office/drawing/2014/main" id="{00000000-0008-0000-0600-000012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19" name="AutoShape 111" descr="Hiển thị hi.png">
          <a:extLst>
            <a:ext uri="{FF2B5EF4-FFF2-40B4-BE49-F238E27FC236}">
              <a16:creationId xmlns:a16="http://schemas.microsoft.com/office/drawing/2014/main" id="{00000000-0008-0000-0600-000013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0" name="AutoShape 111" descr="Hiển thị hi.png">
          <a:extLst>
            <a:ext uri="{FF2B5EF4-FFF2-40B4-BE49-F238E27FC236}">
              <a16:creationId xmlns:a16="http://schemas.microsoft.com/office/drawing/2014/main" id="{00000000-0008-0000-0600-000014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1" name="AutoShape 111" descr="Hiển thị hi.png">
          <a:extLst>
            <a:ext uri="{FF2B5EF4-FFF2-40B4-BE49-F238E27FC236}">
              <a16:creationId xmlns:a16="http://schemas.microsoft.com/office/drawing/2014/main" id="{00000000-0008-0000-0600-000015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2" name="AutoShape 111" descr="Hiển thị hi.png">
          <a:extLst>
            <a:ext uri="{FF2B5EF4-FFF2-40B4-BE49-F238E27FC236}">
              <a16:creationId xmlns:a16="http://schemas.microsoft.com/office/drawing/2014/main" id="{00000000-0008-0000-0600-000016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3" name="AutoShape 111" descr="Hiển thị hi.png">
          <a:extLst>
            <a:ext uri="{FF2B5EF4-FFF2-40B4-BE49-F238E27FC236}">
              <a16:creationId xmlns:a16="http://schemas.microsoft.com/office/drawing/2014/main" id="{00000000-0008-0000-0600-000017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4" name="AutoShape 111" descr="Hiển thị hi.png">
          <a:extLst>
            <a:ext uri="{FF2B5EF4-FFF2-40B4-BE49-F238E27FC236}">
              <a16:creationId xmlns:a16="http://schemas.microsoft.com/office/drawing/2014/main" id="{00000000-0008-0000-0600-000018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5" name="AutoShape 111" descr="Hiển thị hi.png">
          <a:extLst>
            <a:ext uri="{FF2B5EF4-FFF2-40B4-BE49-F238E27FC236}">
              <a16:creationId xmlns:a16="http://schemas.microsoft.com/office/drawing/2014/main" id="{00000000-0008-0000-0600-000019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6" name="AutoShape 111" descr="Hiển thị hi.png">
          <a:extLst>
            <a:ext uri="{FF2B5EF4-FFF2-40B4-BE49-F238E27FC236}">
              <a16:creationId xmlns:a16="http://schemas.microsoft.com/office/drawing/2014/main" id="{00000000-0008-0000-0600-00001A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7" name="AutoShape 111" descr="Hiển thị hi.png">
          <a:extLst>
            <a:ext uri="{FF2B5EF4-FFF2-40B4-BE49-F238E27FC236}">
              <a16:creationId xmlns:a16="http://schemas.microsoft.com/office/drawing/2014/main" id="{00000000-0008-0000-0600-00001B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8" name="AutoShape 111" descr="Hiển thị hi.png">
          <a:extLst>
            <a:ext uri="{FF2B5EF4-FFF2-40B4-BE49-F238E27FC236}">
              <a16:creationId xmlns:a16="http://schemas.microsoft.com/office/drawing/2014/main" id="{00000000-0008-0000-0600-00001C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29" name="AutoShape 111" descr="Hiển thị hi.png">
          <a:extLst>
            <a:ext uri="{FF2B5EF4-FFF2-40B4-BE49-F238E27FC236}">
              <a16:creationId xmlns:a16="http://schemas.microsoft.com/office/drawing/2014/main" id="{00000000-0008-0000-0600-00001D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0" name="AutoShape 111" descr="Hiển thị hi.png">
          <a:extLst>
            <a:ext uri="{FF2B5EF4-FFF2-40B4-BE49-F238E27FC236}">
              <a16:creationId xmlns:a16="http://schemas.microsoft.com/office/drawing/2014/main" id="{00000000-0008-0000-0600-00001E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1" name="AutoShape 111" descr="Hiển thị hi.png">
          <a:extLst>
            <a:ext uri="{FF2B5EF4-FFF2-40B4-BE49-F238E27FC236}">
              <a16:creationId xmlns:a16="http://schemas.microsoft.com/office/drawing/2014/main" id="{00000000-0008-0000-0600-00001F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2" name="AutoShape 111" descr="Hiển thị hi.png">
          <a:extLst>
            <a:ext uri="{FF2B5EF4-FFF2-40B4-BE49-F238E27FC236}">
              <a16:creationId xmlns:a16="http://schemas.microsoft.com/office/drawing/2014/main" id="{00000000-0008-0000-0600-000020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3" name="AutoShape 111" descr="Hiển thị hi.png">
          <a:extLst>
            <a:ext uri="{FF2B5EF4-FFF2-40B4-BE49-F238E27FC236}">
              <a16:creationId xmlns:a16="http://schemas.microsoft.com/office/drawing/2014/main" id="{00000000-0008-0000-0600-000021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4" name="AutoShape 111" descr="Hiển thị hi.png">
          <a:extLst>
            <a:ext uri="{FF2B5EF4-FFF2-40B4-BE49-F238E27FC236}">
              <a16:creationId xmlns:a16="http://schemas.microsoft.com/office/drawing/2014/main" id="{00000000-0008-0000-0600-000022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5" name="AutoShape 111" descr="Hiển thị hi.png">
          <a:extLst>
            <a:ext uri="{FF2B5EF4-FFF2-40B4-BE49-F238E27FC236}">
              <a16:creationId xmlns:a16="http://schemas.microsoft.com/office/drawing/2014/main" id="{00000000-0008-0000-0600-000023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6" name="AutoShape 111" descr="Hiển thị hi.png">
          <a:extLst>
            <a:ext uri="{FF2B5EF4-FFF2-40B4-BE49-F238E27FC236}">
              <a16:creationId xmlns:a16="http://schemas.microsoft.com/office/drawing/2014/main" id="{00000000-0008-0000-0600-000024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7" name="AutoShape 111" descr="Hiển thị hi.png">
          <a:extLst>
            <a:ext uri="{FF2B5EF4-FFF2-40B4-BE49-F238E27FC236}">
              <a16:creationId xmlns:a16="http://schemas.microsoft.com/office/drawing/2014/main" id="{00000000-0008-0000-0600-000025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8" name="AutoShape 111" descr="Hiển thị hi.png">
          <a:extLst>
            <a:ext uri="{FF2B5EF4-FFF2-40B4-BE49-F238E27FC236}">
              <a16:creationId xmlns:a16="http://schemas.microsoft.com/office/drawing/2014/main" id="{00000000-0008-0000-0600-000026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39" name="AutoShape 111" descr="Hiển thị hi.png">
          <a:extLst>
            <a:ext uri="{FF2B5EF4-FFF2-40B4-BE49-F238E27FC236}">
              <a16:creationId xmlns:a16="http://schemas.microsoft.com/office/drawing/2014/main" id="{00000000-0008-0000-0600-000027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0" name="AutoShape 111" descr="Hiển thị hi.png">
          <a:extLst>
            <a:ext uri="{FF2B5EF4-FFF2-40B4-BE49-F238E27FC236}">
              <a16:creationId xmlns:a16="http://schemas.microsoft.com/office/drawing/2014/main" id="{00000000-0008-0000-0600-000028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1" name="AutoShape 111" descr="Hiển thị hi.png">
          <a:extLst>
            <a:ext uri="{FF2B5EF4-FFF2-40B4-BE49-F238E27FC236}">
              <a16:creationId xmlns:a16="http://schemas.microsoft.com/office/drawing/2014/main" id="{00000000-0008-0000-0600-000029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2" name="AutoShape 111" descr="Hiển thị hi.png">
          <a:extLst>
            <a:ext uri="{FF2B5EF4-FFF2-40B4-BE49-F238E27FC236}">
              <a16:creationId xmlns:a16="http://schemas.microsoft.com/office/drawing/2014/main" id="{00000000-0008-0000-0600-00002A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3" name="AutoShape 111" descr="Hiển thị hi.png">
          <a:extLst>
            <a:ext uri="{FF2B5EF4-FFF2-40B4-BE49-F238E27FC236}">
              <a16:creationId xmlns:a16="http://schemas.microsoft.com/office/drawing/2014/main" id="{00000000-0008-0000-0600-00002B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4" name="AutoShape 111" descr="Hiển thị hi.png">
          <a:extLst>
            <a:ext uri="{FF2B5EF4-FFF2-40B4-BE49-F238E27FC236}">
              <a16:creationId xmlns:a16="http://schemas.microsoft.com/office/drawing/2014/main" id="{00000000-0008-0000-0600-00002C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5" name="AutoShape 111" descr="Hiển thị hi.png">
          <a:extLst>
            <a:ext uri="{FF2B5EF4-FFF2-40B4-BE49-F238E27FC236}">
              <a16:creationId xmlns:a16="http://schemas.microsoft.com/office/drawing/2014/main" id="{00000000-0008-0000-0600-00002D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6" name="AutoShape 111" descr="Hiển thị hi.png">
          <a:extLst>
            <a:ext uri="{FF2B5EF4-FFF2-40B4-BE49-F238E27FC236}">
              <a16:creationId xmlns:a16="http://schemas.microsoft.com/office/drawing/2014/main" id="{00000000-0008-0000-0600-00002E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7" name="AutoShape 111" descr="Hiển thị hi.png">
          <a:extLst>
            <a:ext uri="{FF2B5EF4-FFF2-40B4-BE49-F238E27FC236}">
              <a16:creationId xmlns:a16="http://schemas.microsoft.com/office/drawing/2014/main" id="{00000000-0008-0000-0600-00002F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8" name="AutoShape 111" descr="Hiển thị hi.png">
          <a:extLst>
            <a:ext uri="{FF2B5EF4-FFF2-40B4-BE49-F238E27FC236}">
              <a16:creationId xmlns:a16="http://schemas.microsoft.com/office/drawing/2014/main" id="{00000000-0008-0000-0600-000030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49" name="AutoShape 111" descr="Hiển thị hi.png">
          <a:extLst>
            <a:ext uri="{FF2B5EF4-FFF2-40B4-BE49-F238E27FC236}">
              <a16:creationId xmlns:a16="http://schemas.microsoft.com/office/drawing/2014/main" id="{00000000-0008-0000-0600-000031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50" name="AutoShape 111" descr="Hiển thị hi.png">
          <a:extLst>
            <a:ext uri="{FF2B5EF4-FFF2-40B4-BE49-F238E27FC236}">
              <a16:creationId xmlns:a16="http://schemas.microsoft.com/office/drawing/2014/main" id="{00000000-0008-0000-0600-000032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417</xdr:row>
      <xdr:rowOff>0</xdr:rowOff>
    </xdr:from>
    <xdr:ext cx="304800" cy="304800"/>
    <xdr:sp macro="" textlink="">
      <xdr:nvSpPr>
        <xdr:cNvPr id="51" name="AutoShape 111" descr="Hiển thị hi.png">
          <a:extLst>
            <a:ext uri="{FF2B5EF4-FFF2-40B4-BE49-F238E27FC236}">
              <a16:creationId xmlns:a16="http://schemas.microsoft.com/office/drawing/2014/main" id="{00000000-0008-0000-0600-000033000000}"/>
            </a:ext>
          </a:extLst>
        </xdr:cNvPr>
        <xdr:cNvSpPr>
          <a:spLocks noChangeAspect="1" noChangeArrowheads="1"/>
        </xdr:cNvSpPr>
      </xdr:nvSpPr>
      <xdr:spPr>
        <a:xfrm>
          <a:off x="352425" y="31794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0</xdr:row>
      <xdr:rowOff>0</xdr:rowOff>
    </xdr:from>
    <xdr:ext cx="304800" cy="304800"/>
    <xdr:sp macro="" textlink="">
      <xdr:nvSpPr>
        <xdr:cNvPr id="2" name="AutoShape 111" descr="Hiển thị hi.png">
          <a:extLst>
            <a:ext uri="{FF2B5EF4-FFF2-40B4-BE49-F238E27FC236}">
              <a16:creationId xmlns:a16="http://schemas.microsoft.com/office/drawing/2014/main" id="{00000000-0008-0000-0800-000002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 name="AutoShape 111" descr="Hiển thị hi.png">
          <a:extLst>
            <a:ext uri="{FF2B5EF4-FFF2-40B4-BE49-F238E27FC236}">
              <a16:creationId xmlns:a16="http://schemas.microsoft.com/office/drawing/2014/main" id="{00000000-0008-0000-0800-000003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 name="AutoShape 111" descr="Hiển thị hi.png">
          <a:extLst>
            <a:ext uri="{FF2B5EF4-FFF2-40B4-BE49-F238E27FC236}">
              <a16:creationId xmlns:a16="http://schemas.microsoft.com/office/drawing/2014/main" id="{00000000-0008-0000-0800-000004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5" name="AutoShape 111" descr="Hiển thị hi.png">
          <a:extLst>
            <a:ext uri="{FF2B5EF4-FFF2-40B4-BE49-F238E27FC236}">
              <a16:creationId xmlns:a16="http://schemas.microsoft.com/office/drawing/2014/main" id="{00000000-0008-0000-0800-000005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6" name="AutoShape 111" descr="Hiển thị hi.png">
          <a:extLst>
            <a:ext uri="{FF2B5EF4-FFF2-40B4-BE49-F238E27FC236}">
              <a16:creationId xmlns:a16="http://schemas.microsoft.com/office/drawing/2014/main" id="{00000000-0008-0000-0800-000006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7" name="AutoShape 111" descr="Hiển thị hi.png">
          <a:extLst>
            <a:ext uri="{FF2B5EF4-FFF2-40B4-BE49-F238E27FC236}">
              <a16:creationId xmlns:a16="http://schemas.microsoft.com/office/drawing/2014/main" id="{00000000-0008-0000-0800-000007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8" name="AutoShape 111" descr="Hiển thị hi.png">
          <a:extLst>
            <a:ext uri="{FF2B5EF4-FFF2-40B4-BE49-F238E27FC236}">
              <a16:creationId xmlns:a16="http://schemas.microsoft.com/office/drawing/2014/main" id="{00000000-0008-0000-0800-000008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9" name="AutoShape 111" descr="Hiển thị hi.png">
          <a:extLst>
            <a:ext uri="{FF2B5EF4-FFF2-40B4-BE49-F238E27FC236}">
              <a16:creationId xmlns:a16="http://schemas.microsoft.com/office/drawing/2014/main" id="{00000000-0008-0000-0800-000009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0" name="AutoShape 111" descr="Hiển thị hi.png">
          <a:extLst>
            <a:ext uri="{FF2B5EF4-FFF2-40B4-BE49-F238E27FC236}">
              <a16:creationId xmlns:a16="http://schemas.microsoft.com/office/drawing/2014/main" id="{00000000-0008-0000-0800-00000A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1" name="AutoShape 111" descr="Hiển thị hi.png">
          <a:extLst>
            <a:ext uri="{FF2B5EF4-FFF2-40B4-BE49-F238E27FC236}">
              <a16:creationId xmlns:a16="http://schemas.microsoft.com/office/drawing/2014/main" id="{00000000-0008-0000-0800-00000B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2" name="AutoShape 111" descr="Hiển thị hi.png">
          <a:extLst>
            <a:ext uri="{FF2B5EF4-FFF2-40B4-BE49-F238E27FC236}">
              <a16:creationId xmlns:a16="http://schemas.microsoft.com/office/drawing/2014/main" id="{00000000-0008-0000-0800-00000C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3" name="AutoShape 111" descr="Hiển thị hi.png">
          <a:extLst>
            <a:ext uri="{FF2B5EF4-FFF2-40B4-BE49-F238E27FC236}">
              <a16:creationId xmlns:a16="http://schemas.microsoft.com/office/drawing/2014/main" id="{00000000-0008-0000-0800-00000D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4" name="AutoShape 111" descr="Hiển thị hi.png">
          <a:extLst>
            <a:ext uri="{FF2B5EF4-FFF2-40B4-BE49-F238E27FC236}">
              <a16:creationId xmlns:a16="http://schemas.microsoft.com/office/drawing/2014/main" id="{00000000-0008-0000-0800-00000E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5" name="AutoShape 111" descr="Hiển thị hi.png">
          <a:extLst>
            <a:ext uri="{FF2B5EF4-FFF2-40B4-BE49-F238E27FC236}">
              <a16:creationId xmlns:a16="http://schemas.microsoft.com/office/drawing/2014/main" id="{00000000-0008-0000-0800-00000F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6" name="AutoShape 111" descr="Hiển thị hi.png">
          <a:extLst>
            <a:ext uri="{FF2B5EF4-FFF2-40B4-BE49-F238E27FC236}">
              <a16:creationId xmlns:a16="http://schemas.microsoft.com/office/drawing/2014/main" id="{00000000-0008-0000-0800-000010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7" name="AutoShape 111" descr="Hiển thị hi.png">
          <a:extLst>
            <a:ext uri="{FF2B5EF4-FFF2-40B4-BE49-F238E27FC236}">
              <a16:creationId xmlns:a16="http://schemas.microsoft.com/office/drawing/2014/main" id="{00000000-0008-0000-0800-000011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8" name="AutoShape 111" descr="Hiển thị hi.png">
          <a:extLst>
            <a:ext uri="{FF2B5EF4-FFF2-40B4-BE49-F238E27FC236}">
              <a16:creationId xmlns:a16="http://schemas.microsoft.com/office/drawing/2014/main" id="{00000000-0008-0000-0800-000012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19" name="AutoShape 111" descr="Hiển thị hi.png">
          <a:extLst>
            <a:ext uri="{FF2B5EF4-FFF2-40B4-BE49-F238E27FC236}">
              <a16:creationId xmlns:a16="http://schemas.microsoft.com/office/drawing/2014/main" id="{00000000-0008-0000-0800-000013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0" name="AutoShape 111" descr="Hiển thị hi.png">
          <a:extLst>
            <a:ext uri="{FF2B5EF4-FFF2-40B4-BE49-F238E27FC236}">
              <a16:creationId xmlns:a16="http://schemas.microsoft.com/office/drawing/2014/main" id="{00000000-0008-0000-0800-000014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1" name="AutoShape 111" descr="Hiển thị hi.png">
          <a:extLst>
            <a:ext uri="{FF2B5EF4-FFF2-40B4-BE49-F238E27FC236}">
              <a16:creationId xmlns:a16="http://schemas.microsoft.com/office/drawing/2014/main" id="{00000000-0008-0000-0800-000015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2" name="AutoShape 111" descr="Hiển thị hi.png">
          <a:extLst>
            <a:ext uri="{FF2B5EF4-FFF2-40B4-BE49-F238E27FC236}">
              <a16:creationId xmlns:a16="http://schemas.microsoft.com/office/drawing/2014/main" id="{00000000-0008-0000-0800-000016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3" name="AutoShape 111" descr="Hiển thị hi.png">
          <a:extLst>
            <a:ext uri="{FF2B5EF4-FFF2-40B4-BE49-F238E27FC236}">
              <a16:creationId xmlns:a16="http://schemas.microsoft.com/office/drawing/2014/main" id="{00000000-0008-0000-0800-000017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4" name="AutoShape 111" descr="Hiển thị hi.png">
          <a:extLst>
            <a:ext uri="{FF2B5EF4-FFF2-40B4-BE49-F238E27FC236}">
              <a16:creationId xmlns:a16="http://schemas.microsoft.com/office/drawing/2014/main" id="{00000000-0008-0000-0800-000018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5" name="AutoShape 111" descr="Hiển thị hi.png">
          <a:extLst>
            <a:ext uri="{FF2B5EF4-FFF2-40B4-BE49-F238E27FC236}">
              <a16:creationId xmlns:a16="http://schemas.microsoft.com/office/drawing/2014/main" id="{00000000-0008-0000-0800-000019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6" name="AutoShape 111" descr="Hiển thị hi.png">
          <a:extLst>
            <a:ext uri="{FF2B5EF4-FFF2-40B4-BE49-F238E27FC236}">
              <a16:creationId xmlns:a16="http://schemas.microsoft.com/office/drawing/2014/main" id="{00000000-0008-0000-0800-00001A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7" name="AutoShape 111" descr="Hiển thị hi.png">
          <a:extLst>
            <a:ext uri="{FF2B5EF4-FFF2-40B4-BE49-F238E27FC236}">
              <a16:creationId xmlns:a16="http://schemas.microsoft.com/office/drawing/2014/main" id="{00000000-0008-0000-0800-00001B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8" name="AutoShape 111" descr="Hiển thị hi.png">
          <a:extLst>
            <a:ext uri="{FF2B5EF4-FFF2-40B4-BE49-F238E27FC236}">
              <a16:creationId xmlns:a16="http://schemas.microsoft.com/office/drawing/2014/main" id="{00000000-0008-0000-0800-00001C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29" name="AutoShape 111" descr="Hiển thị hi.png">
          <a:extLst>
            <a:ext uri="{FF2B5EF4-FFF2-40B4-BE49-F238E27FC236}">
              <a16:creationId xmlns:a16="http://schemas.microsoft.com/office/drawing/2014/main" id="{00000000-0008-0000-0800-00001D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0" name="AutoShape 111" descr="Hiển thị hi.png">
          <a:extLst>
            <a:ext uri="{FF2B5EF4-FFF2-40B4-BE49-F238E27FC236}">
              <a16:creationId xmlns:a16="http://schemas.microsoft.com/office/drawing/2014/main" id="{00000000-0008-0000-0800-00001E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1" name="AutoShape 111" descr="Hiển thị hi.png">
          <a:extLst>
            <a:ext uri="{FF2B5EF4-FFF2-40B4-BE49-F238E27FC236}">
              <a16:creationId xmlns:a16="http://schemas.microsoft.com/office/drawing/2014/main" id="{00000000-0008-0000-0800-00001F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2" name="AutoShape 111" descr="Hiển thị hi.png">
          <a:extLst>
            <a:ext uri="{FF2B5EF4-FFF2-40B4-BE49-F238E27FC236}">
              <a16:creationId xmlns:a16="http://schemas.microsoft.com/office/drawing/2014/main" id="{00000000-0008-0000-0800-000020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3" name="AutoShape 111" descr="Hiển thị hi.png">
          <a:extLst>
            <a:ext uri="{FF2B5EF4-FFF2-40B4-BE49-F238E27FC236}">
              <a16:creationId xmlns:a16="http://schemas.microsoft.com/office/drawing/2014/main" id="{00000000-0008-0000-0800-000021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4" name="AutoShape 111" descr="Hiển thị hi.png">
          <a:extLst>
            <a:ext uri="{FF2B5EF4-FFF2-40B4-BE49-F238E27FC236}">
              <a16:creationId xmlns:a16="http://schemas.microsoft.com/office/drawing/2014/main" id="{00000000-0008-0000-0800-000022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5" name="AutoShape 111" descr="Hiển thị hi.png">
          <a:extLst>
            <a:ext uri="{FF2B5EF4-FFF2-40B4-BE49-F238E27FC236}">
              <a16:creationId xmlns:a16="http://schemas.microsoft.com/office/drawing/2014/main" id="{00000000-0008-0000-0800-000023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6" name="AutoShape 111" descr="Hiển thị hi.png">
          <a:extLst>
            <a:ext uri="{FF2B5EF4-FFF2-40B4-BE49-F238E27FC236}">
              <a16:creationId xmlns:a16="http://schemas.microsoft.com/office/drawing/2014/main" id="{00000000-0008-0000-0800-000024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7" name="AutoShape 111" descr="Hiển thị hi.png">
          <a:extLst>
            <a:ext uri="{FF2B5EF4-FFF2-40B4-BE49-F238E27FC236}">
              <a16:creationId xmlns:a16="http://schemas.microsoft.com/office/drawing/2014/main" id="{00000000-0008-0000-0800-000025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8" name="AutoShape 111" descr="Hiển thị hi.png">
          <a:extLst>
            <a:ext uri="{FF2B5EF4-FFF2-40B4-BE49-F238E27FC236}">
              <a16:creationId xmlns:a16="http://schemas.microsoft.com/office/drawing/2014/main" id="{00000000-0008-0000-0800-000026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39" name="AutoShape 111" descr="Hiển thị hi.png">
          <a:extLst>
            <a:ext uri="{FF2B5EF4-FFF2-40B4-BE49-F238E27FC236}">
              <a16:creationId xmlns:a16="http://schemas.microsoft.com/office/drawing/2014/main" id="{00000000-0008-0000-0800-000027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0" name="AutoShape 111" descr="Hiển thị hi.png">
          <a:extLst>
            <a:ext uri="{FF2B5EF4-FFF2-40B4-BE49-F238E27FC236}">
              <a16:creationId xmlns:a16="http://schemas.microsoft.com/office/drawing/2014/main" id="{00000000-0008-0000-0800-000028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1" name="AutoShape 111" descr="Hiển thị hi.png">
          <a:extLst>
            <a:ext uri="{FF2B5EF4-FFF2-40B4-BE49-F238E27FC236}">
              <a16:creationId xmlns:a16="http://schemas.microsoft.com/office/drawing/2014/main" id="{00000000-0008-0000-0800-000029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2" name="AutoShape 111" descr="Hiển thị hi.png">
          <a:extLst>
            <a:ext uri="{FF2B5EF4-FFF2-40B4-BE49-F238E27FC236}">
              <a16:creationId xmlns:a16="http://schemas.microsoft.com/office/drawing/2014/main" id="{00000000-0008-0000-0800-00002A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3" name="AutoShape 111" descr="Hiển thị hi.png">
          <a:extLst>
            <a:ext uri="{FF2B5EF4-FFF2-40B4-BE49-F238E27FC236}">
              <a16:creationId xmlns:a16="http://schemas.microsoft.com/office/drawing/2014/main" id="{00000000-0008-0000-0800-00002B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4" name="AutoShape 111" descr="Hiển thị hi.png">
          <a:extLst>
            <a:ext uri="{FF2B5EF4-FFF2-40B4-BE49-F238E27FC236}">
              <a16:creationId xmlns:a16="http://schemas.microsoft.com/office/drawing/2014/main" id="{00000000-0008-0000-0800-00002C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5" name="AutoShape 111" descr="Hiển thị hi.png">
          <a:extLst>
            <a:ext uri="{FF2B5EF4-FFF2-40B4-BE49-F238E27FC236}">
              <a16:creationId xmlns:a16="http://schemas.microsoft.com/office/drawing/2014/main" id="{00000000-0008-0000-0800-00002D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6" name="AutoShape 111" descr="Hiển thị hi.png">
          <a:extLst>
            <a:ext uri="{FF2B5EF4-FFF2-40B4-BE49-F238E27FC236}">
              <a16:creationId xmlns:a16="http://schemas.microsoft.com/office/drawing/2014/main" id="{00000000-0008-0000-0800-00002E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7" name="AutoShape 111" descr="Hiển thị hi.png">
          <a:extLst>
            <a:ext uri="{FF2B5EF4-FFF2-40B4-BE49-F238E27FC236}">
              <a16:creationId xmlns:a16="http://schemas.microsoft.com/office/drawing/2014/main" id="{00000000-0008-0000-0800-00002F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8" name="AutoShape 111" descr="Hiển thị hi.png">
          <a:extLst>
            <a:ext uri="{FF2B5EF4-FFF2-40B4-BE49-F238E27FC236}">
              <a16:creationId xmlns:a16="http://schemas.microsoft.com/office/drawing/2014/main" id="{00000000-0008-0000-0800-000030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49" name="AutoShape 111" descr="Hiển thị hi.png">
          <a:extLst>
            <a:ext uri="{FF2B5EF4-FFF2-40B4-BE49-F238E27FC236}">
              <a16:creationId xmlns:a16="http://schemas.microsoft.com/office/drawing/2014/main" id="{00000000-0008-0000-0800-000031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50" name="AutoShape 111" descr="Hiển thị hi.png">
          <a:extLst>
            <a:ext uri="{FF2B5EF4-FFF2-40B4-BE49-F238E27FC236}">
              <a16:creationId xmlns:a16="http://schemas.microsoft.com/office/drawing/2014/main" id="{00000000-0008-0000-0800-000032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304800" cy="304800"/>
    <xdr:sp macro="" textlink="">
      <xdr:nvSpPr>
        <xdr:cNvPr id="51" name="AutoShape 111" descr="Hiển thị hi.png">
          <a:extLst>
            <a:ext uri="{FF2B5EF4-FFF2-40B4-BE49-F238E27FC236}">
              <a16:creationId xmlns:a16="http://schemas.microsoft.com/office/drawing/2014/main" id="{00000000-0008-0000-0800-000033000000}"/>
            </a:ext>
          </a:extLst>
        </xdr:cNvPr>
        <xdr:cNvSpPr>
          <a:spLocks noChangeAspect="1" noChangeArrowheads="1"/>
        </xdr:cNvSpPr>
      </xdr:nvSpPr>
      <xdr:spPr>
        <a:xfrm>
          <a:off x="581025" y="442436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obiedu-my.sharepoint.com/TT%20MOI-C.HUONG/CS%20GIA/CBG%20Th&#225;ng%2012-2023/CBG%20T12-202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4.%20C&#244;ng%20b&#7889;%20gi&#225;\Mi&#7873;n%20B&#7855;c%20(1)\Mi&#7873;n%20B&#7855;c\B&#7843;ng%20gi&#225;%20g&#7917;i%20S&#7903;%20XD_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PL1-BO"/>
      <sheetName val="PL1"/>
      <sheetName val="PL2"/>
      <sheetName val="ML"/>
      <sheetName val="ND thay đổi"/>
      <sheetName val="CT Thay đổi"/>
    </sheetNames>
    <sheetDataSet>
      <sheetData sheetId="0" refreshError="1"/>
      <sheetData sheetId="1" refreshError="1"/>
      <sheetData sheetId="2" refreshError="1"/>
      <sheetData sheetId="3" refreshError="1">
        <row r="5">
          <cell r="A5">
            <v>1</v>
          </cell>
          <cell r="B5" t="str">
            <v>SẮT THÉP XÂY DỰNG</v>
          </cell>
          <cell r="C5">
            <v>0</v>
          </cell>
          <cell r="D5">
            <v>0</v>
          </cell>
          <cell r="E5">
            <v>0</v>
          </cell>
        </row>
        <row r="37">
          <cell r="A37">
            <v>2</v>
          </cell>
          <cell r="B37" t="str">
            <v>XI MĂNG</v>
          </cell>
          <cell r="C37">
            <v>0</v>
          </cell>
          <cell r="D37">
            <v>0</v>
          </cell>
          <cell r="E37">
            <v>0</v>
          </cell>
        </row>
        <row r="293">
          <cell r="B293" t="str">
            <v>CẤU KIỆN BÊ TÔNG ĐÚC SẴN</v>
          </cell>
          <cell r="C293">
            <v>0</v>
          </cell>
          <cell r="D293">
            <v>0</v>
          </cell>
          <cell r="E293">
            <v>0</v>
          </cell>
        </row>
        <row r="386">
          <cell r="B386" t="str">
            <v>BÊ TÔNG NHỰA, NHỰA ĐƯỜNG</v>
          </cell>
          <cell r="C386">
            <v>0</v>
          </cell>
          <cell r="D386">
            <v>0</v>
          </cell>
          <cell r="E386">
            <v>0</v>
          </cell>
        </row>
        <row r="403">
          <cell r="B403" t="str">
            <v>VẬT LIỆU HOÀN THIỆN</v>
          </cell>
          <cell r="C403">
            <v>0</v>
          </cell>
          <cell r="D403">
            <v>0</v>
          </cell>
          <cell r="E403">
            <v>0</v>
          </cell>
        </row>
        <row r="404">
          <cell r="B404" t="str">
            <v>SƠN</v>
          </cell>
          <cell r="C404">
            <v>0</v>
          </cell>
          <cell r="D404">
            <v>0</v>
          </cell>
          <cell r="E404">
            <v>0</v>
          </cell>
        </row>
        <row r="607">
          <cell r="B607" t="str">
            <v>VẬT LIỆU ĐIỆN</v>
          </cell>
          <cell r="C607">
            <v>0</v>
          </cell>
          <cell r="D607">
            <v>0</v>
          </cell>
          <cell r="E607">
            <v>0</v>
          </cell>
        </row>
        <row r="1897">
          <cell r="B1897" t="str">
            <v>VẬT LIỆU NƯỚC</v>
          </cell>
          <cell r="C1897">
            <v>0</v>
          </cell>
          <cell r="D1897">
            <v>0</v>
          </cell>
          <cell r="E1897">
            <v>0</v>
          </cell>
        </row>
        <row r="3339">
          <cell r="B3339" t="str">
            <v>CỬA</v>
          </cell>
          <cell r="C3339">
            <v>0</v>
          </cell>
          <cell r="D3339">
            <v>0</v>
          </cell>
          <cell r="E3339">
            <v>0</v>
          </cell>
        </row>
        <row r="3439">
          <cell r="B3439" t="str">
            <v>GẠCH ỐP LÁT</v>
          </cell>
        </row>
        <row r="3479">
          <cell r="B3479" t="str">
            <v>VẬT LIỆU KHÁC</v>
          </cell>
          <cell r="C3479">
            <v>0</v>
          </cell>
          <cell r="D3479">
            <v>0</v>
          </cell>
          <cell r="E3479">
            <v>0</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PPR"/>
      <sheetName val="PVC ISO"/>
      <sheetName val="HDPE"/>
      <sheetName val="Kangatang"/>
      <sheetName val="Kangatang_2"/>
      <sheetName val="Kangatang_3"/>
      <sheetName val="Kangatang_4"/>
      <sheetName val="Kangatang_5"/>
      <sheetName val="Kangatang_6"/>
      <sheetName val="Kangatang_7"/>
      <sheetName val="Kangatang_8"/>
      <sheetName val="Kangatang_9"/>
      <sheetName val="Kangatang_10"/>
      <sheetName val="Kangatang_11"/>
      <sheetName val="Kangatang_12"/>
      <sheetName val="Kangatang_13"/>
      <sheetName val="Kangatang_14"/>
      <sheetName val="Bảng giá"/>
      <sheetName val="Sheet1 (2)"/>
      <sheetName val="Tuyên Qua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
          <cell r="O13" t="str">
            <v>ϕ20mm dày 2,3mm</v>
          </cell>
          <cell r="Q13">
            <v>36000</v>
          </cell>
        </row>
        <row r="14">
          <cell r="O14" t="str">
            <v>ϕ25mm dày 2,8mm</v>
          </cell>
          <cell r="Q14">
            <v>64200</v>
          </cell>
        </row>
        <row r="15">
          <cell r="O15" t="str">
            <v>ϕ32mm dày 2,9mm</v>
          </cell>
          <cell r="Q15">
            <v>83500</v>
          </cell>
        </row>
        <row r="16">
          <cell r="O16" t="str">
            <v>ϕ40mm dày 3,7mm</v>
          </cell>
          <cell r="Q16">
            <v>111900</v>
          </cell>
        </row>
        <row r="17">
          <cell r="O17" t="str">
            <v>ϕ50mm dày 4,6mm</v>
          </cell>
          <cell r="Q17">
            <v>164200</v>
          </cell>
        </row>
        <row r="18">
          <cell r="O18" t="str">
            <v>ϕ63mm dày 5,8mm</v>
          </cell>
          <cell r="Q18">
            <v>261800</v>
          </cell>
        </row>
        <row r="19">
          <cell r="O19" t="str">
            <v>ϕ75mm dày 6,8mm</v>
          </cell>
          <cell r="Q19">
            <v>365400</v>
          </cell>
        </row>
        <row r="20">
          <cell r="O20" t="str">
            <v>ϕ90mm dày 8,2mm</v>
          </cell>
          <cell r="Q20">
            <v>530000</v>
          </cell>
        </row>
        <row r="21">
          <cell r="O21" t="str">
            <v>ϕ110mm dày 10mm</v>
          </cell>
          <cell r="Q21">
            <v>847900</v>
          </cell>
        </row>
        <row r="22">
          <cell r="O22" t="str">
            <v>ϕ125mm dày 11,4mm</v>
          </cell>
          <cell r="Q22">
            <v>1049800</v>
          </cell>
        </row>
        <row r="23">
          <cell r="O23" t="str">
            <v>ϕ140mm dày 12,7mm</v>
          </cell>
          <cell r="Q23">
            <v>1296000</v>
          </cell>
        </row>
        <row r="24">
          <cell r="O24" t="str">
            <v>ϕ160mm dày 14,6mm</v>
          </cell>
          <cell r="Q24">
            <v>1761400</v>
          </cell>
        </row>
        <row r="25">
          <cell r="O25" t="str">
            <v>ϕ180mm dày 16,4mm</v>
          </cell>
          <cell r="Q25">
            <v>2785000</v>
          </cell>
        </row>
        <row r="26">
          <cell r="O26" t="str">
            <v>ϕ200mm dày 18,2mm</v>
          </cell>
          <cell r="Q26">
            <v>3379200</v>
          </cell>
        </row>
        <row r="27">
          <cell r="O27" t="str">
            <v xml:space="preserve">Ống nhựa PPR - PN16 (ống hàn nhiệt) </v>
          </cell>
          <cell r="Q27">
            <v>0</v>
          </cell>
        </row>
        <row r="28">
          <cell r="O28" t="str">
            <v>ϕ20 mm dày 2,8mm</v>
          </cell>
          <cell r="Q28">
            <v>40200</v>
          </cell>
        </row>
        <row r="29">
          <cell r="O29" t="str">
            <v>ϕ25 mm dày 4,2mm</v>
          </cell>
          <cell r="Q29">
            <v>74100</v>
          </cell>
        </row>
        <row r="30">
          <cell r="O30" t="str">
            <v>ϕ32mm dày 4,4mm</v>
          </cell>
          <cell r="Q30">
            <v>100400</v>
          </cell>
        </row>
        <row r="31">
          <cell r="O31" t="str">
            <v>ϕ40mm dày 5,5mm</v>
          </cell>
          <cell r="Q31">
            <v>135900</v>
          </cell>
        </row>
        <row r="32">
          <cell r="O32" t="str">
            <v>ϕ50mm dày 6,9mm</v>
          </cell>
          <cell r="Q32">
            <v>216200</v>
          </cell>
        </row>
        <row r="33">
          <cell r="O33" t="str">
            <v>ϕ63mm dày 8,6mm</v>
          </cell>
          <cell r="Q33">
            <v>339700</v>
          </cell>
        </row>
        <row r="34">
          <cell r="O34" t="str">
            <v>ϕ75mm dày 10,3mm</v>
          </cell>
          <cell r="Q34">
            <v>463200</v>
          </cell>
        </row>
        <row r="35">
          <cell r="O35" t="str">
            <v>ϕ90mm dày 12,3mm</v>
          </cell>
          <cell r="Q35">
            <v>648400</v>
          </cell>
        </row>
        <row r="36">
          <cell r="O36" t="str">
            <v>ϕ110mm dày 15,1mm</v>
          </cell>
          <cell r="Q36">
            <v>988000</v>
          </cell>
        </row>
        <row r="37">
          <cell r="O37" t="str">
            <v>ϕ125mm dày 17,1mm</v>
          </cell>
          <cell r="Q37">
            <v>1281400</v>
          </cell>
        </row>
        <row r="38">
          <cell r="O38" t="str">
            <v>ϕ140mm dày 19,2mm</v>
          </cell>
          <cell r="Q38">
            <v>1559200</v>
          </cell>
        </row>
        <row r="39">
          <cell r="O39" t="str">
            <v>ϕ160mm dày 21,9mm</v>
          </cell>
          <cell r="Q39">
            <v>2161300</v>
          </cell>
        </row>
        <row r="40">
          <cell r="O40" t="str">
            <v xml:space="preserve">ϕ180mm dày 24,5mm </v>
          </cell>
          <cell r="Q40">
            <v>3871800</v>
          </cell>
        </row>
        <row r="41">
          <cell r="O41" t="str">
            <v>ϕ200mm  dày 27,4mm</v>
          </cell>
          <cell r="Q41">
            <v>4788700</v>
          </cell>
        </row>
        <row r="42">
          <cell r="O42" t="str">
            <v xml:space="preserve">Ống nhựa PPR - PN20 (ống hàn nhiệt) </v>
          </cell>
          <cell r="Q42">
            <v>0</v>
          </cell>
        </row>
        <row r="43">
          <cell r="O43" t="str">
            <v>ϕ20 mm  dày 3,4mm</v>
          </cell>
          <cell r="Q43">
            <v>44600</v>
          </cell>
        </row>
        <row r="44">
          <cell r="O44" t="str">
            <v>ϕ25 mm dày 4,2mm</v>
          </cell>
          <cell r="Q44">
            <v>78900</v>
          </cell>
        </row>
        <row r="45">
          <cell r="O45" t="str">
            <v>ϕ32mm dày 5,4mm</v>
          </cell>
          <cell r="Q45">
            <v>115200</v>
          </cell>
        </row>
        <row r="46">
          <cell r="O46" t="str">
            <v>ϕ40mm dày 6,7mm</v>
          </cell>
          <cell r="Q46">
            <v>178400</v>
          </cell>
        </row>
        <row r="47">
          <cell r="O47" t="str">
            <v>ϕ50mm dày 8,3mm</v>
          </cell>
          <cell r="Q47">
            <v>277300</v>
          </cell>
        </row>
        <row r="48">
          <cell r="O48" t="str">
            <v>ϕ63mm dày 10,5mm</v>
          </cell>
          <cell r="Q48">
            <v>437700</v>
          </cell>
        </row>
        <row r="49">
          <cell r="O49" t="str">
            <v>ϕ75mm dày 12,5mm</v>
          </cell>
          <cell r="Q49">
            <v>620600</v>
          </cell>
        </row>
        <row r="50">
          <cell r="O50" t="str">
            <v>ϕ90mm dày 15,0mm</v>
          </cell>
          <cell r="Q50">
            <v>904400</v>
          </cell>
        </row>
        <row r="51">
          <cell r="O51" t="str">
            <v>ϕ110mm dày 18,3mm</v>
          </cell>
          <cell r="Q51">
            <v>1338900</v>
          </cell>
        </row>
        <row r="52">
          <cell r="O52" t="str">
            <v>ϕ125mm dày 20,8mm</v>
          </cell>
          <cell r="Q52">
            <v>1726500</v>
          </cell>
        </row>
        <row r="53">
          <cell r="O53" t="str">
            <v>ϕ140mm dày 23,3mm</v>
          </cell>
          <cell r="Q53">
            <v>2177600</v>
          </cell>
        </row>
        <row r="54">
          <cell r="O54" t="str">
            <v>ϕ160mm dày 26,6mm</v>
          </cell>
          <cell r="Q54">
            <v>2891200</v>
          </cell>
        </row>
        <row r="55">
          <cell r="O55" t="str">
            <v xml:space="preserve">ϕ180mm  dày 29,0mm </v>
          </cell>
          <cell r="Q55">
            <v>4736600</v>
          </cell>
        </row>
        <row r="56">
          <cell r="O56" t="str">
            <v>ϕ200mm dày 33,2mm</v>
          </cell>
          <cell r="Q56">
            <v>5884200</v>
          </cell>
        </row>
        <row r="57">
          <cell r="O57" t="str">
            <v xml:space="preserve">Ống tránh </v>
          </cell>
          <cell r="Q57">
            <v>0</v>
          </cell>
        </row>
        <row r="58">
          <cell r="O58" t="str">
            <v xml:space="preserve">ϕ20mm </v>
          </cell>
          <cell r="Q58">
            <v>23100</v>
          </cell>
        </row>
        <row r="59">
          <cell r="O59" t="str">
            <v xml:space="preserve">ϕ25mm </v>
          </cell>
          <cell r="Q59">
            <v>38600</v>
          </cell>
        </row>
        <row r="60">
          <cell r="O60" t="str">
            <v xml:space="preserve">Cút 90º </v>
          </cell>
          <cell r="Q60">
            <v>0</v>
          </cell>
        </row>
        <row r="61">
          <cell r="O61" t="str">
            <v xml:space="preserve">ϕ20mm </v>
          </cell>
          <cell r="Q61">
            <v>9000</v>
          </cell>
        </row>
        <row r="62">
          <cell r="O62" t="str">
            <v xml:space="preserve">ϕ25mm </v>
          </cell>
          <cell r="Q62">
            <v>12000</v>
          </cell>
        </row>
        <row r="63">
          <cell r="O63" t="str">
            <v xml:space="preserve">ϕ32mm </v>
          </cell>
          <cell r="Q63">
            <v>20700</v>
          </cell>
        </row>
        <row r="64">
          <cell r="O64" t="str">
            <v xml:space="preserve">ϕ40mm </v>
          </cell>
          <cell r="Q64">
            <v>34300</v>
          </cell>
        </row>
        <row r="65">
          <cell r="O65" t="str">
            <v xml:space="preserve">ϕ50mm </v>
          </cell>
          <cell r="Q65">
            <v>59700</v>
          </cell>
        </row>
        <row r="66">
          <cell r="O66" t="str">
            <v xml:space="preserve">ϕ63mm </v>
          </cell>
          <cell r="Q66">
            <v>182700</v>
          </cell>
        </row>
        <row r="67">
          <cell r="O67" t="str">
            <v xml:space="preserve">ϕ75mm </v>
          </cell>
          <cell r="Q67">
            <v>237600</v>
          </cell>
        </row>
        <row r="68">
          <cell r="O68" t="str">
            <v xml:space="preserve">ϕ90mm </v>
          </cell>
          <cell r="Q68">
            <v>373900</v>
          </cell>
        </row>
        <row r="69">
          <cell r="O69" t="str">
            <v xml:space="preserve">ϕ110mm </v>
          </cell>
          <cell r="Q69">
            <v>675100</v>
          </cell>
        </row>
        <row r="70">
          <cell r="O70" t="str">
            <v xml:space="preserve">Măng sông </v>
          </cell>
          <cell r="Q70">
            <v>0</v>
          </cell>
        </row>
        <row r="71">
          <cell r="O71" t="str">
            <v xml:space="preserve">ϕ20mm </v>
          </cell>
          <cell r="Q71">
            <v>4700</v>
          </cell>
        </row>
        <row r="72">
          <cell r="O72" t="str">
            <v xml:space="preserve">ϕ25mm </v>
          </cell>
          <cell r="Q72">
            <v>7900</v>
          </cell>
        </row>
        <row r="73">
          <cell r="O73" t="str">
            <v xml:space="preserve">ϕ32mm </v>
          </cell>
          <cell r="Q73">
            <v>12400</v>
          </cell>
        </row>
        <row r="74">
          <cell r="O74" t="str">
            <v xml:space="preserve">ϕ40mm </v>
          </cell>
          <cell r="Q74">
            <v>19800</v>
          </cell>
        </row>
        <row r="75">
          <cell r="O75" t="str">
            <v xml:space="preserve">ϕ50mm </v>
          </cell>
          <cell r="Q75">
            <v>35900</v>
          </cell>
        </row>
        <row r="76">
          <cell r="O76" t="str">
            <v xml:space="preserve">ϕ63mm </v>
          </cell>
          <cell r="Q76">
            <v>75100</v>
          </cell>
        </row>
        <row r="77">
          <cell r="O77" t="str">
            <v xml:space="preserve">ϕ75mm </v>
          </cell>
          <cell r="Q77">
            <v>119100</v>
          </cell>
        </row>
        <row r="78">
          <cell r="O78" t="str">
            <v xml:space="preserve">ϕ90mm </v>
          </cell>
          <cell r="Q78">
            <v>201500</v>
          </cell>
        </row>
        <row r="79">
          <cell r="O79" t="str">
            <v xml:space="preserve">ϕ110mm </v>
          </cell>
          <cell r="Q79">
            <v>326800</v>
          </cell>
        </row>
        <row r="80">
          <cell r="O80" t="str">
            <v xml:space="preserve">Chếch 45º </v>
          </cell>
          <cell r="Q80">
            <v>0</v>
          </cell>
        </row>
        <row r="81">
          <cell r="O81" t="str">
            <v xml:space="preserve">ϕ20mm </v>
          </cell>
          <cell r="Q81">
            <v>7400</v>
          </cell>
        </row>
        <row r="82">
          <cell r="O82" t="str">
            <v xml:space="preserve">ϕ25mm </v>
          </cell>
          <cell r="Q82">
            <v>12000</v>
          </cell>
        </row>
        <row r="83">
          <cell r="O83" t="str">
            <v xml:space="preserve">ϕ32mm </v>
          </cell>
          <cell r="Q83">
            <v>18100</v>
          </cell>
        </row>
        <row r="84">
          <cell r="O84" t="str">
            <v xml:space="preserve">ϕ40mm </v>
          </cell>
          <cell r="Q84">
            <v>35600</v>
          </cell>
        </row>
        <row r="85">
          <cell r="O85" t="str">
            <v xml:space="preserve">ϕ50mm </v>
          </cell>
          <cell r="Q85">
            <v>68100</v>
          </cell>
        </row>
        <row r="86">
          <cell r="O86" t="str">
            <v xml:space="preserve">ϕ63mm </v>
          </cell>
          <cell r="Q86">
            <v>158000</v>
          </cell>
        </row>
        <row r="87">
          <cell r="O87" t="str">
            <v xml:space="preserve">ϕ75mm </v>
          </cell>
          <cell r="Q87">
            <v>239700</v>
          </cell>
        </row>
        <row r="88">
          <cell r="O88" t="str">
            <v xml:space="preserve">ϕ90mm </v>
          </cell>
          <cell r="Q88">
            <v>299000</v>
          </cell>
        </row>
        <row r="89">
          <cell r="O89" t="str">
            <v xml:space="preserve">ϕ110mm </v>
          </cell>
          <cell r="Q89">
            <v>497300</v>
          </cell>
        </row>
        <row r="90">
          <cell r="O90" t="str">
            <v xml:space="preserve">Tê </v>
          </cell>
          <cell r="Q90">
            <v>0</v>
          </cell>
        </row>
        <row r="91">
          <cell r="O91" t="str">
            <v xml:space="preserve">ϕ20mm </v>
          </cell>
          <cell r="Q91">
            <v>10500</v>
          </cell>
        </row>
        <row r="92">
          <cell r="O92" t="str">
            <v xml:space="preserve">ϕ25mm </v>
          </cell>
          <cell r="Q92">
            <v>16300</v>
          </cell>
        </row>
        <row r="93">
          <cell r="O93" t="str">
            <v xml:space="preserve">ϕ32mm </v>
          </cell>
          <cell r="Q93">
            <v>26800</v>
          </cell>
        </row>
        <row r="94">
          <cell r="O94" t="str">
            <v xml:space="preserve">ϕ40mm </v>
          </cell>
          <cell r="Q94">
            <v>42900</v>
          </cell>
        </row>
        <row r="95">
          <cell r="O95" t="str">
            <v xml:space="preserve">ϕ50mm </v>
          </cell>
          <cell r="Q95">
            <v>85500</v>
          </cell>
        </row>
        <row r="96">
          <cell r="O96" t="str">
            <v xml:space="preserve">ϕ63mm </v>
          </cell>
          <cell r="Q96">
            <v>205400</v>
          </cell>
        </row>
        <row r="97">
          <cell r="O97" t="str">
            <v xml:space="preserve">ϕ75mm </v>
          </cell>
          <cell r="Q97">
            <v>256900</v>
          </cell>
        </row>
        <row r="98">
          <cell r="O98" t="str">
            <v xml:space="preserve">ϕ90mm </v>
          </cell>
          <cell r="Q98">
            <v>406000</v>
          </cell>
        </row>
        <row r="99">
          <cell r="O99" t="str">
            <v xml:space="preserve">ϕ110mm </v>
          </cell>
          <cell r="Q99">
            <v>717900</v>
          </cell>
        </row>
        <row r="100">
          <cell r="O100" t="str">
            <v xml:space="preserve">Côn thu </v>
          </cell>
          <cell r="Q100">
            <v>0</v>
          </cell>
        </row>
        <row r="101">
          <cell r="O101" t="str">
            <v xml:space="preserve">ϕ25mm </v>
          </cell>
          <cell r="Q101">
            <v>7400</v>
          </cell>
        </row>
        <row r="102">
          <cell r="O102" t="str">
            <v xml:space="preserve">ϕ32mm </v>
          </cell>
          <cell r="Q102">
            <v>10500</v>
          </cell>
        </row>
        <row r="103">
          <cell r="O103" t="str">
            <v xml:space="preserve">ϕ40mm </v>
          </cell>
          <cell r="Q103">
            <v>16300</v>
          </cell>
        </row>
        <row r="104">
          <cell r="O104" t="str">
            <v xml:space="preserve">ϕ50mm </v>
          </cell>
          <cell r="Q104">
            <v>29300</v>
          </cell>
        </row>
        <row r="105">
          <cell r="O105" t="str">
            <v xml:space="preserve">ϕ63mm </v>
          </cell>
          <cell r="Q105">
            <v>56600</v>
          </cell>
        </row>
        <row r="106">
          <cell r="O106" t="str">
            <v xml:space="preserve">ϕ75mm </v>
          </cell>
          <cell r="Q106">
            <v>98700</v>
          </cell>
        </row>
        <row r="107">
          <cell r="O107" t="str">
            <v xml:space="preserve">ϕ90mm </v>
          </cell>
          <cell r="Q107">
            <v>160200</v>
          </cell>
        </row>
        <row r="108">
          <cell r="O108" t="str">
            <v xml:space="preserve">ϕ110mm </v>
          </cell>
          <cell r="Q108">
            <v>283500</v>
          </cell>
        </row>
        <row r="109">
          <cell r="O109" t="str">
            <v xml:space="preserve">Tê thu </v>
          </cell>
          <cell r="Q109">
            <v>0</v>
          </cell>
        </row>
        <row r="110">
          <cell r="O110" t="str">
            <v xml:space="preserve">ϕ25mm </v>
          </cell>
          <cell r="Q110">
            <v>16300</v>
          </cell>
        </row>
        <row r="111">
          <cell r="O111" t="str">
            <v xml:space="preserve">ϕ32mm </v>
          </cell>
          <cell r="Q111">
            <v>28600</v>
          </cell>
        </row>
        <row r="112">
          <cell r="O112" t="str">
            <v xml:space="preserve">ϕ40mm </v>
          </cell>
          <cell r="Q112">
            <v>62900</v>
          </cell>
        </row>
        <row r="113">
          <cell r="O113" t="str">
            <v xml:space="preserve">ϕ50mm </v>
          </cell>
          <cell r="Q113">
            <v>111500</v>
          </cell>
        </row>
        <row r="114">
          <cell r="O114" t="str">
            <v xml:space="preserve">ϕ63mm </v>
          </cell>
          <cell r="Q114">
            <v>194100</v>
          </cell>
        </row>
        <row r="115">
          <cell r="O115" t="str">
            <v xml:space="preserve">ϕ75mm </v>
          </cell>
          <cell r="Q115">
            <v>265600</v>
          </cell>
        </row>
        <row r="116">
          <cell r="O116" t="str">
            <v xml:space="preserve">ϕ90mm </v>
          </cell>
          <cell r="Q116">
            <v>414100</v>
          </cell>
        </row>
        <row r="117">
          <cell r="O117" t="str">
            <v xml:space="preserve">ϕ110mm </v>
          </cell>
          <cell r="Q117">
            <v>699100</v>
          </cell>
        </row>
        <row r="118">
          <cell r="O118" t="str">
            <v xml:space="preserve">Bịt </v>
          </cell>
          <cell r="Q118">
            <v>0</v>
          </cell>
        </row>
        <row r="119">
          <cell r="O119" t="str">
            <v xml:space="preserve">ϕ20mm </v>
          </cell>
          <cell r="Q119">
            <v>4400</v>
          </cell>
        </row>
        <row r="120">
          <cell r="O120" t="str">
            <v xml:space="preserve">ϕ25mm </v>
          </cell>
          <cell r="Q120">
            <v>7700</v>
          </cell>
        </row>
        <row r="121">
          <cell r="O121" t="str">
            <v xml:space="preserve">ϕ32mm </v>
          </cell>
          <cell r="Q121">
            <v>10500</v>
          </cell>
        </row>
        <row r="122">
          <cell r="O122" t="str">
            <v xml:space="preserve">ϕ40mm </v>
          </cell>
          <cell r="Q122">
            <v>15200</v>
          </cell>
        </row>
        <row r="123">
          <cell r="O123" t="str">
            <v xml:space="preserve">ϕ50mm </v>
          </cell>
          <cell r="Q123">
            <v>28600</v>
          </cell>
        </row>
        <row r="124">
          <cell r="O124" t="str">
            <v xml:space="preserve">Mặt bích </v>
          </cell>
          <cell r="Q124">
            <v>0</v>
          </cell>
        </row>
        <row r="125">
          <cell r="O125" t="str">
            <v xml:space="preserve">ϕ50mm </v>
          </cell>
          <cell r="Q125">
            <v>46400</v>
          </cell>
        </row>
        <row r="126">
          <cell r="O126" t="str">
            <v xml:space="preserve">ϕ63mm </v>
          </cell>
          <cell r="Q126">
            <v>59200</v>
          </cell>
        </row>
        <row r="127">
          <cell r="O127" t="str">
            <v xml:space="preserve">ϕ75mm </v>
          </cell>
          <cell r="Q127">
            <v>97500</v>
          </cell>
        </row>
        <row r="128">
          <cell r="O128" t="str">
            <v xml:space="preserve">ϕ90mm </v>
          </cell>
          <cell r="Q128">
            <v>152600</v>
          </cell>
        </row>
        <row r="129">
          <cell r="O129" t="str">
            <v xml:space="preserve">ϕ110mm </v>
          </cell>
          <cell r="Q129">
            <v>226200</v>
          </cell>
        </row>
        <row r="130">
          <cell r="O130" t="str">
            <v xml:space="preserve">Cút ren trong 90º </v>
          </cell>
          <cell r="Q130">
            <v>0</v>
          </cell>
        </row>
        <row r="131">
          <cell r="O131" t="str">
            <v xml:space="preserve">ϕ20*1/2mm </v>
          </cell>
          <cell r="Q131">
            <v>74600</v>
          </cell>
        </row>
        <row r="132">
          <cell r="O132" t="str">
            <v xml:space="preserve">ϕ25*1/2mm </v>
          </cell>
          <cell r="Q132">
            <v>84800</v>
          </cell>
        </row>
        <row r="133">
          <cell r="O133" t="str">
            <v xml:space="preserve">ϕ25*3/4mm </v>
          </cell>
          <cell r="Q133">
            <v>114100</v>
          </cell>
        </row>
        <row r="134">
          <cell r="O134" t="str">
            <v xml:space="preserve">ϕ32*1mm </v>
          </cell>
          <cell r="Q134">
            <v>210900</v>
          </cell>
        </row>
        <row r="135">
          <cell r="O135" t="str">
            <v xml:space="preserve">Cút ren ngoài 90º </v>
          </cell>
          <cell r="Q135">
            <v>0</v>
          </cell>
        </row>
        <row r="136">
          <cell r="O136" t="str">
            <v xml:space="preserve">ϕ20*1/2mm </v>
          </cell>
          <cell r="Q136">
            <v>105000</v>
          </cell>
        </row>
        <row r="137">
          <cell r="O137" t="str">
            <v xml:space="preserve">ϕ25*1/2mm </v>
          </cell>
          <cell r="Q137">
            <v>118700</v>
          </cell>
        </row>
        <row r="138">
          <cell r="O138" t="str">
            <v xml:space="preserve">ϕ25*3/4mm </v>
          </cell>
          <cell r="Q138">
            <v>140300</v>
          </cell>
        </row>
        <row r="139">
          <cell r="O139" t="str">
            <v xml:space="preserve">ϕ32*1mm </v>
          </cell>
          <cell r="Q139">
            <v>223300</v>
          </cell>
        </row>
        <row r="140">
          <cell r="O140" t="str">
            <v xml:space="preserve">Măng sông ren trong </v>
          </cell>
          <cell r="Q140">
            <v>0</v>
          </cell>
        </row>
        <row r="141">
          <cell r="O141" t="str">
            <v xml:space="preserve">ϕ20*1/2mm </v>
          </cell>
          <cell r="Q141">
            <v>67100</v>
          </cell>
        </row>
        <row r="142">
          <cell r="O142" t="str">
            <v xml:space="preserve">ϕ25*1/2mm </v>
          </cell>
          <cell r="Q142">
            <v>82000</v>
          </cell>
        </row>
        <row r="143">
          <cell r="O143" t="str">
            <v xml:space="preserve">ϕ25*3/4mm </v>
          </cell>
          <cell r="Q143">
            <v>91500</v>
          </cell>
        </row>
        <row r="144">
          <cell r="O144" t="str">
            <v xml:space="preserve">ϕ32*1mm </v>
          </cell>
          <cell r="Q144">
            <v>149200</v>
          </cell>
        </row>
        <row r="145">
          <cell r="O145" t="str">
            <v xml:space="preserve">ϕ40*11/4mm </v>
          </cell>
          <cell r="Q145">
            <v>369700</v>
          </cell>
        </row>
        <row r="146">
          <cell r="O146" t="str">
            <v xml:space="preserve">ϕ50*11/2mm </v>
          </cell>
          <cell r="Q146">
            <v>490500</v>
          </cell>
        </row>
        <row r="147">
          <cell r="O147" t="str">
            <v xml:space="preserve">ϕ63*2mm </v>
          </cell>
          <cell r="Q147">
            <v>992600</v>
          </cell>
        </row>
        <row r="148">
          <cell r="O148" t="str">
            <v xml:space="preserve">Măng sông ren ngoài </v>
          </cell>
          <cell r="Q148">
            <v>0</v>
          </cell>
        </row>
        <row r="149">
          <cell r="O149" t="str">
            <v xml:space="preserve">ϕ20*1/2mm </v>
          </cell>
          <cell r="Q149">
            <v>84900</v>
          </cell>
        </row>
        <row r="150">
          <cell r="O150" t="str">
            <v xml:space="preserve">ϕ25*1/2mm </v>
          </cell>
          <cell r="Q150">
            <v>97900</v>
          </cell>
        </row>
        <row r="151">
          <cell r="O151" t="str">
            <v xml:space="preserve">ϕ25*3/4mm </v>
          </cell>
          <cell r="Q151">
            <v>118200</v>
          </cell>
        </row>
        <row r="152">
          <cell r="O152" t="str">
            <v xml:space="preserve">ϕ32*1mm </v>
          </cell>
          <cell r="Q152">
            <v>174700</v>
          </cell>
        </row>
        <row r="153">
          <cell r="O153" t="str">
            <v xml:space="preserve">ϕ40*11/4mm </v>
          </cell>
          <cell r="Q153">
            <v>508200</v>
          </cell>
        </row>
        <row r="154">
          <cell r="O154" t="str">
            <v xml:space="preserve">ϕ50*11/2mm </v>
          </cell>
          <cell r="Q154">
            <v>635200</v>
          </cell>
        </row>
        <row r="155">
          <cell r="O155" t="str">
            <v xml:space="preserve">ϕ63*2mm </v>
          </cell>
          <cell r="Q155">
            <v>1076300</v>
          </cell>
        </row>
        <row r="156">
          <cell r="O156" t="str">
            <v xml:space="preserve">Tê ren trong </v>
          </cell>
          <cell r="Q156">
            <v>0</v>
          </cell>
        </row>
        <row r="157">
          <cell r="O157" t="str">
            <v xml:space="preserve">ϕ20*1/2mm </v>
          </cell>
          <cell r="Q157">
            <v>75300</v>
          </cell>
        </row>
        <row r="158">
          <cell r="O158" t="str">
            <v xml:space="preserve">ϕ25*1/2mm </v>
          </cell>
          <cell r="Q158">
            <v>80500</v>
          </cell>
        </row>
        <row r="159">
          <cell r="O159" t="str">
            <v xml:space="preserve">ϕ25*3/4mm </v>
          </cell>
          <cell r="Q159">
            <v>117400</v>
          </cell>
        </row>
        <row r="160">
          <cell r="O160" t="str">
            <v xml:space="preserve">Tê ren ngoài </v>
          </cell>
          <cell r="Q160">
            <v>0</v>
          </cell>
        </row>
        <row r="161">
          <cell r="O161" t="str">
            <v xml:space="preserve">ϕ20*1/2mm </v>
          </cell>
          <cell r="Q161">
            <v>92700</v>
          </cell>
        </row>
        <row r="162">
          <cell r="O162" t="str">
            <v xml:space="preserve">ϕ25*1/2mm </v>
          </cell>
          <cell r="Q162">
            <v>100600</v>
          </cell>
        </row>
        <row r="163">
          <cell r="O163" t="str">
            <v xml:space="preserve">ϕ25*3/4mm </v>
          </cell>
          <cell r="Q163">
            <v>121700</v>
          </cell>
        </row>
        <row r="164">
          <cell r="O164" t="str">
            <v xml:space="preserve">Rắc co ren ngoài </v>
          </cell>
          <cell r="Q164">
            <v>0</v>
          </cell>
        </row>
        <row r="165">
          <cell r="O165" t="str">
            <v xml:space="preserve">ϕ20*1/2mm </v>
          </cell>
          <cell r="Q165">
            <v>179000</v>
          </cell>
        </row>
        <row r="166">
          <cell r="O166" t="str">
            <v xml:space="preserve">ϕ25*1/2mm </v>
          </cell>
          <cell r="Q166">
            <v>277900</v>
          </cell>
        </row>
        <row r="167">
          <cell r="O167" t="str">
            <v xml:space="preserve">ϕ25*3/4mm </v>
          </cell>
          <cell r="Q167">
            <v>384200</v>
          </cell>
        </row>
        <row r="168">
          <cell r="O168" t="str">
            <v xml:space="preserve">ϕ32*1mm </v>
          </cell>
          <cell r="Q168">
            <v>438200</v>
          </cell>
        </row>
        <row r="169">
          <cell r="O169" t="str">
            <v xml:space="preserve">ϕ40*11/4mm </v>
          </cell>
          <cell r="Q169">
            <v>650300</v>
          </cell>
        </row>
        <row r="170">
          <cell r="O170" t="str">
            <v xml:space="preserve">ϕ50*11/2mm </v>
          </cell>
          <cell r="Q170">
            <v>1147600</v>
          </cell>
        </row>
        <row r="171">
          <cell r="O171" t="str">
            <v xml:space="preserve">Rắc co ren trong </v>
          </cell>
          <cell r="Q171">
            <v>0</v>
          </cell>
        </row>
        <row r="172">
          <cell r="O172" t="str">
            <v xml:space="preserve">ϕ20*1/2mm </v>
          </cell>
          <cell r="Q172">
            <v>167800</v>
          </cell>
        </row>
        <row r="173">
          <cell r="O173" t="str">
            <v xml:space="preserve">ϕ25*3/4mm </v>
          </cell>
          <cell r="Q173">
            <v>268600</v>
          </cell>
        </row>
        <row r="174">
          <cell r="O174" t="str">
            <v xml:space="preserve">ϕ32*1mm </v>
          </cell>
          <cell r="Q174">
            <v>393800</v>
          </cell>
        </row>
        <row r="175">
          <cell r="O175" t="str">
            <v xml:space="preserve">ϕ40*11/4mm </v>
          </cell>
          <cell r="Q175">
            <v>616900</v>
          </cell>
        </row>
        <row r="176">
          <cell r="O176" t="str">
            <v xml:space="preserve">ϕ50*11/2mm </v>
          </cell>
          <cell r="Q176">
            <v>1074500</v>
          </cell>
        </row>
        <row r="177">
          <cell r="O177" t="str">
            <v xml:space="preserve">Van cửa hàm ếch tay nhựa </v>
          </cell>
          <cell r="Q177">
            <v>0</v>
          </cell>
        </row>
        <row r="178">
          <cell r="O178" t="str">
            <v xml:space="preserve">ϕ20mm </v>
          </cell>
          <cell r="Q178">
            <v>262900</v>
          </cell>
        </row>
        <row r="179">
          <cell r="O179" t="str">
            <v xml:space="preserve">ϕ25mm </v>
          </cell>
          <cell r="Q179">
            <v>356500</v>
          </cell>
        </row>
        <row r="180">
          <cell r="O180" t="str">
            <v xml:space="preserve">ϕ32mm </v>
          </cell>
          <cell r="Q180">
            <v>411100</v>
          </cell>
        </row>
        <row r="181">
          <cell r="O181" t="str">
            <v xml:space="preserve">ϕ40mm </v>
          </cell>
          <cell r="Q181">
            <v>636900</v>
          </cell>
        </row>
        <row r="182">
          <cell r="O182" t="str">
            <v xml:space="preserve">ϕ50mm </v>
          </cell>
          <cell r="Q182">
            <v>1085100</v>
          </cell>
        </row>
        <row r="183">
          <cell r="O183" t="str">
            <v xml:space="preserve">Van cửa đồng tay nhựa </v>
          </cell>
          <cell r="Q183">
            <v>0</v>
          </cell>
        </row>
        <row r="184">
          <cell r="O184" t="str">
            <v xml:space="preserve">ϕ20mm </v>
          </cell>
          <cell r="Q184">
            <v>352800</v>
          </cell>
        </row>
        <row r="185">
          <cell r="O185" t="str">
            <v xml:space="preserve">ϕ25mm </v>
          </cell>
          <cell r="Q185">
            <v>405900</v>
          </cell>
        </row>
        <row r="186">
          <cell r="O186" t="str">
            <v xml:space="preserve">ϕ32mm </v>
          </cell>
          <cell r="Q186">
            <v>582300</v>
          </cell>
        </row>
        <row r="187">
          <cell r="O187" t="str">
            <v xml:space="preserve">ϕ40mm </v>
          </cell>
          <cell r="Q187">
            <v>980100</v>
          </cell>
        </row>
        <row r="188">
          <cell r="O188" t="str">
            <v xml:space="preserve">ϕ50mm </v>
          </cell>
          <cell r="Q188">
            <v>1528400</v>
          </cell>
        </row>
        <row r="189">
          <cell r="O189" t="str">
            <v xml:space="preserve">ϕ63mm </v>
          </cell>
          <cell r="Q189">
            <v>2355100</v>
          </cell>
        </row>
        <row r="190">
          <cell r="O190" t="str">
            <v xml:space="preserve">Van bi tay ba cạnh </v>
          </cell>
          <cell r="Q190">
            <v>0</v>
          </cell>
        </row>
        <row r="191">
          <cell r="O191" t="str">
            <v xml:space="preserve">ϕ20mm </v>
          </cell>
          <cell r="Q191">
            <v>701400</v>
          </cell>
        </row>
        <row r="192">
          <cell r="O192" t="str">
            <v xml:space="preserve">ϕ25mm </v>
          </cell>
          <cell r="Q192">
            <v>740600</v>
          </cell>
        </row>
        <row r="193">
          <cell r="O193" t="str">
            <v xml:space="preserve">Van bi nhựa </v>
          </cell>
          <cell r="Q193">
            <v>0</v>
          </cell>
        </row>
        <row r="194">
          <cell r="O194" t="str">
            <v xml:space="preserve">ϕ20mm </v>
          </cell>
          <cell r="Q194">
            <v>329700</v>
          </cell>
        </row>
        <row r="195">
          <cell r="O195" t="str">
            <v xml:space="preserve">ϕ25mm </v>
          </cell>
          <cell r="Q195">
            <v>405900</v>
          </cell>
        </row>
        <row r="196">
          <cell r="O196" t="str">
            <v xml:space="preserve">Rắc co </v>
          </cell>
          <cell r="Q196">
            <v>0</v>
          </cell>
        </row>
        <row r="197">
          <cell r="O197" t="str">
            <v xml:space="preserve">ϕ20mm </v>
          </cell>
          <cell r="Q197">
            <v>58800</v>
          </cell>
        </row>
        <row r="198">
          <cell r="O198" t="str">
            <v xml:space="preserve">ϕ25mm </v>
          </cell>
          <cell r="Q198">
            <v>86500</v>
          </cell>
        </row>
        <row r="199">
          <cell r="O199" t="str">
            <v xml:space="preserve">ϕ32mm </v>
          </cell>
          <cell r="Q199">
            <v>124400</v>
          </cell>
        </row>
        <row r="200">
          <cell r="O200" t="str">
            <v xml:space="preserve">ϕ40mm </v>
          </cell>
          <cell r="Q200">
            <v>142900</v>
          </cell>
        </row>
        <row r="201">
          <cell r="O201" t="str">
            <v xml:space="preserve">ϕ50mm </v>
          </cell>
          <cell r="Q201">
            <v>214600</v>
          </cell>
        </row>
        <row r="202">
          <cell r="O202" t="str">
            <v xml:space="preserve">Bộ máy hàn </v>
          </cell>
          <cell r="Q202">
            <v>0</v>
          </cell>
        </row>
        <row r="203">
          <cell r="O203" t="str">
            <v xml:space="preserve">ϕ20mm - ϕ50mm </v>
          </cell>
          <cell r="Q203">
            <v>1200000</v>
          </cell>
        </row>
        <row r="204">
          <cell r="O204" t="str">
            <v xml:space="preserve">ϕ63mm - ϕ110mm </v>
          </cell>
          <cell r="Q204">
            <v>2200000</v>
          </cell>
        </row>
        <row r="205">
          <cell r="O205" t="str">
            <v xml:space="preserve">Đầu hàn </v>
          </cell>
          <cell r="Q205">
            <v>0</v>
          </cell>
        </row>
        <row r="206">
          <cell r="O206" t="str">
            <v xml:space="preserve">ϕ20mm - ϕ25mm </v>
          </cell>
          <cell r="Q206">
            <v>26000</v>
          </cell>
        </row>
        <row r="207">
          <cell r="O207" t="str">
            <v xml:space="preserve">ϕ32mm - ϕ40mm </v>
          </cell>
          <cell r="Q207">
            <v>52000</v>
          </cell>
        </row>
        <row r="208">
          <cell r="O208" t="str">
            <v xml:space="preserve">ϕ50mm </v>
          </cell>
          <cell r="Q208">
            <v>65000</v>
          </cell>
        </row>
        <row r="209">
          <cell r="O209" t="str">
            <v xml:space="preserve">ϕ63mm </v>
          </cell>
          <cell r="Q209">
            <v>104000</v>
          </cell>
        </row>
        <row r="210">
          <cell r="O210" t="str">
            <v xml:space="preserve">ϕ75mm </v>
          </cell>
          <cell r="Q210">
            <v>156000</v>
          </cell>
        </row>
        <row r="211">
          <cell r="O211" t="str">
            <v xml:space="preserve">ϕ90mm </v>
          </cell>
          <cell r="Q211">
            <v>195000</v>
          </cell>
        </row>
        <row r="212">
          <cell r="O212" t="str">
            <v xml:space="preserve">ϕ110mm </v>
          </cell>
          <cell r="Q212">
            <v>221000</v>
          </cell>
        </row>
        <row r="213">
          <cell r="O213" t="str">
            <v xml:space="preserve"> </v>
          </cell>
          <cell r="Q213">
            <v>0</v>
          </cell>
        </row>
        <row r="214">
          <cell r="O214" t="str">
            <v xml:space="preserve"> </v>
          </cell>
          <cell r="Q214">
            <v>0</v>
          </cell>
        </row>
        <row r="215">
          <cell r="O215" t="str">
            <v xml:space="preserve">ống nhựa HDPE PN8 </v>
          </cell>
          <cell r="Q215">
            <v>0</v>
          </cell>
        </row>
        <row r="216">
          <cell r="O216" t="str">
            <v>Ф 40 dày 1,9mm</v>
          </cell>
          <cell r="Q216">
            <v>27100</v>
          </cell>
        </row>
        <row r="217">
          <cell r="O217" t="str">
            <v>Ф 50 dày 2,4mm</v>
          </cell>
          <cell r="Q217">
            <v>42000</v>
          </cell>
        </row>
        <row r="218">
          <cell r="O218" t="str">
            <v>Ф 63 dày 3mm</v>
          </cell>
          <cell r="Q218">
            <v>65100</v>
          </cell>
        </row>
        <row r="219">
          <cell r="O219" t="str">
            <v>Ф 75 dày 3,5mm</v>
          </cell>
          <cell r="Q219">
            <v>92700</v>
          </cell>
        </row>
        <row r="220">
          <cell r="O220" t="str">
            <v>Ф 90 dày 4,3mm</v>
          </cell>
          <cell r="Q220">
            <v>146300</v>
          </cell>
        </row>
        <row r="221">
          <cell r="O221" t="str">
            <v>Ф 110 dày 5,3mm</v>
          </cell>
          <cell r="Q221">
            <v>196300</v>
          </cell>
        </row>
        <row r="222">
          <cell r="O222" t="str">
            <v>Ф 125 dày 6mm</v>
          </cell>
          <cell r="Q222">
            <v>253500</v>
          </cell>
        </row>
        <row r="223">
          <cell r="O223" t="str">
            <v>Ф 140 dày 6,7mm</v>
          </cell>
          <cell r="Q223">
            <v>315700</v>
          </cell>
        </row>
        <row r="224">
          <cell r="O224" t="str">
            <v>Ф 160 dày 7,7mm</v>
          </cell>
          <cell r="Q224">
            <v>414600</v>
          </cell>
        </row>
        <row r="225">
          <cell r="O225" t="str">
            <v>Ф 180 dày 8,6mm</v>
          </cell>
          <cell r="Q225">
            <v>521900</v>
          </cell>
        </row>
        <row r="226">
          <cell r="O226" t="str">
            <v>Ф 200 dày 9,6mm</v>
          </cell>
          <cell r="Q226">
            <v>650100</v>
          </cell>
        </row>
        <row r="227">
          <cell r="O227" t="str">
            <v>Ф 225 dày 10,8mm</v>
          </cell>
          <cell r="Q227">
            <v>818800</v>
          </cell>
        </row>
        <row r="228">
          <cell r="O228" t="str">
            <v>Ф 250 dày 11,9mm</v>
          </cell>
          <cell r="Q228">
            <v>999100</v>
          </cell>
        </row>
        <row r="229">
          <cell r="O229" t="str">
            <v>Ф 280 dày 13,4mm</v>
          </cell>
          <cell r="Q229">
            <v>1274500</v>
          </cell>
        </row>
        <row r="230">
          <cell r="O230" t="str">
            <v>Ф 315 dày 15mm</v>
          </cell>
          <cell r="Q230">
            <v>1596500</v>
          </cell>
        </row>
        <row r="231">
          <cell r="O231" t="str">
            <v>Ф 355 dày 16,9mm</v>
          </cell>
          <cell r="Q231">
            <v>2007700</v>
          </cell>
        </row>
        <row r="232">
          <cell r="O232" t="str">
            <v>Ф 400 dày 19,1mm</v>
          </cell>
          <cell r="Q232">
            <v>2574600</v>
          </cell>
        </row>
        <row r="233">
          <cell r="O233" t="str">
            <v>Ф 450 dày 21,5mm</v>
          </cell>
          <cell r="Q233">
            <v>3231700</v>
          </cell>
        </row>
        <row r="234">
          <cell r="O234" t="str">
            <v>Ф 500 dày 23,9mm</v>
          </cell>
          <cell r="Q234">
            <v>4009100</v>
          </cell>
        </row>
        <row r="235">
          <cell r="O235" t="str">
            <v>Φ560  dầy 26.7mm</v>
          </cell>
          <cell r="Q235">
            <v>5415700</v>
          </cell>
        </row>
        <row r="236">
          <cell r="O236" t="str">
            <v>Φ630  dầy 30.0mm</v>
          </cell>
          <cell r="Q236">
            <v>6842700</v>
          </cell>
        </row>
        <row r="237">
          <cell r="O237" t="str">
            <v>Φ710  dầy 33.9mm</v>
          </cell>
          <cell r="Q237">
            <v>8724800</v>
          </cell>
        </row>
        <row r="238">
          <cell r="O238" t="str">
            <v>Φ800  dầy 38.1mm</v>
          </cell>
          <cell r="Q238">
            <v>11058900</v>
          </cell>
        </row>
        <row r="239">
          <cell r="O239" t="str">
            <v>Φ900  dầy 42.9mm</v>
          </cell>
          <cell r="Q239">
            <v>13992700</v>
          </cell>
        </row>
        <row r="240">
          <cell r="O240" t="str">
            <v>Φ1000  dầy 47.7mm</v>
          </cell>
          <cell r="Q240">
            <v>17288600</v>
          </cell>
        </row>
        <row r="241">
          <cell r="O241" t="str">
            <v>Φ1200  dầy 57.2mm</v>
          </cell>
          <cell r="Q241">
            <v>24883200</v>
          </cell>
        </row>
        <row r="242">
          <cell r="O242" t="str">
            <v xml:space="preserve">ống nhựa HDPE PN10 </v>
          </cell>
          <cell r="Q242">
            <v>0</v>
          </cell>
        </row>
        <row r="243">
          <cell r="O243" t="str">
            <v>Ф 32 dày 2.0mm</v>
          </cell>
          <cell r="Q243">
            <v>21400</v>
          </cell>
        </row>
        <row r="244">
          <cell r="O244" t="str">
            <v>Ф 40 dày 2.4mm</v>
          </cell>
          <cell r="Q244">
            <v>32600</v>
          </cell>
        </row>
        <row r="245">
          <cell r="O245" t="str">
            <v>Ф 50 dày 3.0mm</v>
          </cell>
          <cell r="Q245">
            <v>50100</v>
          </cell>
        </row>
        <row r="246">
          <cell r="O246" t="str">
            <v>Ф 63 dày 3,8mm</v>
          </cell>
          <cell r="Q246">
            <v>80000</v>
          </cell>
        </row>
        <row r="247">
          <cell r="O247" t="str">
            <v>Ф 75 dày 4,5mm</v>
          </cell>
          <cell r="Q247">
            <v>114200</v>
          </cell>
        </row>
        <row r="248">
          <cell r="O248" t="str">
            <v>Ф 90 dày 5,4mm</v>
          </cell>
          <cell r="Q248">
            <v>162000</v>
          </cell>
        </row>
        <row r="249">
          <cell r="O249" t="str">
            <v>Ф 110 dày 6,6mm</v>
          </cell>
          <cell r="Q249">
            <v>245600</v>
          </cell>
        </row>
        <row r="250">
          <cell r="O250" t="str">
            <v>Ф 125 dày 7,4mm</v>
          </cell>
          <cell r="Q250">
            <v>310000</v>
          </cell>
        </row>
        <row r="251">
          <cell r="O251" t="str">
            <v>Ф 140 dày 8,3mm</v>
          </cell>
          <cell r="Q251">
            <v>386900</v>
          </cell>
        </row>
        <row r="252">
          <cell r="O252" t="str">
            <v>Ф 160 dày 9,5mm</v>
          </cell>
          <cell r="Q252">
            <v>508400</v>
          </cell>
        </row>
        <row r="253">
          <cell r="O253" t="str">
            <v>Ф 180 dày 10,7mm</v>
          </cell>
          <cell r="Q253">
            <v>640100</v>
          </cell>
        </row>
        <row r="254">
          <cell r="O254" t="str">
            <v>Ф 200 dày 11,9mm</v>
          </cell>
          <cell r="Q254">
            <v>802200</v>
          </cell>
        </row>
        <row r="255">
          <cell r="O255" t="str">
            <v>Ф 225 dày 13,4mm</v>
          </cell>
          <cell r="Q255">
            <v>986000</v>
          </cell>
        </row>
        <row r="256">
          <cell r="O256" t="str">
            <v>Ф 250 dày 14,8mm</v>
          </cell>
          <cell r="Q256">
            <v>1221500</v>
          </cell>
        </row>
        <row r="257">
          <cell r="O257" t="str">
            <v>Ф 280 dày 16,6mm</v>
          </cell>
          <cell r="Q257">
            <v>1522100</v>
          </cell>
        </row>
        <row r="258">
          <cell r="O258" t="str">
            <v>Ф 315 dày 18,7mm</v>
          </cell>
          <cell r="Q258">
            <v>1938200</v>
          </cell>
        </row>
        <row r="259">
          <cell r="O259" t="str">
            <v>Ф 355 dày 21,1mm</v>
          </cell>
          <cell r="Q259">
            <v>2463000</v>
          </cell>
        </row>
        <row r="260">
          <cell r="O260" t="str">
            <v>Ф 400 dày 23,7mm</v>
          </cell>
          <cell r="Q260">
            <v>3129800</v>
          </cell>
        </row>
        <row r="261">
          <cell r="O261" t="str">
            <v>Ф 450 dày 26,7mm</v>
          </cell>
          <cell r="Q261">
            <v>3954800</v>
          </cell>
        </row>
        <row r="262">
          <cell r="O262" t="str">
            <v>Ф 500 dày 29,7mm</v>
          </cell>
          <cell r="Q262">
            <v>4918000</v>
          </cell>
        </row>
        <row r="263">
          <cell r="O263" t="str">
            <v>Φ560  dầy 33.2mm</v>
          </cell>
          <cell r="Q263">
            <v>6649300</v>
          </cell>
        </row>
        <row r="264">
          <cell r="O264" t="str">
            <v>Φ630  dầy 37.4mm</v>
          </cell>
          <cell r="Q264">
            <v>8422000</v>
          </cell>
        </row>
        <row r="265">
          <cell r="O265" t="str">
            <v>Φ710  dầy 42.1mm</v>
          </cell>
          <cell r="Q265">
            <v>10702800</v>
          </cell>
        </row>
        <row r="266">
          <cell r="O266" t="str">
            <v>Φ800  dầy 47.4mm</v>
          </cell>
          <cell r="Q266">
            <v>13571800</v>
          </cell>
        </row>
        <row r="267">
          <cell r="O267" t="str">
            <v>Φ900  dầy 53.3mm</v>
          </cell>
          <cell r="Q267">
            <v>17167300</v>
          </cell>
        </row>
        <row r="268">
          <cell r="O268" t="str">
            <v>Φ1000  dầy 59.3mm</v>
          </cell>
          <cell r="Q268">
            <v>21216600</v>
          </cell>
        </row>
        <row r="269">
          <cell r="O269" t="str">
            <v>Φ1200  dầy 71.1mm</v>
          </cell>
          <cell r="Q269">
            <v>29226400</v>
          </cell>
        </row>
        <row r="270">
          <cell r="O270" t="str">
            <v xml:space="preserve">Ống nhựa HDPE PN12,5 </v>
          </cell>
          <cell r="Q270">
            <v>0</v>
          </cell>
        </row>
        <row r="271">
          <cell r="O271" t="str">
            <v>Ф 25 dày 1,9mm</v>
          </cell>
          <cell r="Q271">
            <v>16000</v>
          </cell>
        </row>
        <row r="272">
          <cell r="O272" t="str">
            <v>Ф 32 dày 2,4mm</v>
          </cell>
          <cell r="Q272">
            <v>26100</v>
          </cell>
        </row>
        <row r="273">
          <cell r="O273" t="str">
            <v>Ф 40 dày 3,0mm</v>
          </cell>
          <cell r="Q273">
            <v>39500</v>
          </cell>
        </row>
        <row r="274">
          <cell r="O274" t="str">
            <v>Ф 50 dày 3,7mm</v>
          </cell>
          <cell r="Q274">
            <v>60300</v>
          </cell>
        </row>
        <row r="275">
          <cell r="O275" t="str">
            <v>Ф 63 dày 4,7mm</v>
          </cell>
          <cell r="Q275">
            <v>97000</v>
          </cell>
        </row>
        <row r="276">
          <cell r="O276" t="str">
            <v>Ф 75 dày 5,6mm</v>
          </cell>
          <cell r="Q276">
            <v>137700</v>
          </cell>
        </row>
        <row r="277">
          <cell r="O277" t="str">
            <v>Ф 90 dày 6,7mm</v>
          </cell>
          <cell r="Q277">
            <v>195800</v>
          </cell>
        </row>
        <row r="278">
          <cell r="O278" t="str">
            <v>Ф 110 dày 8,1mm</v>
          </cell>
          <cell r="Q278">
            <v>293300</v>
          </cell>
        </row>
        <row r="279">
          <cell r="O279" t="str">
            <v>Ф 125 dày 9,2mm</v>
          </cell>
          <cell r="Q279">
            <v>377700</v>
          </cell>
        </row>
        <row r="280">
          <cell r="O280" t="str">
            <v>Ф 140 dày 10,3mm</v>
          </cell>
          <cell r="Q280">
            <v>468600</v>
          </cell>
        </row>
        <row r="281">
          <cell r="O281" t="str">
            <v>Ф 160 dày 11,8mm</v>
          </cell>
          <cell r="Q281">
            <v>611500</v>
          </cell>
        </row>
        <row r="282">
          <cell r="O282" t="str">
            <v>Ф 180 dày 13,3mm</v>
          </cell>
          <cell r="Q282">
            <v>779500</v>
          </cell>
        </row>
        <row r="283">
          <cell r="O283" t="str">
            <v>Ф 200 dày 14,7mm</v>
          </cell>
          <cell r="Q283">
            <v>955300</v>
          </cell>
        </row>
        <row r="284">
          <cell r="O284" t="str">
            <v>Ф 225 dày 16,6mm</v>
          </cell>
          <cell r="Q284">
            <v>1207600</v>
          </cell>
        </row>
        <row r="285">
          <cell r="O285" t="str">
            <v>Ф 250 dày 18,4mm</v>
          </cell>
          <cell r="Q285">
            <v>1501400</v>
          </cell>
        </row>
        <row r="286">
          <cell r="O286" t="str">
            <v>Ф 280 dày 20,6mm</v>
          </cell>
          <cell r="Q286">
            <v>1882300</v>
          </cell>
        </row>
        <row r="287">
          <cell r="O287" t="str">
            <v>Ф 315 dày 23,2mm</v>
          </cell>
          <cell r="Q287">
            <v>2354300</v>
          </cell>
        </row>
        <row r="288">
          <cell r="O288" t="str">
            <v>Ф 355 dày 26,1mm</v>
          </cell>
          <cell r="Q288">
            <v>2986000</v>
          </cell>
        </row>
        <row r="289">
          <cell r="O289" t="str">
            <v>Ф 400 dày 29,4mm</v>
          </cell>
          <cell r="Q289">
            <v>3780300</v>
          </cell>
        </row>
        <row r="290">
          <cell r="O290" t="str">
            <v>Ф 450 dày 33,1mm</v>
          </cell>
          <cell r="Q290">
            <v>4779700</v>
          </cell>
        </row>
        <row r="291">
          <cell r="O291" t="str">
            <v>Ф 500 dày 36,8mm</v>
          </cell>
          <cell r="Q291">
            <v>5948300</v>
          </cell>
        </row>
        <row r="292">
          <cell r="O292" t="str">
            <v>Φ560  dầy 41.2mm</v>
          </cell>
          <cell r="Q292">
            <v>8116100</v>
          </cell>
        </row>
        <row r="293">
          <cell r="O293" t="str">
            <v>Φ630  dầy 46.3mm</v>
          </cell>
          <cell r="Q293">
            <v>10258200</v>
          </cell>
        </row>
        <row r="294">
          <cell r="O294" t="str">
            <v>Φ710  dầy 52.2mm</v>
          </cell>
          <cell r="Q294">
            <v>13051800</v>
          </cell>
        </row>
        <row r="295">
          <cell r="O295" t="str">
            <v>Φ800  dầy 58.8mm</v>
          </cell>
          <cell r="Q295">
            <v>16545400</v>
          </cell>
        </row>
        <row r="296">
          <cell r="O296" t="str">
            <v>Φ900  dầy 66.1mm</v>
          </cell>
          <cell r="Q296">
            <v>20974300</v>
          </cell>
        </row>
        <row r="297">
          <cell r="O297" t="str">
            <v>Φ1000  dầy 73.5mm</v>
          </cell>
          <cell r="Q297">
            <v>25546400</v>
          </cell>
        </row>
        <row r="298">
          <cell r="O298" t="str">
            <v>Φ1200  dầy 88.2mm</v>
          </cell>
          <cell r="Q298">
            <v>37252500</v>
          </cell>
        </row>
        <row r="299">
          <cell r="O299" t="str">
            <v xml:space="preserve">Ống nhựa HDPE PN16 </v>
          </cell>
          <cell r="Q299">
            <v>0</v>
          </cell>
        </row>
        <row r="300">
          <cell r="O300" t="str">
            <v>Ф 20 dày 1,9mm</v>
          </cell>
          <cell r="Q300">
            <v>12500</v>
          </cell>
        </row>
        <row r="301">
          <cell r="O301" t="str">
            <v>Ф 25 dày 2,3mm</v>
          </cell>
          <cell r="Q301">
            <v>19000</v>
          </cell>
        </row>
        <row r="302">
          <cell r="O302" t="str">
            <v>Ф 32 dày 3,0mm</v>
          </cell>
          <cell r="Q302">
            <v>30600</v>
          </cell>
        </row>
        <row r="303">
          <cell r="O303" t="str">
            <v>Ф 40 dày 3,7mm</v>
          </cell>
          <cell r="Q303">
            <v>47400</v>
          </cell>
        </row>
        <row r="304">
          <cell r="O304" t="str">
            <v>Ф 50 dày 4,6mm</v>
          </cell>
          <cell r="Q304">
            <v>73500</v>
          </cell>
        </row>
        <row r="305">
          <cell r="O305" t="str">
            <v>Ф 63 dày 5,8mm</v>
          </cell>
          <cell r="Q305">
            <v>115700</v>
          </cell>
        </row>
        <row r="306">
          <cell r="O306" t="str">
            <v>Ф 75 dày 6,8mm</v>
          </cell>
          <cell r="Q306">
            <v>164300</v>
          </cell>
        </row>
        <row r="307">
          <cell r="O307" t="str">
            <v>Ф 90 dày 8,2mm</v>
          </cell>
          <cell r="Q307">
            <v>235200</v>
          </cell>
        </row>
        <row r="308">
          <cell r="O308" t="str">
            <v>Ф 110 dày 10,0mm</v>
          </cell>
          <cell r="Q308">
            <v>354300</v>
          </cell>
        </row>
        <row r="309">
          <cell r="O309" t="str">
            <v>Ф 125 dày 11,4mm</v>
          </cell>
          <cell r="Q309">
            <v>458300</v>
          </cell>
        </row>
        <row r="310">
          <cell r="O310" t="str">
            <v>Ф 140 dày 12,7mm</v>
          </cell>
          <cell r="Q310">
            <v>568200</v>
          </cell>
        </row>
        <row r="311">
          <cell r="O311" t="str">
            <v>Ф 160 dày 14,6mm</v>
          </cell>
          <cell r="Q311">
            <v>751300</v>
          </cell>
        </row>
        <row r="312">
          <cell r="O312" t="str">
            <v>Ф 180 dày 16,4mm</v>
          </cell>
          <cell r="Q312">
            <v>945200</v>
          </cell>
        </row>
        <row r="313">
          <cell r="O313" t="str">
            <v>Ф 200 dày 18,2mm</v>
          </cell>
          <cell r="Q313">
            <v>1182500</v>
          </cell>
        </row>
        <row r="314">
          <cell r="O314" t="str">
            <v>Ф 225 dày 20,5mm</v>
          </cell>
          <cell r="Q314">
            <v>1445800</v>
          </cell>
        </row>
        <row r="315">
          <cell r="O315" t="str">
            <v>Ф 250 dày 22,7mm</v>
          </cell>
          <cell r="Q315">
            <v>1798700</v>
          </cell>
        </row>
        <row r="316">
          <cell r="O316" t="str">
            <v>Ф 280 dày 25,4mm</v>
          </cell>
          <cell r="Q316">
            <v>2254300</v>
          </cell>
        </row>
        <row r="317">
          <cell r="O317" t="str">
            <v>Ф 315 dày 28,6mm</v>
          </cell>
          <cell r="Q317">
            <v>2853500</v>
          </cell>
        </row>
        <row r="318">
          <cell r="O318" t="str">
            <v>Ф 355 dày 32,2mm</v>
          </cell>
          <cell r="Q318">
            <v>3622500</v>
          </cell>
        </row>
        <row r="319">
          <cell r="O319" t="str">
            <v>Ф 400 dày 36,3mm</v>
          </cell>
          <cell r="Q319">
            <v>4616700</v>
          </cell>
        </row>
        <row r="320">
          <cell r="O320" t="str">
            <v>Ф 450 dày 40,9mm</v>
          </cell>
          <cell r="Q320">
            <v>5843400</v>
          </cell>
        </row>
        <row r="321">
          <cell r="O321" t="str">
            <v>Φ500  dầy 45.4mm</v>
          </cell>
          <cell r="Q321">
            <v>7243500</v>
          </cell>
        </row>
        <row r="322">
          <cell r="O322" t="str">
            <v>Φ560   dầy 50.8mm</v>
          </cell>
          <cell r="Q322">
            <v>9803200</v>
          </cell>
        </row>
        <row r="323">
          <cell r="O323" t="str">
            <v>Φ630  dầy 57.2mm</v>
          </cell>
          <cell r="Q323">
            <v>11646800</v>
          </cell>
        </row>
        <row r="324">
          <cell r="O324" t="str">
            <v>Φ710  dầy 64.5mm</v>
          </cell>
          <cell r="Q324">
            <v>15800900</v>
          </cell>
        </row>
        <row r="325">
          <cell r="O325" t="str">
            <v>Φ800  dầy 72.0mm</v>
          </cell>
          <cell r="Q325">
            <v>20161800</v>
          </cell>
        </row>
        <row r="326">
          <cell r="O326" t="str">
            <v xml:space="preserve">Ống nhựa HDPE PN20 </v>
          </cell>
          <cell r="Q326">
            <v>0</v>
          </cell>
        </row>
        <row r="327">
          <cell r="O327" t="str">
            <v>Ф 20 dày 2,3mm</v>
          </cell>
          <cell r="Q327">
            <v>14800</v>
          </cell>
        </row>
        <row r="328">
          <cell r="O328" t="str">
            <v>Ф 25 dày 2,8mm</v>
          </cell>
          <cell r="Q328">
            <v>22300</v>
          </cell>
        </row>
        <row r="329">
          <cell r="O329" t="str">
            <v>Ф 32 dày 3,6mm</v>
          </cell>
          <cell r="Q329">
            <v>36800</v>
          </cell>
        </row>
        <row r="330">
          <cell r="O330" t="str">
            <v>Ф 40 dày 4,5mm</v>
          </cell>
          <cell r="Q330">
            <v>56300</v>
          </cell>
        </row>
        <row r="331">
          <cell r="O331" t="str">
            <v>Ф 50 dày 5,6mm</v>
          </cell>
          <cell r="Q331">
            <v>87000</v>
          </cell>
        </row>
        <row r="332">
          <cell r="O332" t="str">
            <v>Ф 63 dày 7,1mm</v>
          </cell>
          <cell r="Q332">
            <v>138500</v>
          </cell>
        </row>
        <row r="333">
          <cell r="O333" t="str">
            <v>Ф 75 dày 8,4mm</v>
          </cell>
          <cell r="Q333">
            <v>196200</v>
          </cell>
        </row>
        <row r="334">
          <cell r="O334" t="str">
            <v>Ф 90 dày 10,1mm</v>
          </cell>
          <cell r="Q334">
            <v>281500</v>
          </cell>
        </row>
        <row r="335">
          <cell r="O335" t="str">
            <v>Ф 110 dày 12,3mm</v>
          </cell>
          <cell r="Q335">
            <v>426300</v>
          </cell>
        </row>
        <row r="336">
          <cell r="O336" t="str">
            <v>Ф 125 dày 14,0mm</v>
          </cell>
          <cell r="Q336">
            <v>546500</v>
          </cell>
        </row>
        <row r="337">
          <cell r="O337" t="str">
            <v>Ф 140 dày 15,7mm</v>
          </cell>
          <cell r="Q337">
            <v>683300</v>
          </cell>
        </row>
        <row r="338">
          <cell r="O338" t="str">
            <v>Ф 160 dày 17,9mm</v>
          </cell>
          <cell r="Q338">
            <v>896400</v>
          </cell>
        </row>
        <row r="339">
          <cell r="O339" t="str">
            <v>Ф 180 dày 20,1mm</v>
          </cell>
          <cell r="Q339">
            <v>1133400</v>
          </cell>
        </row>
        <row r="340">
          <cell r="O340" t="str">
            <v>Ф 200 dày 22,4mm</v>
          </cell>
          <cell r="Q340">
            <v>1410000</v>
          </cell>
        </row>
        <row r="341">
          <cell r="O341" t="str">
            <v>Ф 225 dày 25,2mm</v>
          </cell>
          <cell r="Q341">
            <v>1743900</v>
          </cell>
        </row>
        <row r="342">
          <cell r="O342" t="str">
            <v>Ф 250 dày 27,9mm</v>
          </cell>
          <cell r="Q342">
            <v>2152100</v>
          </cell>
        </row>
        <row r="343">
          <cell r="O343" t="str">
            <v>Ф 280 dày 31,3mm</v>
          </cell>
          <cell r="Q343">
            <v>2695600</v>
          </cell>
        </row>
        <row r="344">
          <cell r="O344" t="str">
            <v>Ф 315 dày 35,2mm</v>
          </cell>
          <cell r="Q344">
            <v>3433900</v>
          </cell>
        </row>
        <row r="345">
          <cell r="O345" t="str">
            <v>Ф 355 dày 39,7mm</v>
          </cell>
          <cell r="Q345">
            <v>4356200</v>
          </cell>
        </row>
        <row r="346">
          <cell r="O346" t="str">
            <v>Ф 400 dày 44,7mm</v>
          </cell>
          <cell r="Q346">
            <v>5548000</v>
          </cell>
        </row>
        <row r="347">
          <cell r="O347" t="str">
            <v>Ф 450 dày 50,3mm</v>
          </cell>
          <cell r="Q347">
            <v>7013600</v>
          </cell>
        </row>
        <row r="348">
          <cell r="O348" t="str">
            <v>Φ500   dầy 55.8mm</v>
          </cell>
          <cell r="Q348">
            <v>8675100</v>
          </cell>
        </row>
        <row r="349">
          <cell r="O349" t="str">
            <v xml:space="preserve"> </v>
          </cell>
          <cell r="Q349">
            <v>0</v>
          </cell>
        </row>
        <row r="350">
          <cell r="O350" t="str">
            <v xml:space="preserve"> </v>
          </cell>
          <cell r="Q350">
            <v>0</v>
          </cell>
        </row>
        <row r="351">
          <cell r="O351" t="str">
            <v xml:space="preserve"> </v>
          </cell>
          <cell r="Q351">
            <v>0</v>
          </cell>
        </row>
        <row r="352">
          <cell r="O352" t="str">
            <v xml:space="preserve">Ống nhựa PVC dán keo </v>
          </cell>
          <cell r="Q352">
            <v>0</v>
          </cell>
        </row>
        <row r="353">
          <cell r="O353" t="str">
            <v>Ống thoát Φ21 dầy 1.0 dày 1mm</v>
          </cell>
          <cell r="Q353">
            <v>7900</v>
          </cell>
        </row>
        <row r="354">
          <cell r="O354" t="str">
            <v>Class 0 Φ21 dầy 1.2 dày 1.2mm</v>
          </cell>
          <cell r="Q354">
            <v>9600</v>
          </cell>
        </row>
        <row r="355">
          <cell r="O355" t="str">
            <v>Class 1 Φ21 dầy 1.5 dày 1.5mm</v>
          </cell>
          <cell r="Q355">
            <v>10500</v>
          </cell>
        </row>
        <row r="356">
          <cell r="O356" t="str">
            <v>Class 2 Φ21 dầy 1.6 dày 1.6mm</v>
          </cell>
          <cell r="Q356">
            <v>12600</v>
          </cell>
        </row>
        <row r="357">
          <cell r="O357" t="str">
            <v>Class 3 Φ21 dầy 2.4 dày 2.4mm</v>
          </cell>
          <cell r="Q357">
            <v>14800</v>
          </cell>
        </row>
        <row r="358">
          <cell r="O358" t="str">
            <v>Ống thoát Φ27 dầy 1.0 dày 1mm</v>
          </cell>
          <cell r="Q358">
            <v>9800</v>
          </cell>
        </row>
        <row r="359">
          <cell r="O359" t="str">
            <v>Class 0 Φ27 dầy 1.3 dày 1.3mm</v>
          </cell>
          <cell r="Q359">
            <v>12300</v>
          </cell>
        </row>
        <row r="360">
          <cell r="O360" t="str">
            <v>Class 1 Φ27 dầy 1.6 dày 1.6mm</v>
          </cell>
          <cell r="Q360">
            <v>14400</v>
          </cell>
        </row>
        <row r="361">
          <cell r="O361" t="str">
            <v>Class 2 Φ27 dầy 2.0 dày 2mm</v>
          </cell>
          <cell r="Q361">
            <v>16000</v>
          </cell>
        </row>
        <row r="362">
          <cell r="O362" t="str">
            <v>Class 3 Φ27 dầy 3.0 dày 3mm</v>
          </cell>
          <cell r="Q362">
            <v>22600</v>
          </cell>
        </row>
        <row r="363">
          <cell r="O363" t="str">
            <v>Ống thoát Φ34 dầy 1.0 dày 1mm</v>
          </cell>
          <cell r="Q363">
            <v>12600</v>
          </cell>
        </row>
        <row r="364">
          <cell r="O364" t="str">
            <v>Class 0 Φ34 dầy 1.5 dày 1.5mm</v>
          </cell>
          <cell r="Q364">
            <v>14800</v>
          </cell>
        </row>
        <row r="365">
          <cell r="O365" t="str">
            <v>Class 1 Φ34 dầy 1.7 dày 1.7mm</v>
          </cell>
          <cell r="Q365">
            <v>18100</v>
          </cell>
        </row>
        <row r="366">
          <cell r="O366" t="str">
            <v>Class 2 Φ34 dầy 2.0 dày 2mm</v>
          </cell>
          <cell r="Q366">
            <v>22100</v>
          </cell>
        </row>
        <row r="367">
          <cell r="O367" t="str">
            <v>Class 3 Φ34 dầy 2.6 dày 2.6mm</v>
          </cell>
          <cell r="Q367">
            <v>25100</v>
          </cell>
        </row>
        <row r="368">
          <cell r="O368" t="str">
            <v>Class 4 Φ34 dầy 3.8 dày 3.8mm</v>
          </cell>
          <cell r="Q368">
            <v>37300</v>
          </cell>
        </row>
        <row r="369">
          <cell r="O369" t="str">
            <v>Ống thoát Φ42 dầy 1.2 dày 1.2mm</v>
          </cell>
          <cell r="Q369">
            <v>18900</v>
          </cell>
        </row>
        <row r="370">
          <cell r="O370" t="str">
            <v>Class 0 Φ42 dầy 1.5 dày 1.5mm</v>
          </cell>
          <cell r="Q370">
            <v>21100</v>
          </cell>
        </row>
        <row r="371">
          <cell r="O371" t="str">
            <v>Class 1 Φ42 dầy 1.7 dày 1.7mm</v>
          </cell>
          <cell r="Q371">
            <v>24900</v>
          </cell>
        </row>
        <row r="372">
          <cell r="O372" t="str">
            <v>Class 2 Φ42 dầy 2.0 dày 2mm</v>
          </cell>
          <cell r="Q372">
            <v>28300</v>
          </cell>
        </row>
        <row r="373">
          <cell r="O373" t="str">
            <v>Class 3 Φ42 dầy 2.5 dày 2.5mm</v>
          </cell>
          <cell r="Q373">
            <v>33300</v>
          </cell>
        </row>
        <row r="374">
          <cell r="O374" t="str">
            <v>Class 4 Φ42 dầy 3.2 dày 3.2mm</v>
          </cell>
          <cell r="Q374">
            <v>41100</v>
          </cell>
        </row>
        <row r="375">
          <cell r="O375" t="str">
            <v>Class 5 Φ42 dầy 4.7 dày 4.7mm</v>
          </cell>
          <cell r="Q375">
            <v>55400</v>
          </cell>
        </row>
        <row r="376">
          <cell r="O376" t="str">
            <v>Ống thoát Φ48 dầy 1.4 dày 1.4mm</v>
          </cell>
          <cell r="Q376">
            <v>22100</v>
          </cell>
        </row>
        <row r="377">
          <cell r="O377" t="str">
            <v>Class 0 Φ48 dầy 1.6 dày 1.6mm</v>
          </cell>
          <cell r="Q377">
            <v>25900</v>
          </cell>
        </row>
        <row r="378">
          <cell r="O378" t="str">
            <v>Class 1 Φ48 dầy 1.9 dày 1.9mm</v>
          </cell>
          <cell r="Q378">
            <v>29600</v>
          </cell>
        </row>
        <row r="379">
          <cell r="O379" t="str">
            <v>Class 2 Φ48 dầy 2.3 dày 2.3mm</v>
          </cell>
          <cell r="Q379">
            <v>34100</v>
          </cell>
        </row>
        <row r="380">
          <cell r="O380" t="str">
            <v>Class 3 Φ48 dầy 2.9 dày 2.9mm</v>
          </cell>
          <cell r="Q380">
            <v>41300</v>
          </cell>
        </row>
        <row r="381">
          <cell r="O381" t="str">
            <v>Class 4 Φ48 dầy 3.6 dày 3.6mm</v>
          </cell>
          <cell r="Q381">
            <v>51800</v>
          </cell>
        </row>
        <row r="382">
          <cell r="O382" t="str">
            <v>Class 5 Φ48 dầy 5.4 dày 5.4mm</v>
          </cell>
          <cell r="Q382">
            <v>74300</v>
          </cell>
        </row>
        <row r="383">
          <cell r="O383" t="str">
            <v>Ống thoát Φ60 dầy 1.4 dày 1.4mm</v>
          </cell>
          <cell r="Q383">
            <v>28800</v>
          </cell>
        </row>
        <row r="384">
          <cell r="O384" t="str">
            <v>Class 0 Φ60 dầy 1.5 dày 1.5mm</v>
          </cell>
          <cell r="Q384">
            <v>34400</v>
          </cell>
        </row>
        <row r="385">
          <cell r="O385" t="str">
            <v>Class 1 Φ60 dầy 1.8 dày 1.8mm</v>
          </cell>
          <cell r="Q385">
            <v>41900</v>
          </cell>
        </row>
        <row r="386">
          <cell r="O386" t="str">
            <v>Class 2 Φ60 dầy 2.3 dày 2.3mm</v>
          </cell>
          <cell r="Q386">
            <v>48800</v>
          </cell>
        </row>
        <row r="387">
          <cell r="O387" t="str">
            <v>Class 3 Φ60 dầy 2.9 dày 2.9mm</v>
          </cell>
          <cell r="Q387">
            <v>59000</v>
          </cell>
        </row>
        <row r="388">
          <cell r="O388" t="str">
            <v>Class 4 Φ60 dầy 3.6 dày 3.6mm</v>
          </cell>
          <cell r="Q388">
            <v>74000</v>
          </cell>
        </row>
        <row r="389">
          <cell r="O389" t="str">
            <v>Class 5 Φ60 dầy 4.5 dày 4.5mm</v>
          </cell>
          <cell r="Q389">
            <v>88900</v>
          </cell>
        </row>
        <row r="390">
          <cell r="O390" t="str">
            <v>Ống thoát Φ75 dầy 1.5 dày 1.5mm</v>
          </cell>
          <cell r="Q390">
            <v>40300</v>
          </cell>
        </row>
        <row r="391">
          <cell r="O391" t="str">
            <v>Class 0 Φ75 dầy 1.9 dày 1.9mm</v>
          </cell>
          <cell r="Q391">
            <v>47000</v>
          </cell>
        </row>
        <row r="392">
          <cell r="O392" t="str">
            <v>Class 1 Φ75 dầy 2.2 dày 2.2mm</v>
          </cell>
          <cell r="Q392">
            <v>53300</v>
          </cell>
        </row>
        <row r="393">
          <cell r="O393" t="str">
            <v>Class 2 Φ75 dầy 2.9 dày 2.9mm</v>
          </cell>
          <cell r="Q393">
            <v>69400</v>
          </cell>
        </row>
        <row r="394">
          <cell r="O394" t="str">
            <v>Class 3 Φ75 dầy 3.6 dày 3.6mm</v>
          </cell>
          <cell r="Q394">
            <v>86000</v>
          </cell>
        </row>
        <row r="395">
          <cell r="O395" t="str">
            <v>Class 4 Φ75 dầy 4.5 dày 4.5mm</v>
          </cell>
          <cell r="Q395">
            <v>108100</v>
          </cell>
        </row>
        <row r="396">
          <cell r="O396" t="str">
            <v>Class 5 Φ75 dầy 5.6 dày 5.6mm</v>
          </cell>
          <cell r="Q396">
            <v>130500</v>
          </cell>
        </row>
        <row r="397">
          <cell r="O397" t="str">
            <v>Ống thoát Φ90 dầy 1.5 dày 1.5mm</v>
          </cell>
          <cell r="Q397">
            <v>49100</v>
          </cell>
        </row>
        <row r="398">
          <cell r="O398" t="str">
            <v>Class 0 Φ90 dầy 1.9 dày 1.9mm</v>
          </cell>
          <cell r="Q398">
            <v>56100</v>
          </cell>
        </row>
        <row r="399">
          <cell r="O399" t="str">
            <v>Class 1 Φ90 dầy 2.2 dày 2.2mm</v>
          </cell>
          <cell r="Q399">
            <v>65800</v>
          </cell>
        </row>
        <row r="400">
          <cell r="O400" t="str">
            <v>Class 2 Φ90 dầy 2.7 dày 2.7mm</v>
          </cell>
          <cell r="Q400">
            <v>76000</v>
          </cell>
        </row>
        <row r="401">
          <cell r="O401" t="str">
            <v>Class 3 Φ90 dầy 3.5 dày 3.5mm</v>
          </cell>
          <cell r="Q401">
            <v>99600</v>
          </cell>
        </row>
        <row r="402">
          <cell r="O402" t="str">
            <v>Class 4 Φ90 dầy 4.3 dày 4.3mm</v>
          </cell>
          <cell r="Q402">
            <v>123800</v>
          </cell>
        </row>
        <row r="403">
          <cell r="O403" t="str">
            <v>Class 5 Φ90 dầy 5.4 dày 5.4mm</v>
          </cell>
          <cell r="Q403">
            <v>153800</v>
          </cell>
        </row>
        <row r="404">
          <cell r="O404" t="str">
            <v>Ống thoát Φ110 dầy 1.9 dày 1.9mm</v>
          </cell>
          <cell r="Q404">
            <v>74300</v>
          </cell>
        </row>
        <row r="405">
          <cell r="O405" t="str">
            <v>Class 0 Φ110 dầy 2.2 dày 2.2mm</v>
          </cell>
          <cell r="Q405">
            <v>84000</v>
          </cell>
        </row>
        <row r="406">
          <cell r="O406" t="str">
            <v>Class 1 Φ110 dầy 2.7 dày 2.7mm</v>
          </cell>
          <cell r="Q406">
            <v>97900</v>
          </cell>
        </row>
        <row r="407">
          <cell r="O407" t="str">
            <v>Class 2 Φ110 dầy 3.2 dày 3.2mm</v>
          </cell>
          <cell r="Q407">
            <v>111400</v>
          </cell>
        </row>
        <row r="408">
          <cell r="O408" t="str">
            <v>Class 3 Φ110 dầy4.2 dày 4.2mm</v>
          </cell>
          <cell r="Q408">
            <v>156000</v>
          </cell>
        </row>
        <row r="409">
          <cell r="O409" t="str">
            <v>Class 4 Φ110 dầy 5.3 dày 5.3mm</v>
          </cell>
          <cell r="Q409">
            <v>186800</v>
          </cell>
        </row>
        <row r="410">
          <cell r="O410" t="str">
            <v>Class 5 Φ110 dầy 6.6 dày 6.6mm</v>
          </cell>
          <cell r="Q410">
            <v>230500</v>
          </cell>
        </row>
        <row r="411">
          <cell r="O411" t="str">
            <v>Ống thoát Φ125 dầy 2.0 dày 2mm</v>
          </cell>
          <cell r="Q411">
            <v>82000</v>
          </cell>
        </row>
        <row r="412">
          <cell r="O412" t="str">
            <v>Class 0 Φ125 dầy 2.5 dày 2.5mm</v>
          </cell>
          <cell r="Q412">
            <v>103400</v>
          </cell>
        </row>
        <row r="413">
          <cell r="O413" t="str">
            <v>Class 1 Φ125 dầy 3.1 dày 3.1mm</v>
          </cell>
          <cell r="Q413">
            <v>121000</v>
          </cell>
        </row>
        <row r="414">
          <cell r="O414" t="str">
            <v>Class 2 Φ125 dầy 3.7 dày 3.7mm</v>
          </cell>
          <cell r="Q414">
            <v>143400</v>
          </cell>
        </row>
        <row r="415">
          <cell r="O415" t="str">
            <v>Class 3 Φ125 dầy 4.8 dày 4.8mm</v>
          </cell>
          <cell r="Q415">
            <v>181900</v>
          </cell>
        </row>
        <row r="416">
          <cell r="O416" t="str">
            <v>Class 4 Φ125 dầy 6.0 dày 6mm</v>
          </cell>
          <cell r="Q416">
            <v>229100</v>
          </cell>
        </row>
        <row r="417">
          <cell r="O417" t="str">
            <v>Class 5 Φ125 dầy 7.4 dày 7.4mm</v>
          </cell>
          <cell r="Q417">
            <v>280900</v>
          </cell>
        </row>
        <row r="418">
          <cell r="O418" t="str">
            <v>Ống thoát Φ140 dầy 2.2 dày 2.2mm</v>
          </cell>
          <cell r="Q418">
            <v>101000</v>
          </cell>
        </row>
        <row r="419">
          <cell r="O419" t="str">
            <v>Class 0 Φ140 dầy 2.8 dày 2.8mm</v>
          </cell>
          <cell r="Q419">
            <v>128500</v>
          </cell>
        </row>
        <row r="420">
          <cell r="O420" t="str">
            <v>Class 1 Φ140 dầy 3.5 dày 3.5mm</v>
          </cell>
          <cell r="Q420">
            <v>151300</v>
          </cell>
        </row>
        <row r="421">
          <cell r="O421" t="str">
            <v>Class 2 Φ140 dầy 4.1 dày 4.1mm</v>
          </cell>
          <cell r="Q421">
            <v>178300</v>
          </cell>
        </row>
        <row r="422">
          <cell r="O422" t="str">
            <v>Class 3 Φ140 dầy 5.4 dày 5.4mm</v>
          </cell>
          <cell r="Q422">
            <v>238500</v>
          </cell>
        </row>
        <row r="423">
          <cell r="O423" t="str">
            <v>Class 4 Φ140 dầy 6.7 dày 6.7mm</v>
          </cell>
          <cell r="Q423">
            <v>291900</v>
          </cell>
        </row>
        <row r="424">
          <cell r="O424" t="str">
            <v>Class 5 Φ140 dầy 8.3 dày 8.3mm</v>
          </cell>
          <cell r="Q424">
            <v>359000</v>
          </cell>
        </row>
        <row r="425">
          <cell r="O425" t="str">
            <v>Ống thoát Φ160 dầy 2.5 dày 2.5mm</v>
          </cell>
          <cell r="Q425">
            <v>131100</v>
          </cell>
        </row>
        <row r="426">
          <cell r="O426" t="str">
            <v>Class 0 Φ160 dầy 3.2 dày 3.2mm</v>
          </cell>
          <cell r="Q426">
            <v>171600</v>
          </cell>
        </row>
        <row r="427">
          <cell r="O427" t="str">
            <v>Class 1 Φ160 dầy 4.0 dày 4mm</v>
          </cell>
          <cell r="Q427">
            <v>200000</v>
          </cell>
        </row>
        <row r="428">
          <cell r="O428" t="str">
            <v>Class 2 Φ160 dầy 4.7 dày 4.7mm</v>
          </cell>
          <cell r="Q428">
            <v>230900</v>
          </cell>
        </row>
        <row r="429">
          <cell r="O429" t="str">
            <v>Class 3 Φ160 dầy 6.2 dày 6.2mm</v>
          </cell>
          <cell r="Q429">
            <v>298600</v>
          </cell>
        </row>
        <row r="430">
          <cell r="O430" t="str">
            <v>Class 4 Φ160 dầy 7.7 dày 7.7mm</v>
          </cell>
          <cell r="Q430">
            <v>378900</v>
          </cell>
        </row>
        <row r="431">
          <cell r="O431" t="str">
            <v>Class 5 Φ160 dầy 9.5 dày 9.5mm</v>
          </cell>
          <cell r="Q431">
            <v>465100</v>
          </cell>
        </row>
        <row r="432">
          <cell r="O432" t="str">
            <v>Ống thoát Φ200 dầy 3.2 dày 3.2mm</v>
          </cell>
          <cell r="Q432">
            <v>245900</v>
          </cell>
        </row>
        <row r="433">
          <cell r="O433" t="str">
            <v>Class 0 Φ200 dầy 3.9 dày 3.9mm</v>
          </cell>
          <cell r="Q433">
            <v>257800</v>
          </cell>
        </row>
        <row r="434">
          <cell r="O434" t="str">
            <v>Class 1 Φ200 dầy 4.9 dày 4.9mm</v>
          </cell>
          <cell r="Q434">
            <v>311500</v>
          </cell>
        </row>
        <row r="435">
          <cell r="O435" t="str">
            <v>Class 2 Φ200 dầy 5.9 dày 5.9mm</v>
          </cell>
          <cell r="Q435">
            <v>362300</v>
          </cell>
        </row>
        <row r="436">
          <cell r="O436" t="str">
            <v>Class 3 Φ200 dầy 7.7 dày 7.7mm</v>
          </cell>
          <cell r="Q436">
            <v>462300</v>
          </cell>
        </row>
        <row r="437">
          <cell r="O437" t="str">
            <v>Class 4 Φ200 dầy 9.6 dày 9.6mm</v>
          </cell>
          <cell r="Q437">
            <v>592400</v>
          </cell>
        </row>
        <row r="438">
          <cell r="O438" t="str">
            <v>Class 5 Φ200 dầy 11.9 dày 11.9mm</v>
          </cell>
          <cell r="Q438">
            <v>730100</v>
          </cell>
        </row>
        <row r="439">
          <cell r="O439" t="str">
            <v>Ống thoát Φ225 dầy 3.5 dày 3.5mm</v>
          </cell>
          <cell r="Q439">
            <v>255400</v>
          </cell>
        </row>
        <row r="440">
          <cell r="O440" t="str">
            <v>Class 0 Φ225 dầy 4.4 dày 4.4mm</v>
          </cell>
          <cell r="Q440">
            <v>316000</v>
          </cell>
        </row>
        <row r="441">
          <cell r="O441" t="str">
            <v>Class 1 Φ225 dầy 5.5 dày 5.5mm</v>
          </cell>
          <cell r="Q441">
            <v>379800</v>
          </cell>
        </row>
        <row r="442">
          <cell r="O442" t="str">
            <v>Class 2 Φ225 dầy 6.6 dày 6.6mm</v>
          </cell>
          <cell r="Q442">
            <v>450100</v>
          </cell>
        </row>
        <row r="443">
          <cell r="O443" t="str">
            <v>Class 3 Φ225 dầy 8.6 dày 8.6mm</v>
          </cell>
          <cell r="Q443">
            <v>584600</v>
          </cell>
        </row>
        <row r="444">
          <cell r="O444" t="str">
            <v>Class 4 Φ225 dầy 10.8 dày 10.8mm</v>
          </cell>
          <cell r="Q444">
            <v>749800</v>
          </cell>
        </row>
        <row r="445">
          <cell r="O445" t="str">
            <v>Class 5 Φ225 dầy 13.4 dày 13.4mm</v>
          </cell>
          <cell r="Q445">
            <v>926800</v>
          </cell>
        </row>
        <row r="446">
          <cell r="O446" t="str">
            <v>Ống thoát Φ250 dầy 3.9 dày 3.9mm</v>
          </cell>
          <cell r="Q446">
            <v>332300</v>
          </cell>
        </row>
        <row r="447">
          <cell r="O447" t="str">
            <v>Class 0 Φ250 dầy 4.9 dày 4.9mm</v>
          </cell>
          <cell r="Q447">
            <v>414300</v>
          </cell>
        </row>
        <row r="448">
          <cell r="O448" t="str">
            <v>Class 1 Φ250 dầy 6.2 dày 6.2mm</v>
          </cell>
          <cell r="Q448">
            <v>499500</v>
          </cell>
        </row>
        <row r="449">
          <cell r="O449" t="str">
            <v>Class 2 Φ250 dầy 7.3 dày 7.3mm</v>
          </cell>
          <cell r="Q449">
            <v>582900</v>
          </cell>
        </row>
        <row r="450">
          <cell r="O450" t="str">
            <v>Class 3 Φ250 dầy 9.6 dày 9.6mm</v>
          </cell>
          <cell r="Q450">
            <v>753400</v>
          </cell>
        </row>
        <row r="451">
          <cell r="O451" t="str">
            <v>Class 4 Φ250 dầy 11.9 dày 11.9mm</v>
          </cell>
          <cell r="Q451">
            <v>952400</v>
          </cell>
        </row>
        <row r="452">
          <cell r="O452" t="str">
            <v>Class 5 Φ250 dầy 14.8 dày 14.8mm</v>
          </cell>
          <cell r="Q452">
            <v>1179500</v>
          </cell>
        </row>
        <row r="453">
          <cell r="O453" t="str">
            <v>Ống thoát Φ315 dầy 5.3 dày 5.3mm</v>
          </cell>
          <cell r="Q453">
            <v>541900</v>
          </cell>
        </row>
        <row r="454">
          <cell r="O454" t="str">
            <v>Class 0 Φ315 dầy 6.2 dày 6.2mm</v>
          </cell>
          <cell r="Q454">
            <v>627900</v>
          </cell>
        </row>
        <row r="455">
          <cell r="O455" t="str">
            <v>Class 1 Φ315 dầy 7.7 dày 7.7mm</v>
          </cell>
          <cell r="Q455">
            <v>745400</v>
          </cell>
        </row>
        <row r="456">
          <cell r="O456" t="str">
            <v>Class 2 Φ315 dầy 9.2 dày 9.2mm</v>
          </cell>
          <cell r="Q456">
            <v>894300</v>
          </cell>
        </row>
        <row r="457">
          <cell r="O457" t="str">
            <v>Class 3 Φ315 dầy 12.1 dày 12.1mm</v>
          </cell>
          <cell r="Q457">
            <v>1123600</v>
          </cell>
        </row>
        <row r="458">
          <cell r="O458" t="str">
            <v>Class 4 Φ315 dầy 15.0 dày 15mm</v>
          </cell>
          <cell r="Q458">
            <v>1555600</v>
          </cell>
        </row>
        <row r="459">
          <cell r="O459" t="str">
            <v>Class 5 Φ315 dầy 18.7 dày 18.7mm</v>
          </cell>
          <cell r="Q459">
            <v>1792500</v>
          </cell>
        </row>
        <row r="460">
          <cell r="O460" t="str">
            <v>Class 0 Φ355 dầy 7.0 dày 7mm</v>
          </cell>
          <cell r="Q460">
            <v>793100</v>
          </cell>
        </row>
        <row r="461">
          <cell r="O461" t="str">
            <v>Class 1 Φ355 dầy 8.7 dày 8.7mm</v>
          </cell>
          <cell r="Q461">
            <v>973900</v>
          </cell>
        </row>
        <row r="462">
          <cell r="O462" t="str">
            <v>Class 2 Φ355 dầy 10.4 dày 10.4mm</v>
          </cell>
          <cell r="Q462">
            <v>1158600</v>
          </cell>
        </row>
        <row r="463">
          <cell r="O463" t="str">
            <v>Class 3 Φ355 dầy 13.6 dày 13.6mm</v>
          </cell>
          <cell r="Q463">
            <v>1503500</v>
          </cell>
        </row>
        <row r="464">
          <cell r="O464" t="str">
            <v>Class 4 Φ355 dầy 16.9 dày 16.9mm</v>
          </cell>
          <cell r="Q464">
            <v>1848800</v>
          </cell>
        </row>
        <row r="465">
          <cell r="O465" t="str">
            <v>Class 5 Φ355 dầy 21.1 dày 21.1mm</v>
          </cell>
          <cell r="Q465">
            <v>2281500</v>
          </cell>
        </row>
        <row r="466">
          <cell r="O466" t="str">
            <v>Class 0 Φ400 dầy 7.8 dày 7.8mm</v>
          </cell>
          <cell r="Q466">
            <v>995400</v>
          </cell>
        </row>
        <row r="467">
          <cell r="O467" t="str">
            <v>Class 1 Φ400 dầy 9.8 dày 9.8mm</v>
          </cell>
          <cell r="Q467">
            <v>1237600</v>
          </cell>
        </row>
        <row r="468">
          <cell r="O468" t="str">
            <v>Class 2 Φ400 dầy 11.7 dày 11.7mm</v>
          </cell>
          <cell r="Q468">
            <v>1471800</v>
          </cell>
        </row>
        <row r="469">
          <cell r="O469" t="str">
            <v>Class 3 Φ400 dầy 15.3 dày 15.3mm</v>
          </cell>
          <cell r="Q469">
            <v>1905500</v>
          </cell>
        </row>
        <row r="470">
          <cell r="O470" t="str">
            <v>Class 4 Φ400 dầy 19.1 dày 19.1mm</v>
          </cell>
          <cell r="Q470">
            <v>2353900</v>
          </cell>
        </row>
        <row r="471">
          <cell r="O471" t="str">
            <v>Class 5 Φ400 dầy 23.7 dày 23.7mm</v>
          </cell>
          <cell r="Q471">
            <v>2886000</v>
          </cell>
        </row>
        <row r="472">
          <cell r="O472" t="str">
            <v>Class 0 Φ450 dầy 8.8 dày 8.8mm</v>
          </cell>
          <cell r="Q472">
            <v>1263100</v>
          </cell>
        </row>
        <row r="473">
          <cell r="O473" t="str">
            <v>Class 1 Φ450 dầy 11.0 dày 11mm</v>
          </cell>
          <cell r="Q473">
            <v>1564400</v>
          </cell>
        </row>
        <row r="474">
          <cell r="O474" t="str">
            <v>Class 2 Φ450 dầy 13.2 dày 13.2mm</v>
          </cell>
          <cell r="Q474">
            <v>1866400</v>
          </cell>
        </row>
        <row r="475">
          <cell r="O475" t="str">
            <v>Class 3 Φ450 dầy 17.2 dày 17.2mm</v>
          </cell>
          <cell r="Q475">
            <v>2410000</v>
          </cell>
        </row>
        <row r="476">
          <cell r="O476" t="str">
            <v>Class 4 Φ450 dầy 21.5 dày 21.5mm</v>
          </cell>
          <cell r="Q476">
            <v>2985500</v>
          </cell>
        </row>
        <row r="477">
          <cell r="O477" t="str">
            <v>Class 0 Φ500 dầy 9.8 dày 9.8mm</v>
          </cell>
          <cell r="Q477">
            <v>1656600</v>
          </cell>
        </row>
        <row r="478">
          <cell r="O478" t="str">
            <v>Class 1 Φ500 dầy 12.3 dày 12.3mm</v>
          </cell>
          <cell r="Q478">
            <v>1975400</v>
          </cell>
        </row>
        <row r="479">
          <cell r="O479" t="str">
            <v>Class 2 Φ500 dầy 14.6 dày 14.6mm</v>
          </cell>
          <cell r="Q479">
            <v>2285800</v>
          </cell>
        </row>
        <row r="480">
          <cell r="O480" t="str">
            <v>Class 3 Φ500 dầy 19.1 dày 19.1mm</v>
          </cell>
          <cell r="Q480">
            <v>2955300</v>
          </cell>
        </row>
        <row r="481">
          <cell r="O481" t="str">
            <v>Class 4 Φ500 dầy 23.9 dày 23.9mm</v>
          </cell>
          <cell r="Q481">
            <v>3502800</v>
          </cell>
        </row>
        <row r="482">
          <cell r="O482" t="str">
            <v>Class 5 Φ500 dầy 29.7 dày 29.7mm</v>
          </cell>
          <cell r="Q482">
            <v>4483500</v>
          </cell>
        </row>
      </sheetData>
      <sheetData sheetId="19" refreshError="1"/>
      <sheetData sheetId="20" refreshError="1"/>
    </sheetDataSet>
  </externalBook>
</externalLink>
</file>

<file path=xl/theme/theme1.xml><?xml version="1.0" encoding="utf-8"?>
<a:theme xmlns:a="http://schemas.openxmlformats.org/drawingml/2006/main" name="Chủ đề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O76"/>
  <sheetViews>
    <sheetView topLeftCell="A32" workbookViewId="0">
      <selection activeCell="P60" sqref="P60"/>
    </sheetView>
  </sheetViews>
  <sheetFormatPr defaultColWidth="9.140625" defaultRowHeight="15"/>
  <cols>
    <col min="1" max="1" width="7.5703125" style="321" customWidth="1"/>
    <col min="2" max="9" width="9.140625" style="321"/>
    <col min="10" max="10" width="6.5703125" style="321" customWidth="1"/>
    <col min="11" max="11" width="8.85546875" style="321" customWidth="1"/>
    <col min="12" max="12" width="19" style="321" customWidth="1"/>
    <col min="13" max="16384" width="9.140625" style="321"/>
  </cols>
  <sheetData>
    <row r="1" spans="1:15" s="400" customFormat="1" ht="20.25">
      <c r="A1" s="642" t="s">
        <v>157</v>
      </c>
      <c r="B1" s="643"/>
      <c r="C1" s="643"/>
      <c r="D1" s="643"/>
      <c r="E1" s="643"/>
      <c r="F1" s="643"/>
      <c r="G1" s="643"/>
      <c r="H1" s="643"/>
      <c r="I1" s="643"/>
      <c r="J1" s="644"/>
      <c r="K1" s="399"/>
    </row>
    <row r="2" spans="1:15" s="402" customFormat="1" ht="18.75">
      <c r="A2" s="401" t="s">
        <v>24</v>
      </c>
      <c r="B2" s="645" t="s">
        <v>158</v>
      </c>
      <c r="C2" s="646"/>
      <c r="D2" s="646"/>
      <c r="E2" s="646"/>
      <c r="F2" s="646"/>
      <c r="G2" s="646"/>
      <c r="H2" s="646"/>
      <c r="I2" s="646"/>
      <c r="J2" s="647"/>
      <c r="K2" s="401" t="s">
        <v>159</v>
      </c>
    </row>
    <row r="3" spans="1:15" s="327" customFormat="1" ht="21" customHeight="1">
      <c r="A3" s="56">
        <f>[1]PL2!A5</f>
        <v>1</v>
      </c>
      <c r="B3" s="634" t="str">
        <f>[1]PL2!B5:E5</f>
        <v>SẮT THÉP XÂY DỰNG</v>
      </c>
      <c r="C3" s="640"/>
      <c r="D3" s="640"/>
      <c r="E3" s="640"/>
      <c r="F3" s="640"/>
      <c r="G3" s="640"/>
      <c r="H3" s="640"/>
      <c r="I3" s="640"/>
      <c r="J3" s="641"/>
      <c r="K3" s="319">
        <v>9</v>
      </c>
    </row>
    <row r="4" spans="1:15" ht="30.75" customHeight="1">
      <c r="A4" s="318" t="s">
        <v>19</v>
      </c>
      <c r="B4" s="631" t="s">
        <v>2474</v>
      </c>
      <c r="C4" s="632"/>
      <c r="D4" s="632"/>
      <c r="E4" s="632"/>
      <c r="F4" s="632"/>
      <c r="G4" s="632"/>
      <c r="H4" s="632"/>
      <c r="I4" s="632"/>
      <c r="J4" s="633"/>
      <c r="K4" s="319">
        <v>9</v>
      </c>
      <c r="L4" s="320"/>
      <c r="M4" s="320"/>
      <c r="N4" s="320"/>
      <c r="O4" s="320"/>
    </row>
    <row r="5" spans="1:15" ht="47.25" customHeight="1">
      <c r="A5" s="318" t="s">
        <v>20</v>
      </c>
      <c r="B5" s="631" t="str">
        <f>'1. Thép'!G48</f>
        <v>Công ty TNHH thép VAS Hải Phòng ;
 Đc: CN3, KCN Nam Cầu Kiền, phường Thiên Hương, TP Hải Phòng, ĐT: 0936926379</v>
      </c>
      <c r="C5" s="632"/>
      <c r="D5" s="632"/>
      <c r="E5" s="632"/>
      <c r="F5" s="632"/>
      <c r="G5" s="632"/>
      <c r="H5" s="632"/>
      <c r="I5" s="632"/>
      <c r="J5" s="633"/>
      <c r="K5" s="319">
        <v>10</v>
      </c>
      <c r="L5" s="320"/>
      <c r="M5" s="449"/>
    </row>
    <row r="6" spans="1:15" ht="36.75" customHeight="1">
      <c r="A6" s="318" t="s">
        <v>2186</v>
      </c>
      <c r="B6" s="631" t="s">
        <v>4781</v>
      </c>
      <c r="C6" s="632"/>
      <c r="D6" s="632"/>
      <c r="E6" s="632"/>
      <c r="F6" s="632"/>
      <c r="G6" s="632"/>
      <c r="H6" s="632"/>
      <c r="I6" s="632"/>
      <c r="J6" s="633"/>
      <c r="K6" s="319">
        <v>10</v>
      </c>
      <c r="L6" s="320"/>
      <c r="M6" s="449"/>
    </row>
    <row r="7" spans="1:15" s="327" customFormat="1" ht="19.5" customHeight="1">
      <c r="A7" s="56">
        <f>[1]PL2!A37</f>
        <v>2</v>
      </c>
      <c r="B7" s="634" t="str">
        <f>[1]PL2!B37:E37</f>
        <v>XI MĂNG</v>
      </c>
      <c r="C7" s="635"/>
      <c r="D7" s="635"/>
      <c r="E7" s="635"/>
      <c r="F7" s="635"/>
      <c r="G7" s="635"/>
      <c r="H7" s="635"/>
      <c r="I7" s="635"/>
      <c r="J7" s="636"/>
      <c r="K7" s="326"/>
    </row>
    <row r="8" spans="1:15" ht="30" customHeight="1">
      <c r="A8" s="318" t="s">
        <v>694</v>
      </c>
      <c r="B8" s="631" t="str">
        <f>'2. XM'!G6</f>
        <v>Công ty TNHH Một thành viên Xi măng Vicem Hải Phòng 
 Đc:Số 195 đường Bạch Đằng, Phường Hồng Bàng, Thành phố Hải Phòng; SĐT: 0904828681</v>
      </c>
      <c r="C8" s="632"/>
      <c r="D8" s="632"/>
      <c r="E8" s="632"/>
      <c r="F8" s="632"/>
      <c r="G8" s="632"/>
      <c r="H8" s="632"/>
      <c r="I8" s="632"/>
      <c r="J8" s="633"/>
      <c r="K8" s="319">
        <v>11</v>
      </c>
      <c r="L8" s="320"/>
      <c r="M8" s="449"/>
    </row>
    <row r="9" spans="1:15" ht="45" customHeight="1">
      <c r="A9" s="318" t="s">
        <v>709</v>
      </c>
      <c r="B9" s="637" t="str">
        <f>'2. XM'!G56</f>
        <v>Công ty TNHH MTV Xi măng Vicem HP - NPP Công ty TNHH Trung Dũng; 
Đc: Số 698 Đại lộ Tôn Đức Thắng, Phường Hồng Bàng, Thành phố Hải Phòng: SĐT: 0903.432.379</v>
      </c>
      <c r="C9" s="632"/>
      <c r="D9" s="632"/>
      <c r="E9" s="632"/>
      <c r="F9" s="632"/>
      <c r="G9" s="632"/>
      <c r="H9" s="632"/>
      <c r="I9" s="632"/>
      <c r="J9" s="633"/>
      <c r="K9" s="319">
        <v>12</v>
      </c>
      <c r="L9" s="320"/>
      <c r="M9" s="449"/>
    </row>
    <row r="10" spans="1:15" ht="31.5" customHeight="1">
      <c r="A10" s="318" t="s">
        <v>710</v>
      </c>
      <c r="B10" s="637" t="s">
        <v>2473</v>
      </c>
      <c r="C10" s="632"/>
      <c r="D10" s="632"/>
      <c r="E10" s="632"/>
      <c r="F10" s="632"/>
      <c r="G10" s="632"/>
      <c r="H10" s="632"/>
      <c r="I10" s="632"/>
      <c r="J10" s="633"/>
      <c r="K10" s="319">
        <v>13</v>
      </c>
      <c r="L10" s="320"/>
    </row>
    <row r="11" spans="1:15" ht="30.75" customHeight="1">
      <c r="A11" s="318" t="s">
        <v>2468</v>
      </c>
      <c r="B11" s="637" t="s">
        <v>2713</v>
      </c>
      <c r="C11" s="632"/>
      <c r="D11" s="632"/>
      <c r="E11" s="632"/>
      <c r="F11" s="632"/>
      <c r="G11" s="632"/>
      <c r="H11" s="632"/>
      <c r="I11" s="632"/>
      <c r="J11" s="633"/>
      <c r="K11" s="319">
        <v>14</v>
      </c>
      <c r="L11" s="320"/>
    </row>
    <row r="12" spans="1:15" s="327" customFormat="1" ht="15.75" customHeight="1">
      <c r="A12" s="325">
        <v>3</v>
      </c>
      <c r="B12" s="634" t="str">
        <f>[1]PL2!B293:E293</f>
        <v>CẤU KIỆN BÊ TÔNG ĐÚC SẴN</v>
      </c>
      <c r="C12" s="635"/>
      <c r="D12" s="635"/>
      <c r="E12" s="635"/>
      <c r="F12" s="635"/>
      <c r="G12" s="635"/>
      <c r="H12" s="635"/>
      <c r="I12" s="635"/>
      <c r="J12" s="636"/>
      <c r="K12" s="326"/>
    </row>
    <row r="13" spans="1:15" ht="33" customHeight="1">
      <c r="A13" s="318" t="s">
        <v>21</v>
      </c>
      <c r="B13" s="631" t="str">
        <f>'3.Cấu kiện BT'!F5</f>
        <v>Công ty cổ phần bê tông Phương Bắc;
 Đc: Thôn Tổ Hỏa, xã Yên Mỹ, tỉnh Hưng Yên; SĐT: 0962290993</v>
      </c>
      <c r="C13" s="638"/>
      <c r="D13" s="638"/>
      <c r="E13" s="638"/>
      <c r="F13" s="638"/>
      <c r="G13" s="638"/>
      <c r="H13" s="638"/>
      <c r="I13" s="638"/>
      <c r="J13" s="639"/>
      <c r="K13" s="319">
        <v>17</v>
      </c>
      <c r="L13" s="320"/>
      <c r="M13" s="449"/>
    </row>
    <row r="14" spans="1:15" ht="52.5" customHeight="1">
      <c r="A14" s="318" t="s">
        <v>3529</v>
      </c>
      <c r="B14" s="631" t="str">
        <f>'3. 1 Cau kien duc san'!G4</f>
        <v>Công ty Cổ phẩn Khoa học Công nghệ Việt Nam
Đc: Chi nhánh tại Miền Bắc: Thôn 6, xã Thạch Hòa, huyện Thạch Thất, TP. Hà Nội; SĐT: 0989289050</v>
      </c>
      <c r="C14" s="638"/>
      <c r="D14" s="638"/>
      <c r="E14" s="638"/>
      <c r="F14" s="638"/>
      <c r="G14" s="638"/>
      <c r="H14" s="638"/>
      <c r="I14" s="638"/>
      <c r="J14" s="639"/>
      <c r="K14" s="319">
        <v>22</v>
      </c>
      <c r="L14" s="320"/>
    </row>
    <row r="15" spans="1:15" s="327" customFormat="1" ht="15.75">
      <c r="A15" s="325">
        <v>4</v>
      </c>
      <c r="B15" s="634" t="str">
        <f>[1]PL2!B386:E386</f>
        <v>BÊ TÔNG NHỰA, NHỰA ĐƯỜNG</v>
      </c>
      <c r="C15" s="640"/>
      <c r="D15" s="640"/>
      <c r="E15" s="640"/>
      <c r="F15" s="640"/>
      <c r="G15" s="640"/>
      <c r="H15" s="640"/>
      <c r="I15" s="640"/>
      <c r="J15" s="641"/>
      <c r="K15" s="326"/>
    </row>
    <row r="16" spans="1:15" ht="43.5" customHeight="1">
      <c r="A16" s="318" t="s">
        <v>699</v>
      </c>
      <c r="B16" s="631" t="str">
        <f>'4.Nhựa đường'!G4</f>
        <v>Công ty TNHH cung ứng nhựa đường;
 Đc: tầng 14, khối văn phòng Lancaster Luminaire, số 1152 đường Láng, phường Láng, thành phố Hà Nội; SĐT: 024 3934 1048</v>
      </c>
      <c r="C16" s="638"/>
      <c r="D16" s="638"/>
      <c r="E16" s="638"/>
      <c r="F16" s="638"/>
      <c r="G16" s="638"/>
      <c r="H16" s="638"/>
      <c r="I16" s="638"/>
      <c r="J16" s="639"/>
      <c r="K16" s="319">
        <v>23</v>
      </c>
      <c r="L16" s="320"/>
    </row>
    <row r="17" spans="1:13" s="327" customFormat="1" ht="15.75" customHeight="1">
      <c r="A17" s="330">
        <v>5</v>
      </c>
      <c r="B17" s="634" t="s">
        <v>2195</v>
      </c>
      <c r="C17" s="635"/>
      <c r="D17" s="635"/>
      <c r="E17" s="635"/>
      <c r="F17" s="635"/>
      <c r="G17" s="635"/>
      <c r="H17" s="635"/>
      <c r="I17" s="635"/>
      <c r="J17" s="636"/>
      <c r="K17" s="331"/>
    </row>
    <row r="18" spans="1:13" ht="42.75" customHeight="1">
      <c r="A18" s="318" t="s">
        <v>22</v>
      </c>
      <c r="B18" s="631" t="s">
        <v>2263</v>
      </c>
      <c r="C18" s="632"/>
      <c r="D18" s="632"/>
      <c r="E18" s="632"/>
      <c r="F18" s="632"/>
      <c r="G18" s="632"/>
      <c r="H18" s="632"/>
      <c r="I18" s="632"/>
      <c r="J18" s="633"/>
      <c r="K18" s="319">
        <v>25</v>
      </c>
      <c r="L18" s="320"/>
    </row>
    <row r="19" spans="1:13" s="327" customFormat="1" ht="15.75">
      <c r="A19" s="325">
        <v>6</v>
      </c>
      <c r="B19" s="634" t="str">
        <f>[1]PL2!B403:E403</f>
        <v>VẬT LIỆU HOÀN THIỆN</v>
      </c>
      <c r="C19" s="640"/>
      <c r="D19" s="640"/>
      <c r="E19" s="640"/>
      <c r="F19" s="640"/>
      <c r="G19" s="640"/>
      <c r="H19" s="640"/>
      <c r="I19" s="640"/>
      <c r="J19" s="641"/>
      <c r="K19" s="326"/>
    </row>
    <row r="20" spans="1:13" s="327" customFormat="1" ht="15.75">
      <c r="A20" s="325" t="s">
        <v>696</v>
      </c>
      <c r="B20" s="634" t="str">
        <f>[1]PL2!B404:E404</f>
        <v>SƠN</v>
      </c>
      <c r="C20" s="640"/>
      <c r="D20" s="640"/>
      <c r="E20" s="640"/>
      <c r="F20" s="640"/>
      <c r="G20" s="640"/>
      <c r="H20" s="640"/>
      <c r="I20" s="640"/>
      <c r="J20" s="641"/>
      <c r="K20" s="326"/>
    </row>
    <row r="21" spans="1:13" ht="39.75" customHeight="1">
      <c r="A21" s="318" t="s">
        <v>2264</v>
      </c>
      <c r="B21" s="631" t="str">
        <f>'6.1.Sơn'!G3</f>
        <v>CN Công ty cổ phần L.Q Joton tại Hải Dương; Đc:Khu ngã ba, xã Gia Lộc, thành phố Hải Phòng, Việt Nam;SĐT: 096 6222976</v>
      </c>
      <c r="C21" s="638"/>
      <c r="D21" s="638"/>
      <c r="E21" s="638"/>
      <c r="F21" s="638"/>
      <c r="G21" s="638"/>
      <c r="H21" s="638"/>
      <c r="I21" s="638"/>
      <c r="J21" s="639"/>
      <c r="K21" s="319">
        <v>29</v>
      </c>
      <c r="L21" s="320"/>
    </row>
    <row r="22" spans="1:13" ht="39.75" customHeight="1">
      <c r="A22" s="318" t="s">
        <v>2265</v>
      </c>
      <c r="B22" s="631" t="str">
        <f>'6.1.Sơn'!G24</f>
        <v>Công ty TNHH Nippon Paint (Việt Nam),
 Đc: Số 14, Đường 3A, KCN Biên Hòa II, Phường Long Hưng, Tỉnh Đồng Nai, SĐT: 079 9153009</v>
      </c>
      <c r="C22" s="638"/>
      <c r="D22" s="638"/>
      <c r="E22" s="638"/>
      <c r="F22" s="638"/>
      <c r="G22" s="638"/>
      <c r="H22" s="638"/>
      <c r="I22" s="638"/>
      <c r="J22" s="639"/>
      <c r="K22" s="319">
        <v>29</v>
      </c>
      <c r="L22" s="320"/>
    </row>
    <row r="23" spans="1:13" ht="36.75" hidden="1" customHeight="1">
      <c r="A23" s="318" t="s">
        <v>31</v>
      </c>
      <c r="B23" s="631" t="s">
        <v>172</v>
      </c>
      <c r="C23" s="632"/>
      <c r="D23" s="632"/>
      <c r="E23" s="632"/>
      <c r="F23" s="632"/>
      <c r="G23" s="632"/>
      <c r="H23" s="632"/>
      <c r="I23" s="632"/>
      <c r="J23" s="633"/>
      <c r="K23" s="319"/>
    </row>
    <row r="24" spans="1:13" ht="47.25" customHeight="1">
      <c r="A24" s="318" t="s">
        <v>2266</v>
      </c>
      <c r="B24" s="631" t="str">
        <f>'6.1.Sơn'!G64</f>
        <v>Công ty TNHH Akzo Nobel Việt Nam; 
Đc: Tầng 12, Tòa nhà Vincom Center Đồng Khởi, 72 Lê Thánh Tôn, phường Sài Gòn, Thành phố Hồ Chí Minh; SĐT: 0708257334</v>
      </c>
      <c r="C24" s="638"/>
      <c r="D24" s="638"/>
      <c r="E24" s="638"/>
      <c r="F24" s="638"/>
      <c r="G24" s="638"/>
      <c r="H24" s="638"/>
      <c r="I24" s="638"/>
      <c r="J24" s="639"/>
      <c r="K24" s="319">
        <v>31</v>
      </c>
      <c r="L24" s="320"/>
      <c r="M24" s="449"/>
    </row>
    <row r="25" spans="1:13" ht="45.75" customHeight="1">
      <c r="A25" s="318" t="s">
        <v>2267</v>
      </c>
      <c r="B25" s="631" t="s">
        <v>3534</v>
      </c>
      <c r="C25" s="632"/>
      <c r="D25" s="632"/>
      <c r="E25" s="632"/>
      <c r="F25" s="632"/>
      <c r="G25" s="632"/>
      <c r="H25" s="632"/>
      <c r="I25" s="632"/>
      <c r="J25" s="633"/>
      <c r="K25" s="319">
        <v>32</v>
      </c>
      <c r="L25" s="530"/>
    </row>
    <row r="26" spans="1:13" ht="36.75" customHeight="1">
      <c r="A26" s="318" t="s">
        <v>2268</v>
      </c>
      <c r="B26" s="631" t="s">
        <v>2714</v>
      </c>
      <c r="C26" s="632"/>
      <c r="D26" s="632"/>
      <c r="E26" s="632"/>
      <c r="F26" s="632"/>
      <c r="G26" s="632"/>
      <c r="H26" s="632"/>
      <c r="I26" s="632"/>
      <c r="J26" s="633"/>
      <c r="K26" s="319">
        <v>34</v>
      </c>
      <c r="L26" s="320"/>
    </row>
    <row r="27" spans="1:13" ht="36.75" customHeight="1">
      <c r="A27" s="318" t="s">
        <v>2444</v>
      </c>
      <c r="B27" s="631" t="s">
        <v>4826</v>
      </c>
      <c r="C27" s="632"/>
      <c r="D27" s="632"/>
      <c r="E27" s="632"/>
      <c r="F27" s="632"/>
      <c r="G27" s="632"/>
      <c r="H27" s="632"/>
      <c r="I27" s="632"/>
      <c r="J27" s="633"/>
      <c r="K27" s="319">
        <v>34</v>
      </c>
      <c r="L27" s="320"/>
    </row>
    <row r="28" spans="1:13" ht="36.75" hidden="1" customHeight="1">
      <c r="A28" s="318" t="s">
        <v>2850</v>
      </c>
      <c r="B28" s="631" t="str">
        <f>'6.1.Sơn'!G146</f>
        <v>Công ty Cổ phần Tây Bắc - BQP;  
Đc: Km3, đường tỉnh 390D, xã Nam Sách, TP Hải Phòng; SĐT: 0938 668451</v>
      </c>
      <c r="C28" s="632"/>
      <c r="D28" s="632"/>
      <c r="E28" s="632"/>
      <c r="F28" s="632"/>
      <c r="G28" s="632"/>
      <c r="H28" s="632"/>
      <c r="I28" s="632"/>
      <c r="J28" s="633"/>
      <c r="K28" s="319">
        <v>31</v>
      </c>
      <c r="L28" s="320"/>
    </row>
    <row r="29" spans="1:13" ht="36.75" customHeight="1">
      <c r="A29" s="318" t="s">
        <v>2850</v>
      </c>
      <c r="B29" s="631" t="s">
        <v>3479</v>
      </c>
      <c r="C29" s="632"/>
      <c r="D29" s="632"/>
      <c r="E29" s="632"/>
      <c r="F29" s="632"/>
      <c r="G29" s="632"/>
      <c r="H29" s="632"/>
      <c r="I29" s="632"/>
      <c r="J29" s="633"/>
      <c r="K29" s="319">
        <v>35</v>
      </c>
      <c r="L29" s="320"/>
    </row>
    <row r="30" spans="1:13" ht="36.75" customHeight="1">
      <c r="A30" s="318" t="s">
        <v>4827</v>
      </c>
      <c r="B30" s="631" t="str">
        <f>'6.1.Sơn'!G164</f>
        <v>Công ty cổ phần Kingmann Paint&amp;Coating
Đc: Số 23 ngõ 378 đường Mỹ Đình, phường Từ Liêm, thành phố Hà Nội; SĐT: 0902015890</v>
      </c>
      <c r="C30" s="632"/>
      <c r="D30" s="632"/>
      <c r="E30" s="632"/>
      <c r="F30" s="632"/>
      <c r="G30" s="632"/>
      <c r="H30" s="632"/>
      <c r="I30" s="632"/>
      <c r="J30" s="633"/>
      <c r="K30" s="319">
        <v>35</v>
      </c>
      <c r="L30" s="320"/>
    </row>
    <row r="31" spans="1:13" ht="36.75" customHeight="1">
      <c r="A31" s="318" t="s">
        <v>4923</v>
      </c>
      <c r="B31" s="631" t="s">
        <v>3560</v>
      </c>
      <c r="C31" s="632"/>
      <c r="D31" s="632"/>
      <c r="E31" s="632"/>
      <c r="F31" s="632"/>
      <c r="G31" s="632"/>
      <c r="H31" s="632"/>
      <c r="I31" s="632"/>
      <c r="J31" s="633"/>
      <c r="K31" s="319">
        <v>36</v>
      </c>
      <c r="L31" s="320"/>
    </row>
    <row r="32" spans="1:13" ht="36.75" customHeight="1">
      <c r="A32" s="318" t="s">
        <v>5034</v>
      </c>
      <c r="B32" s="631" t="s">
        <v>3595</v>
      </c>
      <c r="C32" s="632"/>
      <c r="D32" s="632"/>
      <c r="E32" s="632"/>
      <c r="F32" s="632"/>
      <c r="G32" s="632"/>
      <c r="H32" s="632"/>
      <c r="I32" s="632"/>
      <c r="J32" s="633"/>
      <c r="K32" s="319">
        <v>37</v>
      </c>
      <c r="L32" s="320"/>
    </row>
    <row r="33" spans="1:13" ht="36.75" customHeight="1">
      <c r="A33" s="318" t="s">
        <v>5035</v>
      </c>
      <c r="B33" s="631" t="s">
        <v>5036</v>
      </c>
      <c r="C33" s="632"/>
      <c r="D33" s="632"/>
      <c r="E33" s="632"/>
      <c r="F33" s="632"/>
      <c r="G33" s="632"/>
      <c r="H33" s="632"/>
      <c r="I33" s="632"/>
      <c r="J33" s="633"/>
      <c r="K33" s="319">
        <v>39</v>
      </c>
      <c r="L33" s="320"/>
    </row>
    <row r="34" spans="1:13" ht="36.75" customHeight="1">
      <c r="A34" s="318" t="s">
        <v>5057</v>
      </c>
      <c r="B34" s="631" t="s">
        <v>5058</v>
      </c>
      <c r="C34" s="632"/>
      <c r="D34" s="632"/>
      <c r="E34" s="632"/>
      <c r="F34" s="632"/>
      <c r="G34" s="632"/>
      <c r="H34" s="632"/>
      <c r="I34" s="632"/>
      <c r="J34" s="633"/>
      <c r="K34" s="319">
        <v>39</v>
      </c>
      <c r="L34" s="320"/>
    </row>
    <row r="35" spans="1:13" s="327" customFormat="1" ht="15.75">
      <c r="A35" s="325" t="s">
        <v>697</v>
      </c>
      <c r="B35" s="634" t="str">
        <f>[1]PL2!B607:E607</f>
        <v>VẬT LIỆU ĐIỆN</v>
      </c>
      <c r="C35" s="640"/>
      <c r="D35" s="640"/>
      <c r="E35" s="640"/>
      <c r="F35" s="640"/>
      <c r="G35" s="640"/>
      <c r="H35" s="640"/>
      <c r="I35" s="640"/>
      <c r="J35" s="641"/>
      <c r="K35" s="326"/>
    </row>
    <row r="36" spans="1:13" ht="45.75" customHeight="1">
      <c r="A36" s="318" t="s">
        <v>2269</v>
      </c>
      <c r="B36" s="631" t="str">
        <f>'6.2VL điện'!G4</f>
        <v>Công ty TNHH đầu tư SX &amp;TM Hoàng Minh 
Đc: B06 – L18, Khu A, Khu đô thị Dương Nội, Phường Dương Nội, Thành phố Hà Nội ; SĐT: 0969955962</v>
      </c>
      <c r="C36" s="638"/>
      <c r="D36" s="638"/>
      <c r="E36" s="638"/>
      <c r="F36" s="638"/>
      <c r="G36" s="638"/>
      <c r="H36" s="638"/>
      <c r="I36" s="638"/>
      <c r="J36" s="639"/>
      <c r="K36" s="319">
        <v>42</v>
      </c>
      <c r="L36" s="320"/>
      <c r="M36" s="449"/>
    </row>
    <row r="37" spans="1:13" ht="44.25" customHeight="1">
      <c r="A37" s="318" t="s">
        <v>2270</v>
      </c>
      <c r="B37" s="631" t="str">
        <f>'6.2VL điện'!G86</f>
        <v>Công ty Cổ Phần Điện và Chiếu Sáng Phú Thắng
Đc: Lô số CN1, khu công nghiệp Thạch Thất - Quốc Oai, Xã Tây Phương, Thành phố Hà Nội, ĐT: 0968646147</v>
      </c>
      <c r="C37" s="638"/>
      <c r="D37" s="638"/>
      <c r="E37" s="638"/>
      <c r="F37" s="638"/>
      <c r="G37" s="638"/>
      <c r="H37" s="638"/>
      <c r="I37" s="638"/>
      <c r="J37" s="639"/>
      <c r="K37" s="319">
        <f>K36+3</f>
        <v>45</v>
      </c>
      <c r="L37" s="320"/>
    </row>
    <row r="38" spans="1:13" ht="45.75" customHeight="1">
      <c r="A38" s="318" t="s">
        <v>2271</v>
      </c>
      <c r="B38" s="631" t="str">
        <f>'6.2VL điện'!G302</f>
        <v>Công ty cổ phần thiết bị điện Vinshine; 
Đc: Tổ dân phố số 3 ( tại nhà bà Nguyễn Thị Thanh Hương), phường  An Dương, thành phố Hải Phòng, Việt Nam, SĐT: 0946.749.046</v>
      </c>
      <c r="C38" s="638"/>
      <c r="D38" s="638"/>
      <c r="E38" s="638"/>
      <c r="F38" s="638"/>
      <c r="G38" s="638"/>
      <c r="H38" s="638"/>
      <c r="I38" s="638"/>
      <c r="J38" s="639"/>
      <c r="K38" s="319">
        <f>K37+7</f>
        <v>52</v>
      </c>
      <c r="L38" s="320"/>
    </row>
    <row r="39" spans="1:13" ht="55.5" customHeight="1">
      <c r="A39" s="318" t="s">
        <v>2272</v>
      </c>
      <c r="B39" s="631" t="str">
        <f>'6.2VL điện'!G317</f>
        <v>Công ty Cổ phần Tập đoàn MDC Group;
Đc: Phòng 411, Tầng 4, Tòa nhà văn phòng Detech, số 8 Tôn Thất Thuyết, Phường Cầu Giấy, Thành Phố Hà Nội;
 SĐT:0981 828 838</v>
      </c>
      <c r="C39" s="638"/>
      <c r="D39" s="638"/>
      <c r="E39" s="638"/>
      <c r="F39" s="638"/>
      <c r="G39" s="638"/>
      <c r="H39" s="638"/>
      <c r="I39" s="638"/>
      <c r="J39" s="639"/>
      <c r="K39" s="319">
        <f>K38+1</f>
        <v>53</v>
      </c>
      <c r="L39" s="320"/>
    </row>
    <row r="40" spans="1:13" ht="13.5" hidden="1" customHeight="1">
      <c r="A40" s="318" t="s">
        <v>177</v>
      </c>
      <c r="B40" s="631" t="s">
        <v>176</v>
      </c>
      <c r="C40" s="632"/>
      <c r="D40" s="632"/>
      <c r="E40" s="632"/>
      <c r="F40" s="632"/>
      <c r="G40" s="632"/>
      <c r="H40" s="632"/>
      <c r="I40" s="632"/>
      <c r="J40" s="633"/>
      <c r="K40" s="319"/>
    </row>
    <row r="41" spans="1:13" ht="36.75" customHeight="1">
      <c r="A41" s="318" t="s">
        <v>2273</v>
      </c>
      <c r="B41" s="631" t="s">
        <v>2150</v>
      </c>
      <c r="C41" s="632"/>
      <c r="D41" s="632"/>
      <c r="E41" s="632"/>
      <c r="F41" s="632"/>
      <c r="G41" s="632"/>
      <c r="H41" s="632"/>
      <c r="I41" s="632"/>
      <c r="J41" s="633"/>
      <c r="K41" s="319">
        <f>K39+4</f>
        <v>57</v>
      </c>
      <c r="L41" s="530"/>
    </row>
    <row r="42" spans="1:13" ht="36.6" customHeight="1">
      <c r="A42" s="318" t="s">
        <v>2284</v>
      </c>
      <c r="B42" s="631" t="s">
        <v>2151</v>
      </c>
      <c r="C42" s="632"/>
      <c r="D42" s="632"/>
      <c r="E42" s="632"/>
      <c r="F42" s="632"/>
      <c r="G42" s="632"/>
      <c r="H42" s="632"/>
      <c r="I42" s="632"/>
      <c r="J42" s="633"/>
      <c r="K42" s="319">
        <f>K41+6</f>
        <v>63</v>
      </c>
      <c r="L42" s="530"/>
      <c r="M42" s="449"/>
    </row>
    <row r="43" spans="1:13" ht="36.75" customHeight="1">
      <c r="A43" s="318" t="s">
        <v>3561</v>
      </c>
      <c r="B43" s="631" t="s">
        <v>3594</v>
      </c>
      <c r="C43" s="632"/>
      <c r="D43" s="632"/>
      <c r="E43" s="632"/>
      <c r="F43" s="632"/>
      <c r="G43" s="632"/>
      <c r="H43" s="632"/>
      <c r="I43" s="632"/>
      <c r="J43" s="633"/>
      <c r="K43" s="319">
        <f>K42+4</f>
        <v>67</v>
      </c>
      <c r="L43" s="320"/>
    </row>
    <row r="44" spans="1:13" ht="45.6" customHeight="1">
      <c r="A44" s="318" t="s">
        <v>3630</v>
      </c>
      <c r="B44" s="631" t="s">
        <v>3631</v>
      </c>
      <c r="C44" s="632"/>
      <c r="D44" s="632"/>
      <c r="E44" s="632"/>
      <c r="F44" s="632"/>
      <c r="G44" s="632"/>
      <c r="H44" s="632"/>
      <c r="I44" s="632"/>
      <c r="J44" s="633"/>
      <c r="K44" s="319">
        <f>K43+2</f>
        <v>69</v>
      </c>
      <c r="L44" s="320"/>
    </row>
    <row r="45" spans="1:13" ht="36.75" customHeight="1">
      <c r="A45" s="318" t="s">
        <v>3750</v>
      </c>
      <c r="B45" s="631" t="s">
        <v>3776</v>
      </c>
      <c r="C45" s="632"/>
      <c r="D45" s="632"/>
      <c r="E45" s="632"/>
      <c r="F45" s="632"/>
      <c r="G45" s="632"/>
      <c r="H45" s="632"/>
      <c r="I45" s="632"/>
      <c r="J45" s="633"/>
      <c r="K45" s="319">
        <f>K44+3</f>
        <v>72</v>
      </c>
      <c r="L45" s="320"/>
    </row>
    <row r="46" spans="1:13" ht="36.75" customHeight="1">
      <c r="A46" s="318" t="s">
        <v>4941</v>
      </c>
      <c r="B46" s="631" t="s">
        <v>4942</v>
      </c>
      <c r="C46" s="632"/>
      <c r="D46" s="632"/>
      <c r="E46" s="632"/>
      <c r="F46" s="632"/>
      <c r="G46" s="632"/>
      <c r="H46" s="632"/>
      <c r="I46" s="632"/>
      <c r="J46" s="633"/>
      <c r="K46" s="319">
        <f>K45+8</f>
        <v>80</v>
      </c>
      <c r="L46" s="320"/>
    </row>
    <row r="47" spans="1:13" s="327" customFormat="1" ht="15.75">
      <c r="A47" s="325" t="s">
        <v>700</v>
      </c>
      <c r="B47" s="634" t="str">
        <f>[1]PL2!B1897:E1897</f>
        <v>VẬT LIỆU NƯỚC</v>
      </c>
      <c r="C47" s="640"/>
      <c r="D47" s="640"/>
      <c r="E47" s="640"/>
      <c r="F47" s="640"/>
      <c r="G47" s="640"/>
      <c r="H47" s="640"/>
      <c r="I47" s="640"/>
      <c r="J47" s="641"/>
      <c r="K47" s="326"/>
    </row>
    <row r="48" spans="1:13" ht="45" customHeight="1">
      <c r="A48" s="318" t="s">
        <v>2274</v>
      </c>
      <c r="B48" s="631" t="str">
        <f>'6.3 VT Tien phong'!G3</f>
        <v>Công ty CP Nhựa Thiếu Niên Tiền Phong
Đc: Số 02 An Đà, phường Gia Viên, thành phố Hải Phòng; 
SĐT: 0987456699</v>
      </c>
      <c r="C48" s="638"/>
      <c r="D48" s="638"/>
      <c r="E48" s="638"/>
      <c r="F48" s="638"/>
      <c r="G48" s="638"/>
      <c r="H48" s="638"/>
      <c r="I48" s="638"/>
      <c r="J48" s="639"/>
      <c r="K48" s="319">
        <f>K46+3</f>
        <v>83</v>
      </c>
      <c r="L48" s="320"/>
    </row>
    <row r="49" spans="1:12" ht="46.5" customHeight="1">
      <c r="A49" s="318" t="s">
        <v>2275</v>
      </c>
      <c r="B49" s="631" t="str">
        <f>'6.3 VT nước '!G3</f>
        <v xml:space="preserve">Công ty Cổ phần Nhựa Châu Âu Xanh
 Đc: Quốc lộ 3, phường Trung Thành, tỉnh Thái 
Nguyên; SĐT:0962145511 </v>
      </c>
      <c r="C49" s="638"/>
      <c r="D49" s="638"/>
      <c r="E49" s="638"/>
      <c r="F49" s="638"/>
      <c r="G49" s="638"/>
      <c r="H49" s="638"/>
      <c r="I49" s="638"/>
      <c r="J49" s="639"/>
      <c r="K49" s="319">
        <f>K48+24</f>
        <v>107</v>
      </c>
      <c r="L49" s="530"/>
    </row>
    <row r="50" spans="1:12" ht="13.5" hidden="1" customHeight="1">
      <c r="A50" s="318" t="s">
        <v>56</v>
      </c>
      <c r="B50" s="631" t="s">
        <v>175</v>
      </c>
      <c r="C50" s="632"/>
      <c r="D50" s="632"/>
      <c r="E50" s="632"/>
      <c r="F50" s="632"/>
      <c r="G50" s="632"/>
      <c r="H50" s="632"/>
      <c r="I50" s="632"/>
      <c r="J50" s="633"/>
      <c r="K50" s="319"/>
    </row>
    <row r="51" spans="1:12" ht="35.25" customHeight="1">
      <c r="A51" s="318" t="s">
        <v>2276</v>
      </c>
      <c r="B51" s="631" t="str">
        <f>'6.3 VT nước '!G410</f>
        <v>Công ty TNHH Đầu tư thương mại Huy Bảo. Lô CN3.2C, khu công nghiệp Đình Vũ, thuộc khu kinh tế Đình Vũ - Cát Hải, phường Đông Hải, Hải Phòng</v>
      </c>
      <c r="C51" s="638"/>
      <c r="D51" s="638"/>
      <c r="E51" s="638"/>
      <c r="F51" s="638"/>
      <c r="G51" s="638"/>
      <c r="H51" s="638"/>
      <c r="I51" s="638"/>
      <c r="J51" s="639"/>
      <c r="K51" s="319">
        <f>K49+8</f>
        <v>115</v>
      </c>
      <c r="L51" s="320"/>
    </row>
    <row r="52" spans="1:12" ht="35.25" hidden="1" customHeight="1">
      <c r="A52" s="318" t="s">
        <v>2461</v>
      </c>
      <c r="B52" s="631" t="s">
        <v>2872</v>
      </c>
      <c r="C52" s="632"/>
      <c r="D52" s="632"/>
      <c r="E52" s="632"/>
      <c r="F52" s="632"/>
      <c r="G52" s="632"/>
      <c r="H52" s="632"/>
      <c r="I52" s="632"/>
      <c r="J52" s="633"/>
      <c r="K52" s="319"/>
      <c r="L52" s="320"/>
    </row>
    <row r="53" spans="1:12" ht="35.25" customHeight="1">
      <c r="A53" s="318" t="s">
        <v>2461</v>
      </c>
      <c r="B53" s="631" t="s">
        <v>4050</v>
      </c>
      <c r="C53" s="632"/>
      <c r="D53" s="632"/>
      <c r="E53" s="632"/>
      <c r="F53" s="632"/>
      <c r="G53" s="632"/>
      <c r="H53" s="632"/>
      <c r="I53" s="632"/>
      <c r="J53" s="633"/>
      <c r="K53" s="319">
        <f>K51+1</f>
        <v>116</v>
      </c>
      <c r="L53" s="320"/>
    </row>
    <row r="54" spans="1:12" ht="35.25" customHeight="1">
      <c r="A54" s="318" t="s">
        <v>2871</v>
      </c>
      <c r="B54" s="631" t="s">
        <v>5121</v>
      </c>
      <c r="C54" s="632"/>
      <c r="D54" s="632"/>
      <c r="E54" s="632"/>
      <c r="F54" s="632"/>
      <c r="G54" s="632"/>
      <c r="H54" s="632"/>
      <c r="I54" s="632"/>
      <c r="J54" s="633"/>
      <c r="K54" s="319">
        <f>K53+13</f>
        <v>129</v>
      </c>
      <c r="L54" s="320"/>
    </row>
    <row r="55" spans="1:12" ht="35.25" customHeight="1">
      <c r="A55" s="318" t="s">
        <v>4049</v>
      </c>
      <c r="B55" s="631" t="s">
        <v>4770</v>
      </c>
      <c r="C55" s="632"/>
      <c r="D55" s="632"/>
      <c r="E55" s="632"/>
      <c r="F55" s="632"/>
      <c r="G55" s="632"/>
      <c r="H55" s="632"/>
      <c r="I55" s="632"/>
      <c r="J55" s="633"/>
      <c r="K55" s="319">
        <f>K54+4</f>
        <v>133</v>
      </c>
      <c r="L55" s="320"/>
    </row>
    <row r="56" spans="1:12" ht="35.25" customHeight="1">
      <c r="A56" s="318" t="s">
        <v>5120</v>
      </c>
      <c r="B56" s="631" t="s">
        <v>2457</v>
      </c>
      <c r="C56" s="632"/>
      <c r="D56" s="632"/>
      <c r="E56" s="632"/>
      <c r="F56" s="632"/>
      <c r="G56" s="632"/>
      <c r="H56" s="632"/>
      <c r="I56" s="632"/>
      <c r="J56" s="633"/>
      <c r="K56" s="319">
        <f>K55+13</f>
        <v>146</v>
      </c>
      <c r="L56" s="320"/>
    </row>
    <row r="57" spans="1:12" s="327" customFormat="1" ht="21.75" customHeight="1">
      <c r="A57" s="325" t="s">
        <v>718</v>
      </c>
      <c r="B57" s="634" t="str">
        <f>[1]PL2!B3339:E3339</f>
        <v>CỬA</v>
      </c>
      <c r="C57" s="635"/>
      <c r="D57" s="635"/>
      <c r="E57" s="635"/>
      <c r="F57" s="635"/>
      <c r="G57" s="635"/>
      <c r="H57" s="635"/>
      <c r="I57" s="635"/>
      <c r="J57" s="636"/>
      <c r="K57" s="326"/>
    </row>
    <row r="58" spans="1:12" ht="49.5" customHeight="1">
      <c r="A58" s="318" t="s">
        <v>2277</v>
      </c>
      <c r="B58" s="631" t="str">
        <f>'6.4 Cua NK'!G5</f>
        <v>Công ty cổ phần nhôm Việt Pháp – Nhà máy nhôm Việt Pháp
 Đc: Lô A2- CN7, đường CN8 Cụm Công nghiệp vừa và nhỏ Từ Liêm, phường Xuân Phương, thành phố Hà Nội; SĐT:0932299975</v>
      </c>
      <c r="C58" s="632"/>
      <c r="D58" s="632"/>
      <c r="E58" s="632"/>
      <c r="F58" s="632"/>
      <c r="G58" s="632"/>
      <c r="H58" s="632"/>
      <c r="I58" s="632"/>
      <c r="J58" s="633"/>
      <c r="K58" s="319">
        <f>K56+1</f>
        <v>147</v>
      </c>
      <c r="L58" s="320"/>
    </row>
    <row r="59" spans="1:12" ht="51.75" customHeight="1">
      <c r="A59" s="318" t="s">
        <v>2278</v>
      </c>
      <c r="B59" s="631" t="str">
        <f>'6.4 Cua NK'!G51</f>
        <v>Công ty cổ phần Alumik Việt Nam; Đc: Lô 202 Khu ĐT Việt Hòa, đường Thượng Lễ, phường Việt Hòa  thành phố Hải Phòng; 
SĐT:0941888828</v>
      </c>
      <c r="C59" s="632"/>
      <c r="D59" s="632"/>
      <c r="E59" s="632"/>
      <c r="F59" s="632"/>
      <c r="G59" s="632"/>
      <c r="H59" s="632"/>
      <c r="I59" s="632"/>
      <c r="J59" s="633"/>
      <c r="K59" s="319">
        <f>K58+5</f>
        <v>152</v>
      </c>
      <c r="L59" s="320"/>
    </row>
    <row r="60" spans="1:12" ht="51.75" customHeight="1">
      <c r="A60" s="318" t="s">
        <v>3377</v>
      </c>
      <c r="B60" s="631" t="str">
        <f>'6.4 Cua NK'!G160</f>
        <v>Công ty TNHH Minh Hải
3.	Đc: Số nhà 06, đường Ngô Quyền, Phường Thành Đông, Thành Phố Hải Phòng, Việt Nam;SĐT: 02203899099/ 0972756272</v>
      </c>
      <c r="C60" s="632"/>
      <c r="D60" s="632"/>
      <c r="E60" s="632"/>
      <c r="F60" s="632"/>
      <c r="G60" s="632"/>
      <c r="H60" s="632"/>
      <c r="I60" s="632"/>
      <c r="J60" s="633"/>
      <c r="K60" s="319">
        <f>K59+10</f>
        <v>162</v>
      </c>
      <c r="L60" s="320"/>
    </row>
    <row r="61" spans="1:12" ht="36.75" customHeight="1">
      <c r="A61" s="318" t="s">
        <v>4423</v>
      </c>
      <c r="B61" s="631" t="s">
        <v>4424</v>
      </c>
      <c r="C61" s="632"/>
      <c r="D61" s="632"/>
      <c r="E61" s="632"/>
      <c r="F61" s="632"/>
      <c r="G61" s="632"/>
      <c r="H61" s="632"/>
      <c r="I61" s="632"/>
      <c r="J61" s="633"/>
      <c r="K61" s="319">
        <f>K60+7</f>
        <v>169</v>
      </c>
      <c r="L61" s="320"/>
    </row>
    <row r="62" spans="1:12" s="327" customFormat="1" ht="30" customHeight="1">
      <c r="A62" s="325" t="s">
        <v>719</v>
      </c>
      <c r="B62" s="634" t="str">
        <f>[1]PL2!B3439</f>
        <v>GẠCH ỐP LÁT</v>
      </c>
      <c r="C62" s="635"/>
      <c r="D62" s="635"/>
      <c r="E62" s="635"/>
      <c r="F62" s="635"/>
      <c r="G62" s="635"/>
      <c r="H62" s="635"/>
      <c r="I62" s="635"/>
      <c r="J62" s="636"/>
      <c r="K62" s="326"/>
    </row>
    <row r="63" spans="1:12" s="327" customFormat="1" ht="35.25" customHeight="1">
      <c r="A63" s="318" t="s">
        <v>3751</v>
      </c>
      <c r="B63" s="631" t="str">
        <f>'6.5.Gạch ốp lát'!G3</f>
        <v xml:space="preserve">Công ty Cổ phần CMC; 
Đc: Lô B10-B11 KCN Thụy Vân, phường Nông Trang, tỉnh Phú Thọ; SĐT: 0973 598 631     </v>
      </c>
      <c r="C63" s="632"/>
      <c r="D63" s="632"/>
      <c r="E63" s="632"/>
      <c r="F63" s="632"/>
      <c r="G63" s="632"/>
      <c r="H63" s="632"/>
      <c r="I63" s="632"/>
      <c r="J63" s="633"/>
      <c r="K63" s="319">
        <f>K61+8</f>
        <v>177</v>
      </c>
      <c r="L63" s="320"/>
    </row>
    <row r="64" spans="1:12" s="327" customFormat="1" ht="35.25" customHeight="1">
      <c r="A64" s="318" t="s">
        <v>3752</v>
      </c>
      <c r="B64" s="631" t="s">
        <v>3753</v>
      </c>
      <c r="C64" s="632"/>
      <c r="D64" s="632"/>
      <c r="E64" s="632"/>
      <c r="F64" s="632"/>
      <c r="G64" s="632"/>
      <c r="H64" s="632"/>
      <c r="I64" s="632"/>
      <c r="J64" s="633"/>
      <c r="K64" s="319">
        <f>K63</f>
        <v>177</v>
      </c>
      <c r="L64" s="320"/>
    </row>
    <row r="65" spans="1:13" ht="36.75" customHeight="1">
      <c r="A65" s="318" t="s">
        <v>3775</v>
      </c>
      <c r="B65" s="631" t="s">
        <v>3903</v>
      </c>
      <c r="C65" s="632"/>
      <c r="D65" s="632"/>
      <c r="E65" s="632"/>
      <c r="F65" s="632"/>
      <c r="G65" s="632"/>
      <c r="H65" s="632"/>
      <c r="I65" s="632"/>
      <c r="J65" s="633"/>
      <c r="K65" s="319">
        <f>K64+2</f>
        <v>179</v>
      </c>
      <c r="L65" s="320"/>
    </row>
    <row r="66" spans="1:13" ht="36.75" customHeight="1">
      <c r="A66" s="318" t="s">
        <v>4924</v>
      </c>
      <c r="B66" s="631" t="s">
        <v>4925</v>
      </c>
      <c r="C66" s="632"/>
      <c r="D66" s="632"/>
      <c r="E66" s="632"/>
      <c r="F66" s="632"/>
      <c r="G66" s="632"/>
      <c r="H66" s="632"/>
      <c r="I66" s="632"/>
      <c r="J66" s="633"/>
      <c r="K66" s="319">
        <f>K65+4</f>
        <v>183</v>
      </c>
      <c r="L66" s="320"/>
    </row>
    <row r="67" spans="1:13" ht="36.75" customHeight="1">
      <c r="A67" s="318" t="s">
        <v>5084</v>
      </c>
      <c r="B67" s="631" t="s">
        <v>5085</v>
      </c>
      <c r="C67" s="632"/>
      <c r="D67" s="632"/>
      <c r="E67" s="632"/>
      <c r="F67" s="632"/>
      <c r="G67" s="632"/>
      <c r="H67" s="632"/>
      <c r="I67" s="632"/>
      <c r="J67" s="633"/>
      <c r="K67" s="319">
        <f>K66+1</f>
        <v>184</v>
      </c>
      <c r="L67" s="320"/>
    </row>
    <row r="68" spans="1:13" s="327" customFormat="1" ht="21.75" customHeight="1">
      <c r="A68" s="325">
        <v>7</v>
      </c>
      <c r="B68" s="634" t="str">
        <f>[1]PL2!B3479:E3479</f>
        <v>VẬT LIỆU KHÁC</v>
      </c>
      <c r="C68" s="640"/>
      <c r="D68" s="640"/>
      <c r="E68" s="640"/>
      <c r="F68" s="640"/>
      <c r="G68" s="640"/>
      <c r="H68" s="640"/>
      <c r="I68" s="640"/>
      <c r="J68" s="641"/>
      <c r="K68" s="326"/>
    </row>
    <row r="69" spans="1:13" ht="48.75" customHeight="1">
      <c r="A69" s="318" t="s">
        <v>2279</v>
      </c>
      <c r="B69" s="631" t="s">
        <v>4836</v>
      </c>
      <c r="C69" s="638"/>
      <c r="D69" s="638"/>
      <c r="E69" s="638"/>
      <c r="F69" s="638"/>
      <c r="G69" s="638"/>
      <c r="H69" s="638"/>
      <c r="I69" s="638"/>
      <c r="J69" s="639"/>
      <c r="K69" s="319">
        <f>K67+2</f>
        <v>186</v>
      </c>
      <c r="L69" s="320"/>
    </row>
    <row r="70" spans="1:13" ht="44.25" customHeight="1">
      <c r="A70" s="318" t="s">
        <v>2280</v>
      </c>
      <c r="B70" s="631" t="str">
        <f>'7.2 Tam nhua'!G3</f>
        <v>Công ty Cổ phần đầu tư và sản xuất Top Asia.
 Đc Số 24 Ngõ 14 Hồ Rùa, Phố Nguyễn Lân, Phường Phương Liệt, Thành phố Hà Nội; SĐT: 0904092772</v>
      </c>
      <c r="C70" s="632"/>
      <c r="D70" s="632"/>
      <c r="E70" s="632"/>
      <c r="F70" s="632"/>
      <c r="G70" s="632"/>
      <c r="H70" s="632"/>
      <c r="I70" s="632"/>
      <c r="J70" s="633"/>
      <c r="K70" s="319">
        <f>K69+2</f>
        <v>188</v>
      </c>
      <c r="L70" s="320"/>
    </row>
    <row r="71" spans="1:13" ht="37.5" customHeight="1">
      <c r="A71" s="318" t="s">
        <v>2281</v>
      </c>
      <c r="B71" s="631" t="s">
        <v>359</v>
      </c>
      <c r="C71" s="638"/>
      <c r="D71" s="638"/>
      <c r="E71" s="638"/>
      <c r="F71" s="638"/>
      <c r="G71" s="638"/>
      <c r="H71" s="638"/>
      <c r="I71" s="638"/>
      <c r="J71" s="639"/>
      <c r="K71" s="319">
        <f>K70+1</f>
        <v>189</v>
      </c>
      <c r="L71" s="320"/>
    </row>
    <row r="72" spans="1:13" ht="45" customHeight="1">
      <c r="A72" s="318" t="s">
        <v>2282</v>
      </c>
      <c r="B72" s="631" t="str">
        <f>'7.4.Tam thach cao'!G3</f>
        <v xml:space="preserve">Công ty TNHH Knauf Việt Nam. 
Đc: Lô B3a, Khu công nghiệp Hiệp Phước, Xã Hiệp Phước, Huyện Nhà Bè, Thành phố Hồ Chí Minh, Việt Nam; SĐT:0903749990 </v>
      </c>
      <c r="C72" s="632"/>
      <c r="D72" s="632"/>
      <c r="E72" s="632"/>
      <c r="F72" s="632"/>
      <c r="G72" s="632"/>
      <c r="H72" s="632"/>
      <c r="I72" s="632"/>
      <c r="J72" s="633"/>
      <c r="K72" s="319">
        <f>K71+2</f>
        <v>191</v>
      </c>
      <c r="L72" s="320"/>
    </row>
    <row r="73" spans="1:13" ht="33" customHeight="1">
      <c r="A73" s="318" t="s">
        <v>4828</v>
      </c>
      <c r="B73" s="631" t="str">
        <f>'7.5 Dat san lap'!G3</f>
        <v>Công ty Cổ phần xuất nhập khẩu và PT đô thị Hiệp Cường. 
Đc: Thôn Kỳ Sơn 5, xã Việt Khê, TP Hải Phòng; SĐT: 0934307786</v>
      </c>
      <c r="C73" s="638"/>
      <c r="D73" s="638"/>
      <c r="E73" s="638"/>
      <c r="F73" s="638"/>
      <c r="G73" s="638"/>
      <c r="H73" s="638"/>
      <c r="I73" s="638"/>
      <c r="J73" s="639"/>
      <c r="K73" s="319">
        <f>K72+2</f>
        <v>193</v>
      </c>
      <c r="L73" s="320"/>
    </row>
    <row r="74" spans="1:13" ht="35.25" customHeight="1">
      <c r="A74" s="318" t="s">
        <v>4829</v>
      </c>
      <c r="B74" s="631" t="str">
        <f>'7.5 Dat san lap'!G4</f>
        <v>Công ty Cổ phần điện nước Minh Ngọc 
Đc: Số , xã 167 đường Hoàng Thạch, phường Nhị Chiểu, TP Hải Phòng. SĐT: 0976055666</v>
      </c>
      <c r="C74" s="638"/>
      <c r="D74" s="638"/>
      <c r="E74" s="638"/>
      <c r="F74" s="638"/>
      <c r="G74" s="638"/>
      <c r="H74" s="638"/>
      <c r="I74" s="638"/>
      <c r="J74" s="639"/>
      <c r="K74" s="319">
        <f>K73</f>
        <v>193</v>
      </c>
      <c r="L74" s="320"/>
    </row>
    <row r="75" spans="1:13" ht="31.5" customHeight="1">
      <c r="A75" s="318" t="s">
        <v>4818</v>
      </c>
      <c r="B75" s="631" t="str">
        <f>'7.6 Gach'!G6</f>
        <v>Công ty TNHH Eco Brick. Địa chỉ: Số 57 Lý Thường Kiệt, Phường Hồng Bàng, TP Hải Phòng; SĐT: 0907258688</v>
      </c>
      <c r="C75" s="638"/>
      <c r="D75" s="638"/>
      <c r="E75" s="638"/>
      <c r="F75" s="638"/>
      <c r="G75" s="638"/>
      <c r="H75" s="638"/>
      <c r="I75" s="638"/>
      <c r="J75" s="639"/>
      <c r="K75" s="319">
        <f>K74+1</f>
        <v>194</v>
      </c>
      <c r="L75" s="320"/>
      <c r="M75" s="449"/>
    </row>
    <row r="76" spans="1:13" ht="31.5" customHeight="1">
      <c r="A76" s="318" t="s">
        <v>4830</v>
      </c>
      <c r="B76" s="631" t="s">
        <v>4819</v>
      </c>
      <c r="C76" s="638"/>
      <c r="D76" s="638"/>
      <c r="E76" s="638"/>
      <c r="F76" s="638"/>
      <c r="G76" s="638"/>
      <c r="H76" s="638"/>
      <c r="I76" s="638"/>
      <c r="J76" s="639"/>
      <c r="K76" s="319">
        <f>K75+2</f>
        <v>196</v>
      </c>
      <c r="L76" s="320"/>
      <c r="M76" s="449"/>
    </row>
  </sheetData>
  <mergeCells count="76">
    <mergeCell ref="B67:J67"/>
    <mergeCell ref="B69:J69"/>
    <mergeCell ref="B64:J64"/>
    <mergeCell ref="B76:J76"/>
    <mergeCell ref="B6:J6"/>
    <mergeCell ref="B19:J19"/>
    <mergeCell ref="B57:J57"/>
    <mergeCell ref="B51:J51"/>
    <mergeCell ref="B65:J65"/>
    <mergeCell ref="B43:J43"/>
    <mergeCell ref="B63:J63"/>
    <mergeCell ref="B58:J58"/>
    <mergeCell ref="B26:J26"/>
    <mergeCell ref="B44:J44"/>
    <mergeCell ref="B45:J45"/>
    <mergeCell ref="B62:J62"/>
    <mergeCell ref="B56:J56"/>
    <mergeCell ref="B53:J53"/>
    <mergeCell ref="B61:J61"/>
    <mergeCell ref="B55:J55"/>
    <mergeCell ref="B59:J59"/>
    <mergeCell ref="B54:J54"/>
    <mergeCell ref="B52:J52"/>
    <mergeCell ref="B25:J25"/>
    <mergeCell ref="B9:J9"/>
    <mergeCell ref="B27:J27"/>
    <mergeCell ref="B41:J41"/>
    <mergeCell ref="B47:J47"/>
    <mergeCell ref="B35:J35"/>
    <mergeCell ref="B40:J40"/>
    <mergeCell ref="B39:J39"/>
    <mergeCell ref="B37:J37"/>
    <mergeCell ref="B38:J38"/>
    <mergeCell ref="B31:J31"/>
    <mergeCell ref="B36:J36"/>
    <mergeCell ref="B28:J28"/>
    <mergeCell ref="B32:J32"/>
    <mergeCell ref="B33:J33"/>
    <mergeCell ref="B34:J34"/>
    <mergeCell ref="A1:J1"/>
    <mergeCell ref="B2:J2"/>
    <mergeCell ref="B3:J3"/>
    <mergeCell ref="B5:J5"/>
    <mergeCell ref="B4:J4"/>
    <mergeCell ref="B70:J70"/>
    <mergeCell ref="B68:J68"/>
    <mergeCell ref="B75:J75"/>
    <mergeCell ref="B15:J15"/>
    <mergeCell ref="B16:J16"/>
    <mergeCell ref="B42:J42"/>
    <mergeCell ref="B20:J20"/>
    <mergeCell ref="B24:J24"/>
    <mergeCell ref="B21:J21"/>
    <mergeCell ref="B22:J22"/>
    <mergeCell ref="B29:J29"/>
    <mergeCell ref="B23:J23"/>
    <mergeCell ref="B17:J17"/>
    <mergeCell ref="B18:J18"/>
    <mergeCell ref="B73:J73"/>
    <mergeCell ref="B74:J74"/>
    <mergeCell ref="B66:J66"/>
    <mergeCell ref="B46:J46"/>
    <mergeCell ref="B72:J72"/>
    <mergeCell ref="B7:J7"/>
    <mergeCell ref="B10:J10"/>
    <mergeCell ref="B8:J8"/>
    <mergeCell ref="B11:J11"/>
    <mergeCell ref="B13:J13"/>
    <mergeCell ref="B14:J14"/>
    <mergeCell ref="B12:J12"/>
    <mergeCell ref="B60:J60"/>
    <mergeCell ref="B30:J30"/>
    <mergeCell ref="B49:J49"/>
    <mergeCell ref="B48:J48"/>
    <mergeCell ref="B50:J50"/>
    <mergeCell ref="B71:J71"/>
  </mergeCells>
  <phoneticPr fontId="7" type="noConversion"/>
  <printOptions horizontalCentered="1"/>
  <pageMargins left="0.43307086614173229" right="0.19685039370078741" top="0.51181102362204722" bottom="0.6" header="0" footer="0"/>
  <pageSetup paperSize="9" orientation="portrait" horizontalDpi="300" verticalDpi="300" r:id="rId1"/>
  <headerFooter>
    <oddHeader>&amp;LCBG VLXD T7-2026</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741"/>
  <sheetViews>
    <sheetView view="pageBreakPreview" zoomScale="70" zoomScaleNormal="100" zoomScaleSheetLayoutView="70" workbookViewId="0">
      <selection activeCell="S4" sqref="S4"/>
    </sheetView>
  </sheetViews>
  <sheetFormatPr defaultColWidth="8.7109375" defaultRowHeight="15"/>
  <cols>
    <col min="1" max="1" width="7.28515625" style="6" customWidth="1"/>
    <col min="2" max="2" width="8.7109375" style="6"/>
    <col min="3" max="3" width="17.42578125" style="2" customWidth="1"/>
    <col min="4" max="4" width="7.7109375" style="2" customWidth="1"/>
    <col min="5" max="5" width="13.42578125" style="5" customWidth="1"/>
    <col min="6" max="6" width="11" style="201" customWidth="1"/>
    <col min="7" max="7" width="10.85546875" style="5" customWidth="1"/>
    <col min="8" max="8" width="13.5703125" style="2" customWidth="1"/>
    <col min="9" max="9" width="14.140625" style="2" customWidth="1"/>
    <col min="10" max="10" width="13.85546875" style="16" customWidth="1"/>
    <col min="11" max="11" width="7.85546875" style="30" customWidth="1"/>
    <col min="12" max="16384" width="8.7109375" style="2"/>
  </cols>
  <sheetData>
    <row r="1" spans="1:11" s="30" customFormat="1" ht="82.9" customHeight="1">
      <c r="A1" s="3" t="s">
        <v>153</v>
      </c>
      <c r="B1" s="3" t="s">
        <v>0</v>
      </c>
      <c r="C1" s="3" t="s">
        <v>8</v>
      </c>
      <c r="D1" s="246" t="s">
        <v>9</v>
      </c>
      <c r="E1" s="3" t="s">
        <v>10</v>
      </c>
      <c r="F1" s="10" t="s">
        <v>11</v>
      </c>
      <c r="G1" s="3" t="s">
        <v>12</v>
      </c>
      <c r="H1" s="3" t="s">
        <v>5174</v>
      </c>
      <c r="I1" s="3" t="s">
        <v>5175</v>
      </c>
      <c r="J1" s="22" t="s">
        <v>5176</v>
      </c>
      <c r="K1" s="3" t="s">
        <v>16</v>
      </c>
    </row>
    <row r="2" spans="1:11" s="30" customFormat="1" ht="33.6" customHeight="1">
      <c r="A2" s="22" t="s">
        <v>700</v>
      </c>
      <c r="B2" s="752" t="s">
        <v>438</v>
      </c>
      <c r="C2" s="752"/>
      <c r="D2" s="246"/>
      <c r="E2" s="3"/>
      <c r="F2" s="10"/>
      <c r="G2" s="3"/>
      <c r="H2" s="9"/>
      <c r="I2" s="3"/>
      <c r="J2" s="22"/>
      <c r="K2" s="8"/>
    </row>
    <row r="3" spans="1:11" ht="57" customHeight="1">
      <c r="A3" s="100" t="s">
        <v>2274</v>
      </c>
      <c r="B3" s="194" t="s">
        <v>15</v>
      </c>
      <c r="C3" s="29" t="s">
        <v>5235</v>
      </c>
      <c r="D3" s="193"/>
      <c r="E3" s="31" t="s">
        <v>2573</v>
      </c>
      <c r="F3" s="203"/>
      <c r="G3" s="883" t="s">
        <v>2574</v>
      </c>
      <c r="H3" s="206"/>
      <c r="I3" s="142"/>
      <c r="J3" s="442"/>
      <c r="K3" s="880" t="s">
        <v>2836</v>
      </c>
    </row>
    <row r="4" spans="1:11" ht="34.15" customHeight="1">
      <c r="A4" s="628"/>
      <c r="B4" s="628"/>
      <c r="C4" s="192" t="s">
        <v>952</v>
      </c>
      <c r="D4" s="193" t="s">
        <v>26</v>
      </c>
      <c r="E4" s="722" t="str">
        <f>E3</f>
        <v>QCVN 16:2023/BXD
TCVN 7305-2</v>
      </c>
      <c r="F4" s="203" t="s">
        <v>953</v>
      </c>
      <c r="G4" s="883"/>
      <c r="H4" s="443"/>
      <c r="I4" s="195"/>
      <c r="J4" s="444">
        <v>8500</v>
      </c>
      <c r="K4" s="881"/>
    </row>
    <row r="5" spans="1:11" ht="35.450000000000003" customHeight="1">
      <c r="A5" s="629"/>
      <c r="B5" s="629"/>
      <c r="C5" s="192" t="s">
        <v>954</v>
      </c>
      <c r="D5" s="193" t="s">
        <v>26</v>
      </c>
      <c r="E5" s="722"/>
      <c r="F5" s="203" t="s">
        <v>955</v>
      </c>
      <c r="G5" s="883"/>
      <c r="H5" s="443"/>
      <c r="I5" s="195"/>
      <c r="J5" s="444">
        <v>10200</v>
      </c>
      <c r="K5" s="882"/>
    </row>
    <row r="6" spans="1:11" ht="30">
      <c r="A6" s="629"/>
      <c r="B6" s="629"/>
      <c r="C6" s="192" t="s">
        <v>956</v>
      </c>
      <c r="D6" s="193" t="s">
        <v>26</v>
      </c>
      <c r="E6" s="722"/>
      <c r="F6" s="203" t="s">
        <v>957</v>
      </c>
      <c r="G6" s="883"/>
      <c r="H6" s="443"/>
      <c r="I6" s="195"/>
      <c r="J6" s="444">
        <v>11100</v>
      </c>
      <c r="K6" s="90" t="s">
        <v>152</v>
      </c>
    </row>
    <row r="7" spans="1:11" ht="30.4" customHeight="1">
      <c r="A7" s="629"/>
      <c r="B7" s="629"/>
      <c r="C7" s="192" t="s">
        <v>958</v>
      </c>
      <c r="D7" s="193" t="s">
        <v>26</v>
      </c>
      <c r="E7" s="722"/>
      <c r="F7" s="203" t="s">
        <v>959</v>
      </c>
      <c r="G7" s="883"/>
      <c r="H7" s="443"/>
      <c r="I7" s="195"/>
      <c r="J7" s="444">
        <v>12900</v>
      </c>
      <c r="K7" s="90" t="s">
        <v>152</v>
      </c>
    </row>
    <row r="8" spans="1:11" ht="30">
      <c r="A8" s="629"/>
      <c r="B8" s="629"/>
      <c r="C8" s="192" t="s">
        <v>956</v>
      </c>
      <c r="D8" s="193" t="s">
        <v>26</v>
      </c>
      <c r="E8" s="722"/>
      <c r="F8" s="203" t="s">
        <v>960</v>
      </c>
      <c r="G8" s="883"/>
      <c r="H8" s="443"/>
      <c r="I8" s="195"/>
      <c r="J8" s="444">
        <v>15400</v>
      </c>
      <c r="K8" s="90" t="s">
        <v>152</v>
      </c>
    </row>
    <row r="9" spans="1:11" ht="30">
      <c r="A9" s="629"/>
      <c r="B9" s="629"/>
      <c r="C9" s="192" t="s">
        <v>961</v>
      </c>
      <c r="D9" s="193" t="s">
        <v>26</v>
      </c>
      <c r="E9" s="722"/>
      <c r="F9" s="203" t="s">
        <v>962</v>
      </c>
      <c r="G9" s="883"/>
      <c r="H9" s="443"/>
      <c r="I9" s="195"/>
      <c r="J9" s="444">
        <v>15200</v>
      </c>
      <c r="K9" s="90" t="s">
        <v>152</v>
      </c>
    </row>
    <row r="10" spans="1:11" ht="37.15" customHeight="1">
      <c r="A10" s="629"/>
      <c r="B10" s="629"/>
      <c r="C10" s="192" t="s">
        <v>961</v>
      </c>
      <c r="D10" s="193" t="s">
        <v>26</v>
      </c>
      <c r="E10" s="722"/>
      <c r="F10" s="203" t="s">
        <v>963</v>
      </c>
      <c r="G10" s="883"/>
      <c r="H10" s="443"/>
      <c r="I10" s="195"/>
      <c r="J10" s="444">
        <v>17700</v>
      </c>
      <c r="K10" s="90" t="s">
        <v>152</v>
      </c>
    </row>
    <row r="11" spans="1:11" ht="36" customHeight="1">
      <c r="A11" s="629"/>
      <c r="B11" s="629"/>
      <c r="C11" s="192" t="s">
        <v>961</v>
      </c>
      <c r="D11" s="193" t="s">
        <v>26</v>
      </c>
      <c r="E11" s="722"/>
      <c r="F11" s="203" t="s">
        <v>964</v>
      </c>
      <c r="G11" s="883"/>
      <c r="H11" s="443"/>
      <c r="I11" s="195"/>
      <c r="J11" s="444">
        <v>21300</v>
      </c>
      <c r="K11" s="90" t="s">
        <v>152</v>
      </c>
    </row>
    <row r="12" spans="1:11" ht="33" customHeight="1">
      <c r="A12" s="629"/>
      <c r="B12" s="629"/>
      <c r="C12" s="192" t="s">
        <v>965</v>
      </c>
      <c r="D12" s="193" t="s">
        <v>26</v>
      </c>
      <c r="E12" s="722"/>
      <c r="F12" s="203" t="s">
        <v>966</v>
      </c>
      <c r="G12" s="883"/>
      <c r="H12" s="443"/>
      <c r="I12" s="195"/>
      <c r="J12" s="444">
        <v>25500</v>
      </c>
      <c r="K12" s="90" t="s">
        <v>152</v>
      </c>
    </row>
    <row r="13" spans="1:11" ht="31.15" customHeight="1">
      <c r="A13" s="629"/>
      <c r="B13" s="629"/>
      <c r="C13" s="192" t="s">
        <v>967</v>
      </c>
      <c r="D13" s="193" t="s">
        <v>26</v>
      </c>
      <c r="E13" s="722"/>
      <c r="F13" s="203" t="s">
        <v>968</v>
      </c>
      <c r="G13" s="883"/>
      <c r="H13" s="443"/>
      <c r="I13" s="195"/>
      <c r="J13" s="444">
        <v>18800</v>
      </c>
      <c r="K13" s="90" t="s">
        <v>152</v>
      </c>
    </row>
    <row r="14" spans="1:11" ht="30" customHeight="1">
      <c r="A14" s="629"/>
      <c r="B14" s="629"/>
      <c r="C14" s="192" t="s">
        <v>967</v>
      </c>
      <c r="D14" s="193" t="s">
        <v>26</v>
      </c>
      <c r="E14" s="722"/>
      <c r="F14" s="203" t="s">
        <v>969</v>
      </c>
      <c r="G14" s="883"/>
      <c r="H14" s="443"/>
      <c r="I14" s="195"/>
      <c r="J14" s="444">
        <v>22600</v>
      </c>
      <c r="K14" s="90" t="s">
        <v>152</v>
      </c>
    </row>
    <row r="15" spans="1:11" ht="36" customHeight="1">
      <c r="A15" s="629"/>
      <c r="B15" s="629"/>
      <c r="C15" s="192" t="s">
        <v>967</v>
      </c>
      <c r="D15" s="193" t="s">
        <v>26</v>
      </c>
      <c r="E15" s="722"/>
      <c r="F15" s="203" t="s">
        <v>970</v>
      </c>
      <c r="G15" s="883"/>
      <c r="H15" s="443"/>
      <c r="I15" s="195"/>
      <c r="J15" s="444">
        <v>27300</v>
      </c>
      <c r="K15" s="90" t="s">
        <v>152</v>
      </c>
    </row>
    <row r="16" spans="1:11" ht="34.15" customHeight="1">
      <c r="A16" s="629"/>
      <c r="B16" s="629"/>
      <c r="C16" s="192" t="s">
        <v>967</v>
      </c>
      <c r="D16" s="193" t="s">
        <v>26</v>
      </c>
      <c r="E16" s="722"/>
      <c r="F16" s="203" t="s">
        <v>971</v>
      </c>
      <c r="G16" s="883"/>
      <c r="H16" s="443"/>
      <c r="I16" s="195"/>
      <c r="J16" s="444">
        <v>32800</v>
      </c>
      <c r="K16" s="90" t="s">
        <v>152</v>
      </c>
    </row>
    <row r="17" spans="1:11" ht="29.45" customHeight="1">
      <c r="A17" s="629"/>
      <c r="B17" s="629"/>
      <c r="C17" s="192" t="s">
        <v>967</v>
      </c>
      <c r="D17" s="193" t="s">
        <v>26</v>
      </c>
      <c r="E17" s="722"/>
      <c r="F17" s="203" t="s">
        <v>972</v>
      </c>
      <c r="G17" s="883"/>
      <c r="H17" s="443"/>
      <c r="I17" s="195"/>
      <c r="J17" s="444">
        <v>39000</v>
      </c>
      <c r="K17" s="90" t="s">
        <v>152</v>
      </c>
    </row>
    <row r="18" spans="1:11" ht="34.15" customHeight="1">
      <c r="A18" s="629"/>
      <c r="B18" s="629"/>
      <c r="C18" s="192" t="s">
        <v>973</v>
      </c>
      <c r="D18" s="193" t="s">
        <v>26</v>
      </c>
      <c r="E18" s="722"/>
      <c r="F18" s="203" t="s">
        <v>974</v>
      </c>
      <c r="G18" s="883"/>
      <c r="H18" s="443"/>
      <c r="I18" s="195"/>
      <c r="J18" s="444">
        <v>29100</v>
      </c>
      <c r="K18" s="90" t="s">
        <v>152</v>
      </c>
    </row>
    <row r="19" spans="1:11" ht="35.450000000000003" customHeight="1">
      <c r="A19" s="629"/>
      <c r="B19" s="629"/>
      <c r="C19" s="192" t="s">
        <v>973</v>
      </c>
      <c r="D19" s="193" t="s">
        <v>26</v>
      </c>
      <c r="E19" s="722"/>
      <c r="F19" s="203" t="s">
        <v>975</v>
      </c>
      <c r="G19" s="883"/>
      <c r="H19" s="443"/>
      <c r="I19" s="195"/>
      <c r="J19" s="444">
        <v>35200</v>
      </c>
      <c r="K19" s="90" t="s">
        <v>152</v>
      </c>
    </row>
    <row r="20" spans="1:11" ht="33.6" customHeight="1">
      <c r="A20" s="629"/>
      <c r="B20" s="629"/>
      <c r="C20" s="192" t="s">
        <v>973</v>
      </c>
      <c r="D20" s="193" t="s">
        <v>26</v>
      </c>
      <c r="E20" s="722"/>
      <c r="F20" s="203" t="s">
        <v>976</v>
      </c>
      <c r="G20" s="883"/>
      <c r="H20" s="443"/>
      <c r="I20" s="195"/>
      <c r="J20" s="444">
        <v>42000</v>
      </c>
      <c r="K20" s="90" t="s">
        <v>152</v>
      </c>
    </row>
    <row r="21" spans="1:11" ht="36" customHeight="1">
      <c r="A21" s="629"/>
      <c r="B21" s="629"/>
      <c r="C21" s="192" t="s">
        <v>977</v>
      </c>
      <c r="D21" s="193" t="s">
        <v>26</v>
      </c>
      <c r="E21" s="722"/>
      <c r="F21" s="203" t="s">
        <v>978</v>
      </c>
      <c r="G21" s="883"/>
      <c r="H21" s="443"/>
      <c r="I21" s="195"/>
      <c r="J21" s="444">
        <v>50800</v>
      </c>
      <c r="K21" s="90" t="s">
        <v>152</v>
      </c>
    </row>
    <row r="22" spans="1:11" ht="30" customHeight="1">
      <c r="A22" s="629"/>
      <c r="B22" s="629"/>
      <c r="C22" s="192" t="s">
        <v>973</v>
      </c>
      <c r="D22" s="193" t="s">
        <v>26</v>
      </c>
      <c r="E22" s="722"/>
      <c r="F22" s="203" t="s">
        <v>979</v>
      </c>
      <c r="G22" s="883"/>
      <c r="H22" s="443"/>
      <c r="I22" s="195"/>
      <c r="J22" s="444">
        <v>60200</v>
      </c>
      <c r="K22" s="90" t="s">
        <v>152</v>
      </c>
    </row>
    <row r="23" spans="1:11" ht="30">
      <c r="A23" s="629"/>
      <c r="B23" s="629"/>
      <c r="C23" s="192" t="s">
        <v>980</v>
      </c>
      <c r="D23" s="193" t="s">
        <v>26</v>
      </c>
      <c r="E23" s="722"/>
      <c r="F23" s="203" t="s">
        <v>981</v>
      </c>
      <c r="G23" s="883"/>
      <c r="H23" s="443"/>
      <c r="I23" s="195"/>
      <c r="J23" s="444">
        <v>44900</v>
      </c>
      <c r="K23" s="90" t="s">
        <v>152</v>
      </c>
    </row>
    <row r="24" spans="1:11" ht="40.15" customHeight="1">
      <c r="A24" s="629"/>
      <c r="B24" s="629"/>
      <c r="C24" s="192" t="s">
        <v>980</v>
      </c>
      <c r="D24" s="193" t="s">
        <v>26</v>
      </c>
      <c r="E24" s="722"/>
      <c r="F24" s="203" t="s">
        <v>982</v>
      </c>
      <c r="G24" s="883"/>
      <c r="H24" s="443"/>
      <c r="I24" s="195"/>
      <c r="J24" s="444">
        <v>55900</v>
      </c>
      <c r="K24" s="90" t="s">
        <v>152</v>
      </c>
    </row>
    <row r="25" spans="1:11" ht="37.9" customHeight="1">
      <c r="A25" s="629"/>
      <c r="B25" s="629"/>
      <c r="C25" s="192" t="s">
        <v>983</v>
      </c>
      <c r="D25" s="193" t="s">
        <v>26</v>
      </c>
      <c r="E25" s="722"/>
      <c r="F25" s="203" t="s">
        <v>984</v>
      </c>
      <c r="G25" s="883"/>
      <c r="H25" s="443"/>
      <c r="I25" s="195"/>
      <c r="J25" s="444">
        <v>67100</v>
      </c>
      <c r="K25" s="90" t="s">
        <v>152</v>
      </c>
    </row>
    <row r="26" spans="1:11" ht="36" customHeight="1">
      <c r="A26" s="629"/>
      <c r="B26" s="629"/>
      <c r="C26" s="192" t="s">
        <v>983</v>
      </c>
      <c r="D26" s="193" t="s">
        <v>26</v>
      </c>
      <c r="E26" s="722"/>
      <c r="F26" s="203" t="s">
        <v>985</v>
      </c>
      <c r="G26" s="883"/>
      <c r="H26" s="443"/>
      <c r="I26" s="195"/>
      <c r="J26" s="444">
        <v>80900</v>
      </c>
      <c r="K26" s="90" t="s">
        <v>152</v>
      </c>
    </row>
    <row r="27" spans="1:11" ht="31.9" customHeight="1">
      <c r="A27" s="629"/>
      <c r="B27" s="629"/>
      <c r="C27" s="192" t="s">
        <v>983</v>
      </c>
      <c r="D27" s="193" t="s">
        <v>26</v>
      </c>
      <c r="E27" s="722"/>
      <c r="F27" s="203" t="s">
        <v>986</v>
      </c>
      <c r="G27" s="883"/>
      <c r="H27" s="443"/>
      <c r="I27" s="195"/>
      <c r="J27" s="444">
        <v>95900</v>
      </c>
      <c r="K27" s="90" t="s">
        <v>152</v>
      </c>
    </row>
    <row r="28" spans="1:11" ht="35.450000000000003" customHeight="1">
      <c r="A28" s="629"/>
      <c r="B28" s="629"/>
      <c r="C28" s="192" t="s">
        <v>987</v>
      </c>
      <c r="D28" s="193" t="s">
        <v>26</v>
      </c>
      <c r="E28" s="722"/>
      <c r="F28" s="203" t="s">
        <v>988</v>
      </c>
      <c r="G28" s="883"/>
      <c r="H28" s="443"/>
      <c r="I28" s="195"/>
      <c r="J28" s="444">
        <v>63800</v>
      </c>
      <c r="K28" s="90" t="s">
        <v>152</v>
      </c>
    </row>
    <row r="29" spans="1:11" ht="33.6" customHeight="1">
      <c r="A29" s="629"/>
      <c r="B29" s="629"/>
      <c r="C29" s="192" t="s">
        <v>989</v>
      </c>
      <c r="D29" s="193" t="s">
        <v>26</v>
      </c>
      <c r="E29" s="788" t="str">
        <f>E4</f>
        <v>QCVN 16:2023/BXD
TCVN 7305-2</v>
      </c>
      <c r="F29" s="203" t="s">
        <v>990</v>
      </c>
      <c r="G29" s="870" t="str">
        <f>G3</f>
        <v>Công ty CP Nhựa Thiếu Niên Tiền Phong
Đc: Số 02 An Đà, phường Gia Viên, thành phố Hải Phòng; 
SĐT: 0987456699</v>
      </c>
      <c r="H29" s="443"/>
      <c r="I29" s="195"/>
      <c r="J29" s="444">
        <v>79200</v>
      </c>
      <c r="K29" s="90" t="s">
        <v>152</v>
      </c>
    </row>
    <row r="30" spans="1:11" ht="34.15" customHeight="1">
      <c r="A30" s="629"/>
      <c r="B30" s="629"/>
      <c r="C30" s="192" t="s">
        <v>987</v>
      </c>
      <c r="D30" s="193" t="s">
        <v>26</v>
      </c>
      <c r="E30" s="789"/>
      <c r="F30" s="203" t="s">
        <v>991</v>
      </c>
      <c r="G30" s="871"/>
      <c r="H30" s="443"/>
      <c r="I30" s="195"/>
      <c r="J30" s="444">
        <v>95900</v>
      </c>
      <c r="K30" s="90" t="s">
        <v>152</v>
      </c>
    </row>
    <row r="31" spans="1:11" ht="36" customHeight="1">
      <c r="A31" s="629"/>
      <c r="B31" s="629"/>
      <c r="C31" s="192" t="s">
        <v>989</v>
      </c>
      <c r="D31" s="193" t="s">
        <v>26</v>
      </c>
      <c r="E31" s="789"/>
      <c r="F31" s="203" t="s">
        <v>992</v>
      </c>
      <c r="G31" s="871"/>
      <c r="H31" s="443"/>
      <c r="I31" s="195"/>
      <c r="J31" s="444">
        <v>113000</v>
      </c>
      <c r="K31" s="90" t="s">
        <v>152</v>
      </c>
    </row>
    <row r="32" spans="1:11" ht="29.45" customHeight="1">
      <c r="A32" s="629"/>
      <c r="B32" s="629"/>
      <c r="C32" s="192" t="s">
        <v>987</v>
      </c>
      <c r="D32" s="193" t="s">
        <v>26</v>
      </c>
      <c r="E32" s="789"/>
      <c r="F32" s="203" t="s">
        <v>993</v>
      </c>
      <c r="G32" s="871"/>
      <c r="H32" s="443"/>
      <c r="I32" s="195"/>
      <c r="J32" s="444">
        <v>135900</v>
      </c>
      <c r="K32" s="90" t="s">
        <v>152</v>
      </c>
    </row>
    <row r="33" spans="1:11" ht="33" customHeight="1">
      <c r="A33" s="629"/>
      <c r="B33" s="629"/>
      <c r="C33" s="192" t="s">
        <v>994</v>
      </c>
      <c r="D33" s="193" t="s">
        <v>26</v>
      </c>
      <c r="E33" s="789"/>
      <c r="F33" s="203" t="s">
        <v>995</v>
      </c>
      <c r="G33" s="871"/>
      <c r="H33" s="443"/>
      <c r="I33" s="195"/>
      <c r="J33" s="444">
        <v>102700</v>
      </c>
      <c r="K33" s="90" t="s">
        <v>152</v>
      </c>
    </row>
    <row r="34" spans="1:11" ht="34.15" customHeight="1">
      <c r="A34" s="629"/>
      <c r="B34" s="629"/>
      <c r="C34" s="192" t="s">
        <v>994</v>
      </c>
      <c r="D34" s="193" t="s">
        <v>26</v>
      </c>
      <c r="E34" s="789"/>
      <c r="F34" s="203" t="s">
        <v>996</v>
      </c>
      <c r="G34" s="871"/>
      <c r="H34" s="443"/>
      <c r="I34" s="195"/>
      <c r="J34" s="444">
        <v>114600</v>
      </c>
      <c r="K34" s="90" t="s">
        <v>152</v>
      </c>
    </row>
    <row r="35" spans="1:11" ht="30">
      <c r="A35" s="629"/>
      <c r="B35" s="629"/>
      <c r="C35" s="192" t="s">
        <v>994</v>
      </c>
      <c r="D35" s="193" t="s">
        <v>26</v>
      </c>
      <c r="E35" s="789"/>
      <c r="F35" s="203" t="s">
        <v>997</v>
      </c>
      <c r="G35" s="871"/>
      <c r="H35" s="443"/>
      <c r="I35" s="195"/>
      <c r="J35" s="444">
        <v>135900</v>
      </c>
      <c r="K35" s="90" t="s">
        <v>152</v>
      </c>
    </row>
    <row r="36" spans="1:11" ht="35.65" customHeight="1">
      <c r="A36" s="629"/>
      <c r="B36" s="629"/>
      <c r="C36" s="192" t="s">
        <v>994</v>
      </c>
      <c r="D36" s="193" t="s">
        <v>26</v>
      </c>
      <c r="E36" s="789"/>
      <c r="F36" s="203" t="s">
        <v>998</v>
      </c>
      <c r="G36" s="871"/>
      <c r="H36" s="443"/>
      <c r="I36" s="195"/>
      <c r="J36" s="444">
        <v>162600</v>
      </c>
      <c r="K36" s="90" t="s">
        <v>152</v>
      </c>
    </row>
    <row r="37" spans="1:11" ht="33.4" customHeight="1">
      <c r="A37" s="629"/>
      <c r="B37" s="629"/>
      <c r="C37" s="192" t="s">
        <v>994</v>
      </c>
      <c r="D37" s="193" t="s">
        <v>26</v>
      </c>
      <c r="E37" s="789"/>
      <c r="F37" s="203" t="s">
        <v>999</v>
      </c>
      <c r="G37" s="871"/>
      <c r="H37" s="443"/>
      <c r="I37" s="195"/>
      <c r="J37" s="444">
        <v>195200</v>
      </c>
      <c r="K37" s="90" t="s">
        <v>152</v>
      </c>
    </row>
    <row r="38" spans="1:11" ht="30" customHeight="1">
      <c r="A38" s="629"/>
      <c r="B38" s="629"/>
      <c r="C38" s="192" t="s">
        <v>1000</v>
      </c>
      <c r="D38" s="193" t="s">
        <v>26</v>
      </c>
      <c r="E38" s="789"/>
      <c r="F38" s="203" t="s">
        <v>1001</v>
      </c>
      <c r="G38" s="871"/>
      <c r="H38" s="443"/>
      <c r="I38" s="195"/>
      <c r="J38" s="444">
        <v>135400</v>
      </c>
      <c r="K38" s="90" t="s">
        <v>152</v>
      </c>
    </row>
    <row r="39" spans="1:11" ht="30">
      <c r="A39" s="629"/>
      <c r="B39" s="629"/>
      <c r="C39" s="192" t="s">
        <v>1000</v>
      </c>
      <c r="D39" s="193" t="s">
        <v>26</v>
      </c>
      <c r="E39" s="789"/>
      <c r="F39" s="203" t="s">
        <v>1002</v>
      </c>
      <c r="G39" s="871"/>
      <c r="H39" s="443"/>
      <c r="I39" s="195"/>
      <c r="J39" s="444">
        <v>166600</v>
      </c>
      <c r="K39" s="90" t="s">
        <v>152</v>
      </c>
    </row>
    <row r="40" spans="1:11" ht="32.65" customHeight="1">
      <c r="A40" s="629"/>
      <c r="B40" s="629"/>
      <c r="C40" s="192" t="s">
        <v>1000</v>
      </c>
      <c r="D40" s="193" t="s">
        <v>26</v>
      </c>
      <c r="E40" s="789"/>
      <c r="F40" s="203" t="s">
        <v>1003</v>
      </c>
      <c r="G40" s="871"/>
      <c r="H40" s="443"/>
      <c r="I40" s="195"/>
      <c r="J40" s="444">
        <v>205300</v>
      </c>
      <c r="K40" s="90" t="s">
        <v>152</v>
      </c>
    </row>
    <row r="41" spans="1:11" ht="33" customHeight="1">
      <c r="A41" s="629"/>
      <c r="B41" s="629"/>
      <c r="C41" s="192" t="s">
        <v>1000</v>
      </c>
      <c r="D41" s="193" t="s">
        <v>26</v>
      </c>
      <c r="E41" s="789"/>
      <c r="F41" s="203" t="s">
        <v>1004</v>
      </c>
      <c r="G41" s="871"/>
      <c r="H41" s="443"/>
      <c r="I41" s="195"/>
      <c r="J41" s="444">
        <v>243300</v>
      </c>
      <c r="K41" s="90" t="s">
        <v>152</v>
      </c>
    </row>
    <row r="42" spans="1:11" ht="35.450000000000003" customHeight="1">
      <c r="A42" s="629"/>
      <c r="B42" s="629"/>
      <c r="C42" s="192" t="s">
        <v>1000</v>
      </c>
      <c r="D42" s="193" t="s">
        <v>26</v>
      </c>
      <c r="E42" s="789"/>
      <c r="F42" s="203" t="s">
        <v>1005</v>
      </c>
      <c r="G42" s="871"/>
      <c r="H42" s="443"/>
      <c r="I42" s="195"/>
      <c r="J42" s="444">
        <v>295300</v>
      </c>
      <c r="K42" s="90" t="s">
        <v>152</v>
      </c>
    </row>
    <row r="43" spans="1:11" ht="33" customHeight="1">
      <c r="A43" s="629"/>
      <c r="B43" s="629"/>
      <c r="C43" s="192" t="s">
        <v>1006</v>
      </c>
      <c r="D43" s="193" t="s">
        <v>26</v>
      </c>
      <c r="E43" s="789"/>
      <c r="F43" s="203" t="s">
        <v>1007</v>
      </c>
      <c r="G43" s="871"/>
      <c r="H43" s="443"/>
      <c r="I43" s="195"/>
      <c r="J43" s="444">
        <v>174500</v>
      </c>
      <c r="K43" s="90" t="s">
        <v>152</v>
      </c>
    </row>
    <row r="44" spans="1:11" ht="31.15" customHeight="1">
      <c r="A44" s="629"/>
      <c r="B44" s="629"/>
      <c r="C44" s="192" t="s">
        <v>1006</v>
      </c>
      <c r="D44" s="193" t="s">
        <v>26</v>
      </c>
      <c r="E44" s="789"/>
      <c r="F44" s="203" t="s">
        <v>1008</v>
      </c>
      <c r="G44" s="871"/>
      <c r="H44" s="443"/>
      <c r="I44" s="195"/>
      <c r="J44" s="444">
        <v>213000</v>
      </c>
      <c r="K44" s="90" t="s">
        <v>152</v>
      </c>
    </row>
    <row r="45" spans="1:11" ht="37.9" customHeight="1">
      <c r="A45" s="629"/>
      <c r="B45" s="629"/>
      <c r="C45" s="192" t="s">
        <v>1006</v>
      </c>
      <c r="D45" s="193" t="s">
        <v>26</v>
      </c>
      <c r="E45" s="789"/>
      <c r="F45" s="203" t="s">
        <v>1009</v>
      </c>
      <c r="G45" s="871"/>
      <c r="H45" s="443"/>
      <c r="I45" s="195"/>
      <c r="J45" s="444">
        <v>262000</v>
      </c>
      <c r="K45" s="90" t="s">
        <v>152</v>
      </c>
    </row>
    <row r="46" spans="1:11" ht="30" customHeight="1">
      <c r="A46" s="629"/>
      <c r="B46" s="629"/>
      <c r="C46" s="192" t="s">
        <v>1010</v>
      </c>
      <c r="D46" s="193" t="s">
        <v>26</v>
      </c>
      <c r="E46" s="789"/>
      <c r="F46" s="203" t="s">
        <v>1012</v>
      </c>
      <c r="G46" s="871"/>
      <c r="H46" s="443"/>
      <c r="I46" s="195"/>
      <c r="J46" s="444">
        <v>316700</v>
      </c>
      <c r="K46" s="90" t="s">
        <v>152</v>
      </c>
    </row>
    <row r="47" spans="1:11" ht="29.65" customHeight="1">
      <c r="A47" s="629"/>
      <c r="B47" s="629"/>
      <c r="C47" s="192" t="s">
        <v>1006</v>
      </c>
      <c r="D47" s="193" t="s">
        <v>26</v>
      </c>
      <c r="E47" s="789"/>
      <c r="F47" s="203" t="s">
        <v>1011</v>
      </c>
      <c r="G47" s="871"/>
      <c r="H47" s="443"/>
      <c r="I47" s="195"/>
      <c r="J47" s="444">
        <v>378600</v>
      </c>
      <c r="K47" s="90" t="s">
        <v>152</v>
      </c>
    </row>
    <row r="48" spans="1:11" ht="30">
      <c r="A48" s="629"/>
      <c r="B48" s="629"/>
      <c r="C48" s="192" t="s">
        <v>1013</v>
      </c>
      <c r="D48" s="193" t="s">
        <v>26</v>
      </c>
      <c r="E48" s="789"/>
      <c r="F48" s="203" t="s">
        <v>1014</v>
      </c>
      <c r="G48" s="871"/>
      <c r="H48" s="443"/>
      <c r="I48" s="195"/>
      <c r="J48" s="444">
        <v>216800</v>
      </c>
      <c r="K48" s="90" t="s">
        <v>152</v>
      </c>
    </row>
    <row r="49" spans="1:11" ht="30">
      <c r="A49" s="629"/>
      <c r="B49" s="629"/>
      <c r="C49" s="192" t="s">
        <v>1013</v>
      </c>
      <c r="D49" s="193" t="s">
        <v>26</v>
      </c>
      <c r="E49" s="789"/>
      <c r="F49" s="203" t="s">
        <v>1015</v>
      </c>
      <c r="G49" s="871"/>
      <c r="H49" s="443"/>
      <c r="I49" s="195"/>
      <c r="J49" s="444">
        <v>267200</v>
      </c>
      <c r="K49" s="90" t="s">
        <v>152</v>
      </c>
    </row>
    <row r="50" spans="1:11" ht="32.65" customHeight="1">
      <c r="A50" s="629"/>
      <c r="B50" s="629"/>
      <c r="C50" s="192" t="s">
        <v>1013</v>
      </c>
      <c r="D50" s="193" t="s">
        <v>26</v>
      </c>
      <c r="E50" s="789"/>
      <c r="F50" s="203" t="s">
        <v>1016</v>
      </c>
      <c r="G50" s="871"/>
      <c r="H50" s="443"/>
      <c r="I50" s="195"/>
      <c r="J50" s="444">
        <v>326700</v>
      </c>
      <c r="K50" s="90" t="s">
        <v>152</v>
      </c>
    </row>
    <row r="51" spans="1:11" ht="30" customHeight="1">
      <c r="A51" s="629"/>
      <c r="B51" s="629"/>
      <c r="C51" s="192" t="s">
        <v>1013</v>
      </c>
      <c r="D51" s="193" t="s">
        <v>26</v>
      </c>
      <c r="E51" s="789"/>
      <c r="F51" s="203" t="s">
        <v>1017</v>
      </c>
      <c r="G51" s="871"/>
      <c r="H51" s="443"/>
      <c r="I51" s="195"/>
      <c r="J51" s="444">
        <v>390600</v>
      </c>
      <c r="K51" s="90" t="s">
        <v>152</v>
      </c>
    </row>
    <row r="52" spans="1:11" ht="32.65" customHeight="1">
      <c r="A52" s="629"/>
      <c r="B52" s="629"/>
      <c r="C52" s="192" t="s">
        <v>1013</v>
      </c>
      <c r="D52" s="193" t="s">
        <v>26</v>
      </c>
      <c r="E52" s="789"/>
      <c r="F52" s="203" t="s">
        <v>1018</v>
      </c>
      <c r="G52" s="871"/>
      <c r="H52" s="443"/>
      <c r="I52" s="195"/>
      <c r="J52" s="444">
        <v>473100</v>
      </c>
      <c r="K52" s="90" t="s">
        <v>152</v>
      </c>
    </row>
    <row r="53" spans="1:11" ht="31.15" customHeight="1">
      <c r="A53" s="629"/>
      <c r="B53" s="629"/>
      <c r="C53" s="192" t="s">
        <v>1019</v>
      </c>
      <c r="D53" s="193" t="s">
        <v>26</v>
      </c>
      <c r="E53" s="789"/>
      <c r="F53" s="203" t="s">
        <v>1020</v>
      </c>
      <c r="G53" s="871"/>
      <c r="H53" s="443"/>
      <c r="I53" s="195"/>
      <c r="J53" s="444">
        <v>284900</v>
      </c>
      <c r="K53" s="90" t="s">
        <v>152</v>
      </c>
    </row>
    <row r="54" spans="1:11" ht="33" customHeight="1">
      <c r="A54" s="629"/>
      <c r="B54" s="629"/>
      <c r="C54" s="192" t="s">
        <v>1019</v>
      </c>
      <c r="D54" s="193" t="s">
        <v>26</v>
      </c>
      <c r="E54" s="789"/>
      <c r="F54" s="203" t="s">
        <v>1021</v>
      </c>
      <c r="G54" s="871"/>
      <c r="H54" s="443"/>
      <c r="I54" s="195"/>
      <c r="J54" s="444">
        <v>348400</v>
      </c>
      <c r="K54" s="90" t="s">
        <v>152</v>
      </c>
    </row>
    <row r="55" spans="1:11" ht="39" customHeight="1">
      <c r="A55" s="629"/>
      <c r="B55" s="629"/>
      <c r="C55" s="192" t="s">
        <v>1019</v>
      </c>
      <c r="D55" s="193" t="s">
        <v>26</v>
      </c>
      <c r="E55" s="789"/>
      <c r="F55" s="203" t="s">
        <v>1022</v>
      </c>
      <c r="G55" s="871"/>
      <c r="H55" s="443"/>
      <c r="I55" s="195"/>
      <c r="J55" s="444">
        <v>428500</v>
      </c>
      <c r="K55" s="90" t="s">
        <v>152</v>
      </c>
    </row>
    <row r="56" spans="1:11" ht="30" customHeight="1">
      <c r="A56" s="629"/>
      <c r="B56" s="629"/>
      <c r="C56" s="192" t="s">
        <v>1019</v>
      </c>
      <c r="D56" s="193" t="s">
        <v>26</v>
      </c>
      <c r="E56" s="789"/>
      <c r="F56" s="203" t="s">
        <v>1023</v>
      </c>
      <c r="G56" s="871"/>
      <c r="H56" s="443"/>
      <c r="I56" s="195"/>
      <c r="J56" s="444">
        <v>513400</v>
      </c>
      <c r="K56" s="90" t="s">
        <v>152</v>
      </c>
    </row>
    <row r="57" spans="1:11" ht="34.5" customHeight="1">
      <c r="A57" s="629"/>
      <c r="B57" s="629"/>
      <c r="C57" s="192" t="s">
        <v>1019</v>
      </c>
      <c r="D57" s="193" t="s">
        <v>26</v>
      </c>
      <c r="E57" s="794"/>
      <c r="F57" s="203" t="s">
        <v>1024</v>
      </c>
      <c r="G57" s="872"/>
      <c r="H57" s="443"/>
      <c r="I57" s="195"/>
      <c r="J57" s="444">
        <v>620900</v>
      </c>
      <c r="K57" s="90" t="s">
        <v>152</v>
      </c>
    </row>
    <row r="58" spans="1:11" ht="41.45" customHeight="1">
      <c r="A58" s="629"/>
      <c r="B58" s="629"/>
      <c r="C58" s="192" t="s">
        <v>1025</v>
      </c>
      <c r="D58" s="193" t="s">
        <v>26</v>
      </c>
      <c r="E58" s="788" t="str">
        <f>E29</f>
        <v>QCVN 16:2023/BXD
TCVN 7305-2</v>
      </c>
      <c r="F58" s="203" t="s">
        <v>1026</v>
      </c>
      <c r="G58" s="870" t="str">
        <f>G29</f>
        <v>Công ty CP Nhựa Thiếu Niên Tiền Phong
Đc: Số 02 An Đà, phường Gia Viên, thành phố Hải Phòng; 
SĐT: 0987456699</v>
      </c>
      <c r="H58" s="443"/>
      <c r="I58" s="195"/>
      <c r="J58" s="444">
        <v>358300</v>
      </c>
      <c r="K58" s="90" t="s">
        <v>152</v>
      </c>
    </row>
    <row r="59" spans="1:11" ht="31.9" customHeight="1">
      <c r="A59" s="629"/>
      <c r="B59" s="629"/>
      <c r="C59" s="192" t="s">
        <v>1025</v>
      </c>
      <c r="D59" s="193" t="s">
        <v>26</v>
      </c>
      <c r="E59" s="789"/>
      <c r="F59" s="203" t="s">
        <v>1027</v>
      </c>
      <c r="G59" s="871"/>
      <c r="H59" s="443"/>
      <c r="I59" s="195"/>
      <c r="J59" s="444">
        <v>441900</v>
      </c>
      <c r="K59" s="90" t="s">
        <v>152</v>
      </c>
    </row>
    <row r="60" spans="1:11" ht="31.15" customHeight="1">
      <c r="A60" s="629"/>
      <c r="B60" s="629"/>
      <c r="C60" s="192" t="s">
        <v>1025</v>
      </c>
      <c r="D60" s="193" t="s">
        <v>26</v>
      </c>
      <c r="E60" s="789"/>
      <c r="F60" s="203" t="s">
        <v>1028</v>
      </c>
      <c r="G60" s="871"/>
      <c r="H60" s="443"/>
      <c r="I60" s="195"/>
      <c r="J60" s="444">
        <v>541800</v>
      </c>
      <c r="K60" s="90" t="s">
        <v>152</v>
      </c>
    </row>
    <row r="61" spans="1:11" ht="30" customHeight="1">
      <c r="A61" s="629"/>
      <c r="B61" s="629"/>
      <c r="C61" s="192" t="s">
        <v>1025</v>
      </c>
      <c r="D61" s="193" t="s">
        <v>26</v>
      </c>
      <c r="E61" s="789"/>
      <c r="F61" s="203" t="s">
        <v>1029</v>
      </c>
      <c r="G61" s="871"/>
      <c r="H61" s="443"/>
      <c r="I61" s="195"/>
      <c r="J61" s="444">
        <v>651200</v>
      </c>
      <c r="K61" s="90" t="s">
        <v>152</v>
      </c>
    </row>
    <row r="62" spans="1:11" ht="30" customHeight="1">
      <c r="A62" s="629"/>
      <c r="B62" s="629"/>
      <c r="C62" s="192" t="s">
        <v>1025</v>
      </c>
      <c r="D62" s="193" t="s">
        <v>26</v>
      </c>
      <c r="E62" s="789"/>
      <c r="F62" s="203" t="s">
        <v>1030</v>
      </c>
      <c r="G62" s="871"/>
      <c r="H62" s="443"/>
      <c r="I62" s="195"/>
      <c r="J62" s="444">
        <v>784700</v>
      </c>
      <c r="K62" s="90" t="s">
        <v>152</v>
      </c>
    </row>
    <row r="63" spans="1:11" ht="27" customHeight="1">
      <c r="A63" s="629"/>
      <c r="B63" s="629"/>
      <c r="C63" s="192" t="s">
        <v>1031</v>
      </c>
      <c r="D63" s="193" t="s">
        <v>26</v>
      </c>
      <c r="E63" s="789"/>
      <c r="F63" s="203" t="s">
        <v>1032</v>
      </c>
      <c r="G63" s="871"/>
      <c r="H63" s="443"/>
      <c r="I63" s="195"/>
      <c r="J63" s="444">
        <v>445400</v>
      </c>
      <c r="K63" s="90" t="s">
        <v>152</v>
      </c>
    </row>
    <row r="64" spans="1:11" ht="29.65" customHeight="1">
      <c r="A64" s="629"/>
      <c r="B64" s="629"/>
      <c r="C64" s="192" t="s">
        <v>1031</v>
      </c>
      <c r="D64" s="193" t="s">
        <v>26</v>
      </c>
      <c r="E64" s="789"/>
      <c r="F64" s="203" t="s">
        <v>1033</v>
      </c>
      <c r="G64" s="871"/>
      <c r="H64" s="443"/>
      <c r="I64" s="195"/>
      <c r="J64" s="444">
        <v>549100</v>
      </c>
      <c r="K64" s="90" t="s">
        <v>152</v>
      </c>
    </row>
    <row r="65" spans="1:11" ht="30">
      <c r="A65" s="629"/>
      <c r="B65" s="629"/>
      <c r="C65" s="192" t="s">
        <v>1031</v>
      </c>
      <c r="D65" s="193" t="s">
        <v>26</v>
      </c>
      <c r="E65" s="789"/>
      <c r="F65" s="203" t="s">
        <v>1034</v>
      </c>
      <c r="G65" s="871"/>
      <c r="H65" s="443"/>
      <c r="I65" s="195"/>
      <c r="J65" s="444">
        <v>674400</v>
      </c>
      <c r="K65" s="90" t="s">
        <v>152</v>
      </c>
    </row>
    <row r="66" spans="1:11" ht="30" customHeight="1">
      <c r="A66" s="629"/>
      <c r="B66" s="629"/>
      <c r="C66" s="192" t="s">
        <v>1031</v>
      </c>
      <c r="D66" s="193" t="s">
        <v>26</v>
      </c>
      <c r="E66" s="789"/>
      <c r="F66" s="203" t="s">
        <v>1035</v>
      </c>
      <c r="G66" s="871"/>
      <c r="H66" s="443"/>
      <c r="I66" s="195"/>
      <c r="J66" s="444">
        <v>803400</v>
      </c>
      <c r="K66" s="90" t="s">
        <v>152</v>
      </c>
    </row>
    <row r="67" spans="1:11" ht="30" customHeight="1">
      <c r="A67" s="629"/>
      <c r="B67" s="629"/>
      <c r="C67" s="192" t="s">
        <v>1031</v>
      </c>
      <c r="D67" s="193" t="s">
        <v>26</v>
      </c>
      <c r="E67" s="789"/>
      <c r="F67" s="203" t="s">
        <v>1036</v>
      </c>
      <c r="G67" s="871"/>
      <c r="H67" s="443"/>
      <c r="I67" s="195"/>
      <c r="J67" s="444">
        <v>976000</v>
      </c>
      <c r="K67" s="90" t="s">
        <v>152</v>
      </c>
    </row>
    <row r="68" spans="1:11" ht="33" customHeight="1">
      <c r="A68" s="629"/>
      <c r="B68" s="629"/>
      <c r="C68" s="192" t="s">
        <v>1037</v>
      </c>
      <c r="D68" s="193" t="s">
        <v>26</v>
      </c>
      <c r="E68" s="789"/>
      <c r="F68" s="203" t="s">
        <v>1038</v>
      </c>
      <c r="G68" s="871"/>
      <c r="H68" s="443"/>
      <c r="I68" s="195"/>
      <c r="J68" s="444">
        <v>561500</v>
      </c>
      <c r="K68" s="90" t="s">
        <v>152</v>
      </c>
    </row>
    <row r="69" spans="1:11" ht="33.4" customHeight="1">
      <c r="A69" s="629"/>
      <c r="B69" s="629"/>
      <c r="C69" s="192" t="s">
        <v>1037</v>
      </c>
      <c r="D69" s="193" t="s">
        <v>26</v>
      </c>
      <c r="E69" s="789"/>
      <c r="F69" s="203" t="s">
        <v>1039</v>
      </c>
      <c r="G69" s="871"/>
      <c r="H69" s="443"/>
      <c r="I69" s="195"/>
      <c r="J69" s="444">
        <v>693300</v>
      </c>
      <c r="K69" s="90" t="s">
        <v>152</v>
      </c>
    </row>
    <row r="70" spans="1:11" ht="34.9" customHeight="1">
      <c r="A70" s="629"/>
      <c r="B70" s="629"/>
      <c r="C70" s="192" t="s">
        <v>1037</v>
      </c>
      <c r="D70" s="193" t="s">
        <v>26</v>
      </c>
      <c r="E70" s="789"/>
      <c r="F70" s="203" t="s">
        <v>1040</v>
      </c>
      <c r="G70" s="871"/>
      <c r="H70" s="443"/>
      <c r="I70" s="195"/>
      <c r="J70" s="444">
        <v>833000</v>
      </c>
      <c r="K70" s="90" t="s">
        <v>152</v>
      </c>
    </row>
    <row r="71" spans="1:11" ht="30" customHeight="1">
      <c r="A71" s="629"/>
      <c r="B71" s="629"/>
      <c r="C71" s="192" t="s">
        <v>1037</v>
      </c>
      <c r="D71" s="193" t="s">
        <v>26</v>
      </c>
      <c r="E71" s="789"/>
      <c r="F71" s="203" t="s">
        <v>1041</v>
      </c>
      <c r="G71" s="871"/>
      <c r="H71" s="443"/>
      <c r="I71" s="195"/>
      <c r="J71" s="444">
        <v>1004800</v>
      </c>
      <c r="K71" s="90" t="s">
        <v>152</v>
      </c>
    </row>
    <row r="72" spans="1:11" ht="37.5" customHeight="1">
      <c r="A72" s="629"/>
      <c r="B72" s="629"/>
      <c r="C72" s="192" t="s">
        <v>1037</v>
      </c>
      <c r="D72" s="193" t="s">
        <v>26</v>
      </c>
      <c r="E72" s="789"/>
      <c r="F72" s="203" t="s">
        <v>1042</v>
      </c>
      <c r="G72" s="871"/>
      <c r="H72" s="443"/>
      <c r="I72" s="195"/>
      <c r="J72" s="444">
        <v>1207300</v>
      </c>
      <c r="K72" s="90" t="s">
        <v>152</v>
      </c>
    </row>
    <row r="73" spans="1:11" ht="35.65" customHeight="1">
      <c r="A73" s="629"/>
      <c r="B73" s="629"/>
      <c r="C73" s="192" t="s">
        <v>1043</v>
      </c>
      <c r="D73" s="193" t="s">
        <v>26</v>
      </c>
      <c r="E73" s="789"/>
      <c r="F73" s="203" t="s">
        <v>1044</v>
      </c>
      <c r="G73" s="871"/>
      <c r="H73" s="443"/>
      <c r="I73" s="195"/>
      <c r="J73" s="444">
        <v>687000</v>
      </c>
      <c r="K73" s="90" t="s">
        <v>152</v>
      </c>
    </row>
    <row r="74" spans="1:11" ht="35.450000000000003" customHeight="1">
      <c r="A74" s="629"/>
      <c r="B74" s="629"/>
      <c r="C74" s="192" t="s">
        <v>1043</v>
      </c>
      <c r="D74" s="193" t="s">
        <v>26</v>
      </c>
      <c r="E74" s="789"/>
      <c r="F74" s="203" t="s">
        <v>1045</v>
      </c>
      <c r="G74" s="871"/>
      <c r="H74" s="443"/>
      <c r="I74" s="195"/>
      <c r="J74" s="444">
        <v>852000</v>
      </c>
      <c r="K74" s="90" t="s">
        <v>152</v>
      </c>
    </row>
    <row r="75" spans="1:11" ht="31.15" customHeight="1">
      <c r="A75" s="629"/>
      <c r="B75" s="629"/>
      <c r="C75" s="192" t="s">
        <v>1043</v>
      </c>
      <c r="D75" s="193" t="s">
        <v>26</v>
      </c>
      <c r="E75" s="789"/>
      <c r="F75" s="203" t="s">
        <v>1046</v>
      </c>
      <c r="G75" s="871"/>
      <c r="H75" s="443"/>
      <c r="I75" s="195"/>
      <c r="J75" s="444">
        <v>1030100</v>
      </c>
      <c r="K75" s="90" t="s">
        <v>152</v>
      </c>
    </row>
    <row r="76" spans="1:11" ht="33.6" customHeight="1">
      <c r="A76" s="629"/>
      <c r="B76" s="629"/>
      <c r="C76" s="192" t="s">
        <v>1048</v>
      </c>
      <c r="D76" s="193" t="s">
        <v>26</v>
      </c>
      <c r="E76" s="789"/>
      <c r="F76" s="203" t="s">
        <v>1047</v>
      </c>
      <c r="G76" s="871"/>
      <c r="H76" s="443"/>
      <c r="I76" s="195"/>
      <c r="J76" s="444">
        <v>1256500</v>
      </c>
      <c r="K76" s="90" t="s">
        <v>152</v>
      </c>
    </row>
    <row r="77" spans="1:11" s="4" customFormat="1" ht="35.450000000000003" customHeight="1">
      <c r="A77" s="629"/>
      <c r="B77" s="629"/>
      <c r="C77" s="192" t="s">
        <v>1048</v>
      </c>
      <c r="D77" s="193" t="s">
        <v>26</v>
      </c>
      <c r="E77" s="789"/>
      <c r="F77" s="204" t="s">
        <v>1049</v>
      </c>
      <c r="G77" s="871"/>
      <c r="H77" s="443"/>
      <c r="I77" s="195"/>
      <c r="J77" s="444">
        <v>1491300</v>
      </c>
      <c r="K77" s="90" t="s">
        <v>152</v>
      </c>
    </row>
    <row r="78" spans="1:11" s="4" customFormat="1" ht="33" customHeight="1">
      <c r="A78" s="629"/>
      <c r="B78" s="629"/>
      <c r="C78" s="192" t="s">
        <v>1050</v>
      </c>
      <c r="D78" s="193" t="s">
        <v>26</v>
      </c>
      <c r="E78" s="789"/>
      <c r="F78" s="204" t="s">
        <v>1051</v>
      </c>
      <c r="G78" s="871"/>
      <c r="H78" s="443"/>
      <c r="I78" s="195"/>
      <c r="J78" s="444">
        <v>864500</v>
      </c>
      <c r="K78" s="90" t="s">
        <v>152</v>
      </c>
    </row>
    <row r="79" spans="1:11" s="4" customFormat="1" ht="33.6" customHeight="1">
      <c r="A79" s="629"/>
      <c r="B79" s="629"/>
      <c r="C79" s="192" t="s">
        <v>1050</v>
      </c>
      <c r="D79" s="193" t="s">
        <v>26</v>
      </c>
      <c r="E79" s="789"/>
      <c r="F79" s="204" t="s">
        <v>1052</v>
      </c>
      <c r="G79" s="871"/>
      <c r="H79" s="443"/>
      <c r="I79" s="195"/>
      <c r="J79" s="444">
        <v>1069700</v>
      </c>
      <c r="K79" s="90" t="s">
        <v>152</v>
      </c>
    </row>
    <row r="80" spans="1:11" s="4" customFormat="1" ht="30">
      <c r="A80" s="629"/>
      <c r="B80" s="629"/>
      <c r="C80" s="192" t="s">
        <v>1050</v>
      </c>
      <c r="D80" s="193" t="s">
        <v>26</v>
      </c>
      <c r="E80" s="789"/>
      <c r="F80" s="204" t="s">
        <v>1053</v>
      </c>
      <c r="G80" s="871"/>
      <c r="H80" s="443"/>
      <c r="I80" s="195"/>
      <c r="J80" s="444">
        <v>1292100</v>
      </c>
      <c r="K80" s="90" t="s">
        <v>152</v>
      </c>
    </row>
    <row r="81" spans="1:11" s="4" customFormat="1" ht="33" customHeight="1">
      <c r="A81" s="629"/>
      <c r="B81" s="629"/>
      <c r="C81" s="192" t="s">
        <v>1050</v>
      </c>
      <c r="D81" s="193" t="s">
        <v>26</v>
      </c>
      <c r="E81" s="789"/>
      <c r="F81" s="204" t="s">
        <v>1054</v>
      </c>
      <c r="G81" s="871"/>
      <c r="H81" s="443"/>
      <c r="I81" s="195"/>
      <c r="J81" s="444">
        <v>1574700</v>
      </c>
      <c r="K81" s="90" t="s">
        <v>152</v>
      </c>
    </row>
    <row r="82" spans="1:11" s="4" customFormat="1" ht="34.9" customHeight="1">
      <c r="A82" s="629"/>
      <c r="B82" s="629"/>
      <c r="C82" s="192" t="s">
        <v>1050</v>
      </c>
      <c r="D82" s="193" t="s">
        <v>26</v>
      </c>
      <c r="E82" s="789"/>
      <c r="F82" s="204" t="s">
        <v>1055</v>
      </c>
      <c r="G82" s="871"/>
      <c r="H82" s="443"/>
      <c r="I82" s="195"/>
      <c r="J82" s="444">
        <v>1868300</v>
      </c>
      <c r="K82" s="90" t="s">
        <v>152</v>
      </c>
    </row>
    <row r="83" spans="1:11" s="4" customFormat="1" ht="30">
      <c r="A83" s="629"/>
      <c r="B83" s="629"/>
      <c r="C83" s="192" t="s">
        <v>1056</v>
      </c>
      <c r="D83" s="193" t="s">
        <v>26</v>
      </c>
      <c r="E83" s="789"/>
      <c r="F83" s="204" t="s">
        <v>1057</v>
      </c>
      <c r="G83" s="871"/>
      <c r="H83" s="443"/>
      <c r="I83" s="195"/>
      <c r="J83" s="444">
        <v>1086600</v>
      </c>
      <c r="K83" s="90" t="s">
        <v>152</v>
      </c>
    </row>
    <row r="84" spans="1:11" s="4" customFormat="1" ht="33.4" customHeight="1">
      <c r="A84" s="629"/>
      <c r="B84" s="629"/>
      <c r="C84" s="192" t="s">
        <v>1056</v>
      </c>
      <c r="D84" s="193" t="s">
        <v>26</v>
      </c>
      <c r="E84" s="789"/>
      <c r="F84" s="204" t="s">
        <v>1058</v>
      </c>
      <c r="G84" s="871"/>
      <c r="H84" s="443"/>
      <c r="I84" s="195"/>
      <c r="J84" s="444">
        <v>1354000</v>
      </c>
      <c r="K84" s="90" t="s">
        <v>152</v>
      </c>
    </row>
    <row r="85" spans="1:11" s="4" customFormat="1" ht="35.65" customHeight="1">
      <c r="A85" s="629"/>
      <c r="B85" s="629"/>
      <c r="C85" s="192" t="s">
        <v>1056</v>
      </c>
      <c r="D85" s="193" t="s">
        <v>26</v>
      </c>
      <c r="E85" s="789"/>
      <c r="F85" s="204" t="s">
        <v>1059</v>
      </c>
      <c r="G85" s="871"/>
      <c r="H85" s="443"/>
      <c r="I85" s="195"/>
      <c r="J85" s="444">
        <v>1634700</v>
      </c>
      <c r="K85" s="90" t="s">
        <v>152</v>
      </c>
    </row>
    <row r="86" spans="1:11" s="4" customFormat="1" ht="39.4" customHeight="1">
      <c r="A86" s="629"/>
      <c r="B86" s="629"/>
      <c r="C86" s="192" t="s">
        <v>1056</v>
      </c>
      <c r="D86" s="193" t="s">
        <v>26</v>
      </c>
      <c r="E86" s="794"/>
      <c r="F86" s="204" t="s">
        <v>1060</v>
      </c>
      <c r="G86" s="872"/>
      <c r="H86" s="443"/>
      <c r="I86" s="195"/>
      <c r="J86" s="444">
        <v>1968200</v>
      </c>
      <c r="K86" s="90" t="s">
        <v>152</v>
      </c>
    </row>
    <row r="87" spans="1:11" s="4" customFormat="1" ht="36.4" customHeight="1">
      <c r="A87" s="629"/>
      <c r="B87" s="629"/>
      <c r="C87" s="192" t="s">
        <v>1056</v>
      </c>
      <c r="D87" s="193" t="s">
        <v>26</v>
      </c>
      <c r="E87" s="788" t="str">
        <f>E58</f>
        <v>QCVN 16:2023/BXD
TCVN 7305-2</v>
      </c>
      <c r="F87" s="204" t="s">
        <v>1061</v>
      </c>
      <c r="G87" s="797" t="str">
        <f>G58</f>
        <v>Công ty CP Nhựa Thiếu Niên Tiền Phong
Đc: Số 02 An Đà, phường Gia Viên, thành phố Hải Phòng; 
SĐT: 0987456699</v>
      </c>
      <c r="H87" s="443"/>
      <c r="I87" s="195"/>
      <c r="J87" s="444">
        <v>2376800</v>
      </c>
      <c r="K87" s="90" t="s">
        <v>152</v>
      </c>
    </row>
    <row r="88" spans="1:11" s="4" customFormat="1" ht="34.9" customHeight="1">
      <c r="A88" s="629"/>
      <c r="B88" s="629"/>
      <c r="C88" s="192" t="s">
        <v>1062</v>
      </c>
      <c r="D88" s="193" t="s">
        <v>26</v>
      </c>
      <c r="E88" s="789"/>
      <c r="F88" s="204" t="s">
        <v>1063</v>
      </c>
      <c r="G88" s="798"/>
      <c r="H88" s="443"/>
      <c r="I88" s="195"/>
      <c r="J88" s="444">
        <v>1390100</v>
      </c>
      <c r="K88" s="90" t="s">
        <v>152</v>
      </c>
    </row>
    <row r="89" spans="1:11" s="4" customFormat="1" ht="34.5" customHeight="1">
      <c r="A89" s="629"/>
      <c r="B89" s="629"/>
      <c r="C89" s="192" t="s">
        <v>1062</v>
      </c>
      <c r="D89" s="193" t="s">
        <v>26</v>
      </c>
      <c r="E89" s="789"/>
      <c r="F89" s="204" t="s">
        <v>1064</v>
      </c>
      <c r="G89" s="798"/>
      <c r="H89" s="443"/>
      <c r="I89" s="195"/>
      <c r="J89" s="444">
        <v>1706500</v>
      </c>
      <c r="K89" s="90" t="s">
        <v>152</v>
      </c>
    </row>
    <row r="90" spans="1:11" s="4" customFormat="1" ht="33.4" customHeight="1">
      <c r="A90" s="629"/>
      <c r="B90" s="629"/>
      <c r="C90" s="192" t="s">
        <v>1062</v>
      </c>
      <c r="D90" s="193" t="s">
        <v>26</v>
      </c>
      <c r="E90" s="789"/>
      <c r="F90" s="204" t="s">
        <v>1432</v>
      </c>
      <c r="G90" s="798"/>
      <c r="H90" s="443"/>
      <c r="I90" s="195"/>
      <c r="J90" s="444">
        <v>2075400</v>
      </c>
      <c r="K90" s="90" t="s">
        <v>152</v>
      </c>
    </row>
    <row r="91" spans="1:11" s="4" customFormat="1" ht="33.75" customHeight="1">
      <c r="A91" s="629"/>
      <c r="B91" s="629"/>
      <c r="C91" s="192" t="s">
        <v>1062</v>
      </c>
      <c r="D91" s="193" t="s">
        <v>26</v>
      </c>
      <c r="E91" s="789"/>
      <c r="F91" s="204" t="s">
        <v>1433</v>
      </c>
      <c r="G91" s="798"/>
      <c r="H91" s="443"/>
      <c r="I91" s="195"/>
      <c r="J91" s="444">
        <v>2497500</v>
      </c>
      <c r="K91" s="90" t="s">
        <v>152</v>
      </c>
    </row>
    <row r="92" spans="1:11" s="4" customFormat="1" ht="37.15" customHeight="1">
      <c r="A92" s="629"/>
      <c r="B92" s="629"/>
      <c r="C92" s="192" t="s">
        <v>1062</v>
      </c>
      <c r="D92" s="193" t="s">
        <v>26</v>
      </c>
      <c r="E92" s="789"/>
      <c r="F92" s="204" t="s">
        <v>1434</v>
      </c>
      <c r="G92" s="798"/>
      <c r="H92" s="443"/>
      <c r="I92" s="195"/>
      <c r="J92" s="444">
        <v>3017100</v>
      </c>
      <c r="K92" s="90" t="s">
        <v>152</v>
      </c>
    </row>
    <row r="93" spans="1:11" s="4" customFormat="1" ht="30">
      <c r="A93" s="629"/>
      <c r="B93" s="629"/>
      <c r="C93" s="192" t="s">
        <v>1435</v>
      </c>
      <c r="D93" s="193" t="s">
        <v>26</v>
      </c>
      <c r="E93" s="789"/>
      <c r="F93" s="204" t="s">
        <v>1436</v>
      </c>
      <c r="G93" s="798"/>
      <c r="H93" s="443"/>
      <c r="I93" s="195"/>
      <c r="J93" s="444">
        <v>1751500</v>
      </c>
      <c r="K93" s="90" t="s">
        <v>152</v>
      </c>
    </row>
    <row r="94" spans="1:11" s="4" customFormat="1" ht="37.5" customHeight="1">
      <c r="A94" s="629"/>
      <c r="B94" s="629"/>
      <c r="C94" s="192" t="s">
        <v>1435</v>
      </c>
      <c r="D94" s="193" t="s">
        <v>26</v>
      </c>
      <c r="E94" s="789"/>
      <c r="F94" s="204" t="s">
        <v>1437</v>
      </c>
      <c r="G94" s="798"/>
      <c r="H94" s="443"/>
      <c r="I94" s="195"/>
      <c r="J94" s="444">
        <v>2179200</v>
      </c>
      <c r="K94" s="90" t="s">
        <v>152</v>
      </c>
    </row>
    <row r="95" spans="1:11" s="4" customFormat="1" ht="37.15" customHeight="1">
      <c r="A95" s="629"/>
      <c r="B95" s="629"/>
      <c r="C95" s="192" t="s">
        <v>1435</v>
      </c>
      <c r="D95" s="193" t="s">
        <v>26</v>
      </c>
      <c r="E95" s="789"/>
      <c r="F95" s="204" t="s">
        <v>1438</v>
      </c>
      <c r="G95" s="798"/>
      <c r="H95" s="443"/>
      <c r="I95" s="195"/>
      <c r="J95" s="444">
        <v>2638700</v>
      </c>
      <c r="K95" s="90" t="s">
        <v>152</v>
      </c>
    </row>
    <row r="96" spans="1:11" s="4" customFormat="1" ht="33.75" customHeight="1">
      <c r="A96" s="629"/>
      <c r="B96" s="629"/>
      <c r="C96" s="192" t="s">
        <v>1435</v>
      </c>
      <c r="D96" s="193" t="s">
        <v>26</v>
      </c>
      <c r="E96" s="789"/>
      <c r="F96" s="204" t="s">
        <v>1439</v>
      </c>
      <c r="G96" s="798"/>
      <c r="H96" s="443"/>
      <c r="I96" s="195"/>
      <c r="J96" s="444">
        <v>3169700</v>
      </c>
      <c r="K96" s="90" t="s">
        <v>152</v>
      </c>
    </row>
    <row r="97" spans="1:11" s="4" customFormat="1" ht="33" customHeight="1">
      <c r="A97" s="629"/>
      <c r="B97" s="629"/>
      <c r="C97" s="192" t="s">
        <v>1435</v>
      </c>
      <c r="D97" s="193" t="s">
        <v>26</v>
      </c>
      <c r="E97" s="789"/>
      <c r="F97" s="204" t="s">
        <v>1440</v>
      </c>
      <c r="G97" s="798"/>
      <c r="H97" s="443"/>
      <c r="I97" s="195"/>
      <c r="J97" s="444">
        <v>3838500</v>
      </c>
      <c r="K97" s="90" t="s">
        <v>152</v>
      </c>
    </row>
    <row r="98" spans="1:11" s="4" customFormat="1" ht="34.15" customHeight="1">
      <c r="A98" s="629"/>
      <c r="B98" s="629"/>
      <c r="C98" s="192" t="s">
        <v>1441</v>
      </c>
      <c r="D98" s="193" t="s">
        <v>26</v>
      </c>
      <c r="E98" s="789"/>
      <c r="F98" s="204" t="s">
        <v>1442</v>
      </c>
      <c r="G98" s="798"/>
      <c r="H98" s="443"/>
      <c r="I98" s="195"/>
      <c r="J98" s="444">
        <v>2235700</v>
      </c>
      <c r="K98" s="90" t="s">
        <v>152</v>
      </c>
    </row>
    <row r="99" spans="1:11" s="4" customFormat="1" ht="33.6" customHeight="1">
      <c r="A99" s="629"/>
      <c r="B99" s="629"/>
      <c r="C99" s="192" t="s">
        <v>1441</v>
      </c>
      <c r="D99" s="193" t="s">
        <v>26</v>
      </c>
      <c r="E99" s="789"/>
      <c r="F99" s="204" t="s">
        <v>1443</v>
      </c>
      <c r="G99" s="798"/>
      <c r="H99" s="443"/>
      <c r="I99" s="195"/>
      <c r="J99" s="444">
        <v>2740500</v>
      </c>
      <c r="K99" s="90" t="s">
        <v>152</v>
      </c>
    </row>
    <row r="100" spans="1:11" s="4" customFormat="1" ht="33" customHeight="1">
      <c r="A100" s="629"/>
      <c r="B100" s="629"/>
      <c r="C100" s="192" t="s">
        <v>1441</v>
      </c>
      <c r="D100" s="193" t="s">
        <v>26</v>
      </c>
      <c r="E100" s="789"/>
      <c r="F100" s="204" t="s">
        <v>1444</v>
      </c>
      <c r="G100" s="798"/>
      <c r="H100" s="443"/>
      <c r="I100" s="195"/>
      <c r="J100" s="444">
        <v>3341300</v>
      </c>
      <c r="K100" s="90" t="s">
        <v>152</v>
      </c>
    </row>
    <row r="101" spans="1:11" s="4" customFormat="1" ht="37.15" customHeight="1">
      <c r="A101" s="629"/>
      <c r="B101" s="629"/>
      <c r="C101" s="192" t="s">
        <v>1441</v>
      </c>
      <c r="D101" s="193" t="s">
        <v>26</v>
      </c>
      <c r="E101" s="789"/>
      <c r="F101" s="204" t="s">
        <v>1445</v>
      </c>
      <c r="G101" s="798"/>
      <c r="H101" s="443"/>
      <c r="I101" s="195"/>
      <c r="J101" s="444">
        <v>4006000</v>
      </c>
      <c r="K101" s="90" t="s">
        <v>152</v>
      </c>
    </row>
    <row r="102" spans="1:11" s="4" customFormat="1" ht="30" customHeight="1">
      <c r="A102" s="629"/>
      <c r="B102" s="629"/>
      <c r="C102" s="192" t="s">
        <v>1441</v>
      </c>
      <c r="D102" s="193" t="s">
        <v>26</v>
      </c>
      <c r="E102" s="789"/>
      <c r="F102" s="204" t="s">
        <v>1446</v>
      </c>
      <c r="G102" s="798"/>
      <c r="H102" s="443"/>
      <c r="I102" s="195"/>
      <c r="J102" s="444">
        <v>4849800</v>
      </c>
      <c r="K102" s="90" t="s">
        <v>152</v>
      </c>
    </row>
    <row r="103" spans="1:11" s="4" customFormat="1" ht="33" customHeight="1">
      <c r="A103" s="629"/>
      <c r="B103" s="629"/>
      <c r="C103" s="192" t="s">
        <v>1447</v>
      </c>
      <c r="D103" s="193" t="s">
        <v>26</v>
      </c>
      <c r="E103" s="789"/>
      <c r="F103" s="204" t="s">
        <v>1448</v>
      </c>
      <c r="G103" s="798"/>
      <c r="H103" s="443"/>
      <c r="I103" s="195"/>
      <c r="J103" s="444">
        <v>2734700</v>
      </c>
      <c r="K103" s="90" t="s">
        <v>152</v>
      </c>
    </row>
    <row r="104" spans="1:11" s="4" customFormat="1" ht="34.15" customHeight="1">
      <c r="A104" s="629"/>
      <c r="B104" s="629"/>
      <c r="C104" s="192" t="s">
        <v>1447</v>
      </c>
      <c r="D104" s="193" t="s">
        <v>26</v>
      </c>
      <c r="E104" s="789"/>
      <c r="F104" s="204" t="s">
        <v>1449</v>
      </c>
      <c r="G104" s="798"/>
      <c r="H104" s="443"/>
      <c r="I104" s="195"/>
      <c r="J104" s="444">
        <v>3405500</v>
      </c>
      <c r="K104" s="90" t="s">
        <v>152</v>
      </c>
    </row>
    <row r="105" spans="1:11" s="4" customFormat="1" ht="31.9" customHeight="1">
      <c r="A105" s="629"/>
      <c r="B105" s="629"/>
      <c r="C105" s="192" t="s">
        <v>1447</v>
      </c>
      <c r="D105" s="193" t="s">
        <v>26</v>
      </c>
      <c r="E105" s="789"/>
      <c r="F105" s="204" t="s">
        <v>1450</v>
      </c>
      <c r="G105" s="798"/>
      <c r="H105" s="443"/>
      <c r="I105" s="195"/>
      <c r="J105" s="444">
        <v>4143500</v>
      </c>
      <c r="K105" s="90" t="s">
        <v>152</v>
      </c>
    </row>
    <row r="106" spans="1:11" s="4" customFormat="1" ht="34.5" customHeight="1">
      <c r="A106" s="629"/>
      <c r="B106" s="629"/>
      <c r="C106" s="192" t="s">
        <v>1447</v>
      </c>
      <c r="D106" s="193" t="s">
        <v>26</v>
      </c>
      <c r="E106" s="789"/>
      <c r="F106" s="204" t="s">
        <v>1451</v>
      </c>
      <c r="G106" s="798"/>
      <c r="H106" s="443"/>
      <c r="I106" s="195"/>
      <c r="J106" s="444">
        <v>4983600</v>
      </c>
      <c r="K106" s="90" t="s">
        <v>152</v>
      </c>
    </row>
    <row r="107" spans="1:11" s="4" customFormat="1" ht="38.65" customHeight="1">
      <c r="A107" s="629"/>
      <c r="B107" s="629"/>
      <c r="C107" s="192" t="s">
        <v>1447</v>
      </c>
      <c r="D107" s="193" t="s">
        <v>26</v>
      </c>
      <c r="E107" s="789"/>
      <c r="F107" s="204" t="s">
        <v>1452</v>
      </c>
      <c r="G107" s="798"/>
      <c r="H107" s="443"/>
      <c r="I107" s="195"/>
      <c r="J107" s="444">
        <v>6009900</v>
      </c>
      <c r="K107" s="90" t="s">
        <v>152</v>
      </c>
    </row>
    <row r="108" spans="1:11" s="4" customFormat="1" ht="36.4" customHeight="1">
      <c r="A108" s="629"/>
      <c r="B108" s="629"/>
      <c r="C108" s="192" t="s">
        <v>1453</v>
      </c>
      <c r="D108" s="193" t="s">
        <v>26</v>
      </c>
      <c r="E108" s="789"/>
      <c r="F108" s="204" t="s">
        <v>1454</v>
      </c>
      <c r="G108" s="798"/>
      <c r="H108" s="443"/>
      <c r="I108" s="195"/>
      <c r="J108" s="445">
        <v>3749300</v>
      </c>
      <c r="K108" s="90" t="s">
        <v>152</v>
      </c>
    </row>
    <row r="109" spans="1:11" s="4" customFormat="1" ht="30" customHeight="1">
      <c r="A109" s="629"/>
      <c r="B109" s="629"/>
      <c r="C109" s="192" t="s">
        <v>1453</v>
      </c>
      <c r="D109" s="193" t="s">
        <v>26</v>
      </c>
      <c r="E109" s="789"/>
      <c r="F109" s="204" t="s">
        <v>1455</v>
      </c>
      <c r="G109" s="798"/>
      <c r="H109" s="443"/>
      <c r="I109" s="195"/>
      <c r="J109" s="445">
        <v>4603400</v>
      </c>
      <c r="K109" s="90" t="s">
        <v>152</v>
      </c>
    </row>
    <row r="110" spans="1:11" s="4" customFormat="1" ht="34.5" customHeight="1">
      <c r="A110" s="629"/>
      <c r="B110" s="629"/>
      <c r="C110" s="192" t="s">
        <v>1453</v>
      </c>
      <c r="D110" s="193" t="s">
        <v>26</v>
      </c>
      <c r="E110" s="789"/>
      <c r="F110" s="204" t="s">
        <v>1456</v>
      </c>
      <c r="G110" s="798"/>
      <c r="H110" s="443"/>
      <c r="I110" s="195"/>
      <c r="J110" s="445">
        <v>5618800</v>
      </c>
      <c r="K110" s="90" t="s">
        <v>152</v>
      </c>
    </row>
    <row r="111" spans="1:11" s="4" customFormat="1" ht="37.15" customHeight="1">
      <c r="A111" s="629"/>
      <c r="B111" s="629"/>
      <c r="C111" s="192" t="s">
        <v>1453</v>
      </c>
      <c r="D111" s="193" t="s">
        <v>26</v>
      </c>
      <c r="E111" s="789"/>
      <c r="F111" s="204" t="s">
        <v>1457</v>
      </c>
      <c r="G111" s="798"/>
      <c r="H111" s="443"/>
      <c r="I111" s="195"/>
      <c r="J111" s="445">
        <v>6786800</v>
      </c>
      <c r="K111" s="90" t="s">
        <v>152</v>
      </c>
    </row>
    <row r="112" spans="1:11" s="4" customFormat="1" ht="30">
      <c r="A112" s="629"/>
      <c r="B112" s="629"/>
      <c r="C112" s="192" t="s">
        <v>1458</v>
      </c>
      <c r="D112" s="193" t="s">
        <v>26</v>
      </c>
      <c r="E112" s="789"/>
      <c r="F112" s="204" t="s">
        <v>1459</v>
      </c>
      <c r="G112" s="798"/>
      <c r="H112" s="443"/>
      <c r="I112" s="195"/>
      <c r="J112" s="445">
        <v>4737300</v>
      </c>
      <c r="K112" s="90" t="s">
        <v>152</v>
      </c>
    </row>
    <row r="113" spans="1:11" s="4" customFormat="1" ht="37.5" customHeight="1">
      <c r="A113" s="629"/>
      <c r="B113" s="629"/>
      <c r="C113" s="192" t="s">
        <v>1458</v>
      </c>
      <c r="D113" s="193" t="s">
        <v>26</v>
      </c>
      <c r="E113" s="794"/>
      <c r="F113" s="204" t="s">
        <v>1460</v>
      </c>
      <c r="G113" s="799"/>
      <c r="H113" s="443"/>
      <c r="I113" s="195"/>
      <c r="J113" s="445">
        <v>5830600</v>
      </c>
      <c r="K113" s="90" t="s">
        <v>152</v>
      </c>
    </row>
    <row r="114" spans="1:11" s="4" customFormat="1" ht="35.65" customHeight="1">
      <c r="A114" s="629"/>
      <c r="B114" s="629"/>
      <c r="C114" s="192" t="s">
        <v>1458</v>
      </c>
      <c r="D114" s="193" t="s">
        <v>26</v>
      </c>
      <c r="E114" s="788" t="str">
        <f>E87</f>
        <v>QCVN 16:2023/BXD
TCVN 7305-2</v>
      </c>
      <c r="F114" s="204" t="s">
        <v>1461</v>
      </c>
      <c r="G114" s="867" t="str">
        <f>G87</f>
        <v>Công ty CP Nhựa Thiếu Niên Tiền Phong
Đc: Số 02 An Đà, phường Gia Viên, thành phố Hải Phòng; 
SĐT: 0987456699</v>
      </c>
      <c r="H114" s="443"/>
      <c r="I114" s="195"/>
      <c r="J114" s="445">
        <v>7101800</v>
      </c>
      <c r="K114" s="90" t="s">
        <v>152</v>
      </c>
    </row>
    <row r="115" spans="1:11" s="4" customFormat="1" ht="45">
      <c r="A115" s="629"/>
      <c r="B115" s="629"/>
      <c r="C115" s="192" t="s">
        <v>1458</v>
      </c>
      <c r="D115" s="193" t="s">
        <v>26</v>
      </c>
      <c r="E115" s="789"/>
      <c r="F115" s="204" t="s">
        <v>1462</v>
      </c>
      <c r="G115" s="868"/>
      <c r="H115" s="443"/>
      <c r="I115" s="195"/>
      <c r="J115" s="445">
        <v>8063200</v>
      </c>
      <c r="K115" s="90" t="s">
        <v>152</v>
      </c>
    </row>
    <row r="116" spans="1:11" s="4" customFormat="1" ht="37.5" customHeight="1">
      <c r="A116" s="629"/>
      <c r="B116" s="629"/>
      <c r="C116" s="192" t="s">
        <v>1463</v>
      </c>
      <c r="D116" s="193" t="s">
        <v>26</v>
      </c>
      <c r="E116" s="789"/>
      <c r="F116" s="204" t="s">
        <v>1464</v>
      </c>
      <c r="G116" s="868"/>
      <c r="H116" s="443"/>
      <c r="I116" s="195"/>
      <c r="J116" s="445">
        <v>6040200</v>
      </c>
      <c r="K116" s="90" t="s">
        <v>152</v>
      </c>
    </row>
    <row r="117" spans="1:11" s="4" customFormat="1" ht="36.4" customHeight="1">
      <c r="A117" s="629"/>
      <c r="B117" s="629"/>
      <c r="C117" s="192" t="s">
        <v>1463</v>
      </c>
      <c r="D117" s="193" t="s">
        <v>26</v>
      </c>
      <c r="E117" s="789"/>
      <c r="F117" s="204" t="s">
        <v>1465</v>
      </c>
      <c r="G117" s="868"/>
      <c r="H117" s="443"/>
      <c r="I117" s="195"/>
      <c r="J117" s="445">
        <v>7409700</v>
      </c>
      <c r="K117" s="90" t="s">
        <v>152</v>
      </c>
    </row>
    <row r="118" spans="1:11" s="4" customFormat="1" ht="31.15" customHeight="1">
      <c r="A118" s="629"/>
      <c r="B118" s="629"/>
      <c r="C118" s="192" t="s">
        <v>1463</v>
      </c>
      <c r="D118" s="193" t="s">
        <v>26</v>
      </c>
      <c r="E118" s="789"/>
      <c r="F118" s="204" t="s">
        <v>1466</v>
      </c>
      <c r="G118" s="868"/>
      <c r="H118" s="443"/>
      <c r="I118" s="195"/>
      <c r="J118" s="445">
        <v>9035900</v>
      </c>
      <c r="K118" s="90" t="s">
        <v>152</v>
      </c>
    </row>
    <row r="119" spans="1:11" s="4" customFormat="1" ht="45">
      <c r="A119" s="629"/>
      <c r="B119" s="629"/>
      <c r="C119" s="192" t="s">
        <v>1463</v>
      </c>
      <c r="D119" s="193" t="s">
        <v>26</v>
      </c>
      <c r="E119" s="789"/>
      <c r="F119" s="204" t="s">
        <v>1467</v>
      </c>
      <c r="G119" s="868"/>
      <c r="H119" s="443"/>
      <c r="I119" s="195"/>
      <c r="J119" s="445">
        <v>10939100</v>
      </c>
      <c r="K119" s="90" t="s">
        <v>152</v>
      </c>
    </row>
    <row r="120" spans="1:11" s="4" customFormat="1" ht="35.450000000000003" customHeight="1">
      <c r="A120" s="629"/>
      <c r="B120" s="629"/>
      <c r="C120" s="192" t="s">
        <v>1468</v>
      </c>
      <c r="D120" s="193" t="s">
        <v>26</v>
      </c>
      <c r="E120" s="789"/>
      <c r="F120" s="204" t="s">
        <v>1469</v>
      </c>
      <c r="G120" s="868"/>
      <c r="H120" s="443"/>
      <c r="I120" s="195"/>
      <c r="J120" s="445">
        <v>7656200</v>
      </c>
      <c r="K120" s="90" t="s">
        <v>152</v>
      </c>
    </row>
    <row r="121" spans="1:11" s="4" customFormat="1" ht="34.15" customHeight="1">
      <c r="A121" s="629"/>
      <c r="B121" s="629"/>
      <c r="C121" s="192" t="s">
        <v>1468</v>
      </c>
      <c r="D121" s="193" t="s">
        <v>26</v>
      </c>
      <c r="E121" s="789"/>
      <c r="F121" s="204" t="s">
        <v>1470</v>
      </c>
      <c r="G121" s="868"/>
      <c r="H121" s="443"/>
      <c r="I121" s="195"/>
      <c r="J121" s="445">
        <v>9395900</v>
      </c>
      <c r="K121" s="90" t="s">
        <v>152</v>
      </c>
    </row>
    <row r="122" spans="1:11" s="4" customFormat="1" ht="35.450000000000003" customHeight="1">
      <c r="A122" s="629"/>
      <c r="B122" s="629"/>
      <c r="C122" s="192" t="s">
        <v>1468</v>
      </c>
      <c r="D122" s="193" t="s">
        <v>26</v>
      </c>
      <c r="E122" s="789"/>
      <c r="F122" s="204" t="s">
        <v>1471</v>
      </c>
      <c r="G122" s="868"/>
      <c r="H122" s="443"/>
      <c r="I122" s="195"/>
      <c r="J122" s="445">
        <v>9650400</v>
      </c>
      <c r="K122" s="90" t="s">
        <v>152</v>
      </c>
    </row>
    <row r="123" spans="1:11" s="4" customFormat="1" ht="37.9" customHeight="1">
      <c r="A123" s="629"/>
      <c r="B123" s="629"/>
      <c r="C123" s="192" t="s">
        <v>1472</v>
      </c>
      <c r="D123" s="193" t="s">
        <v>26</v>
      </c>
      <c r="E123" s="789"/>
      <c r="F123" s="204" t="s">
        <v>1474</v>
      </c>
      <c r="G123" s="868"/>
      <c r="H123" s="443"/>
      <c r="I123" s="195"/>
      <c r="J123" s="445">
        <v>9687300</v>
      </c>
      <c r="K123" s="90" t="s">
        <v>152</v>
      </c>
    </row>
    <row r="124" spans="1:11" s="4" customFormat="1" ht="30">
      <c r="A124" s="629"/>
      <c r="B124" s="629"/>
      <c r="C124" s="192" t="s">
        <v>1472</v>
      </c>
      <c r="D124" s="193" t="s">
        <v>26</v>
      </c>
      <c r="E124" s="789"/>
      <c r="F124" s="204" t="s">
        <v>1473</v>
      </c>
      <c r="G124" s="868"/>
      <c r="H124" s="443"/>
      <c r="I124" s="195"/>
      <c r="J124" s="445">
        <v>11885100</v>
      </c>
      <c r="K124" s="90" t="s">
        <v>152</v>
      </c>
    </row>
    <row r="125" spans="1:11" s="4" customFormat="1" ht="30">
      <c r="A125" s="629"/>
      <c r="B125" s="629"/>
      <c r="C125" s="192" t="s">
        <v>1472</v>
      </c>
      <c r="D125" s="193" t="s">
        <v>26</v>
      </c>
      <c r="E125" s="789"/>
      <c r="F125" s="204" t="s">
        <v>1475</v>
      </c>
      <c r="G125" s="868"/>
      <c r="H125" s="443"/>
      <c r="I125" s="195"/>
      <c r="J125" s="445">
        <v>14520700</v>
      </c>
      <c r="K125" s="90" t="s">
        <v>152</v>
      </c>
    </row>
    <row r="126" spans="1:11" s="4" customFormat="1" ht="39.4" customHeight="1">
      <c r="A126" s="629"/>
      <c r="B126" s="629"/>
      <c r="C126" s="192" t="s">
        <v>1476</v>
      </c>
      <c r="D126" s="193" t="s">
        <v>26</v>
      </c>
      <c r="E126" s="789"/>
      <c r="F126" s="204" t="s">
        <v>1477</v>
      </c>
      <c r="G126" s="868"/>
      <c r="H126" s="443"/>
      <c r="I126" s="195"/>
      <c r="J126" s="445">
        <v>11969000</v>
      </c>
      <c r="K126" s="90" t="s">
        <v>152</v>
      </c>
    </row>
    <row r="127" spans="1:11" s="4" customFormat="1" ht="30">
      <c r="A127" s="629"/>
      <c r="B127" s="629"/>
      <c r="C127" s="192" t="s">
        <v>1476</v>
      </c>
      <c r="D127" s="193" t="s">
        <v>26</v>
      </c>
      <c r="E127" s="789"/>
      <c r="F127" s="204" t="s">
        <v>1478</v>
      </c>
      <c r="G127" s="868"/>
      <c r="H127" s="443"/>
      <c r="I127" s="195"/>
      <c r="J127" s="445">
        <v>14688400</v>
      </c>
      <c r="K127" s="90" t="s">
        <v>152</v>
      </c>
    </row>
    <row r="128" spans="1:11" s="4" customFormat="1" ht="37.9" customHeight="1">
      <c r="A128" s="629"/>
      <c r="B128" s="629"/>
      <c r="C128" s="192" t="s">
        <v>1479</v>
      </c>
      <c r="D128" s="193" t="s">
        <v>26</v>
      </c>
      <c r="E128" s="789"/>
      <c r="F128" s="204" t="s">
        <v>1480</v>
      </c>
      <c r="G128" s="868"/>
      <c r="H128" s="443"/>
      <c r="I128" s="195"/>
      <c r="J128" s="445">
        <v>17226800</v>
      </c>
      <c r="K128" s="90" t="s">
        <v>152</v>
      </c>
    </row>
    <row r="129" spans="1:11" s="4" customFormat="1" ht="30" customHeight="1">
      <c r="A129" s="629"/>
      <c r="B129" s="629"/>
      <c r="C129" s="192" t="s">
        <v>1479</v>
      </c>
      <c r="D129" s="193" t="s">
        <v>26</v>
      </c>
      <c r="E129" s="789"/>
      <c r="F129" s="204" t="s">
        <v>1481</v>
      </c>
      <c r="G129" s="868"/>
      <c r="H129" s="443"/>
      <c r="I129" s="195"/>
      <c r="J129" s="445">
        <v>20233700</v>
      </c>
      <c r="K129" s="90" t="s">
        <v>152</v>
      </c>
    </row>
    <row r="130" spans="1:11" s="4" customFormat="1" ht="43.9" customHeight="1">
      <c r="A130" s="629"/>
      <c r="B130" s="629"/>
      <c r="C130" s="88" t="s">
        <v>5226</v>
      </c>
      <c r="D130" s="193"/>
      <c r="E130" s="789"/>
      <c r="F130" s="204"/>
      <c r="G130" s="868"/>
      <c r="H130" s="442"/>
      <c r="I130" s="142"/>
      <c r="J130" s="442"/>
      <c r="K130" s="90"/>
    </row>
    <row r="131" spans="1:11" s="4" customFormat="1" ht="33.6" customHeight="1">
      <c r="A131" s="629"/>
      <c r="B131" s="629"/>
      <c r="C131" s="192" t="s">
        <v>1482</v>
      </c>
      <c r="D131" s="193" t="s">
        <v>26</v>
      </c>
      <c r="E131" s="789"/>
      <c r="F131" s="204" t="s">
        <v>1483</v>
      </c>
      <c r="G131" s="868"/>
      <c r="H131" s="444"/>
      <c r="I131" s="143"/>
      <c r="J131" s="444">
        <v>8700</v>
      </c>
      <c r="K131" s="90" t="s">
        <v>152</v>
      </c>
    </row>
    <row r="132" spans="1:11" s="4" customFormat="1" ht="33.6" customHeight="1">
      <c r="A132" s="629"/>
      <c r="B132" s="629"/>
      <c r="C132" s="192" t="s">
        <v>1482</v>
      </c>
      <c r="D132" s="193" t="s">
        <v>26</v>
      </c>
      <c r="E132" s="794"/>
      <c r="F132" s="204" t="s">
        <v>1484</v>
      </c>
      <c r="G132" s="869"/>
      <c r="H132" s="444"/>
      <c r="I132" s="143"/>
      <c r="J132" s="444">
        <v>10200</v>
      </c>
      <c r="K132" s="90" t="s">
        <v>152</v>
      </c>
    </row>
    <row r="133" spans="1:11" s="4" customFormat="1" ht="36" customHeight="1">
      <c r="A133" s="629"/>
      <c r="B133" s="629"/>
      <c r="C133" s="192" t="s">
        <v>1485</v>
      </c>
      <c r="D133" s="193" t="s">
        <v>26</v>
      </c>
      <c r="E133" s="722" t="str">
        <f>E114</f>
        <v>QCVN 16:2023/BXD
TCVN 7305-2</v>
      </c>
      <c r="F133" s="204" t="s">
        <v>953</v>
      </c>
      <c r="G133" s="726" t="str">
        <f>G114</f>
        <v>Công ty CP Nhựa Thiếu Niên Tiền Phong
Đc: Số 02 An Đà, phường Gia Viên, thành phố Hải Phòng; 
SĐT: 0987456699</v>
      </c>
      <c r="H133" s="444"/>
      <c r="I133" s="143"/>
      <c r="J133" s="444">
        <v>11100</v>
      </c>
      <c r="K133" s="90" t="s">
        <v>152</v>
      </c>
    </row>
    <row r="134" spans="1:11" s="4" customFormat="1" ht="30">
      <c r="A134" s="629"/>
      <c r="B134" s="629"/>
      <c r="C134" s="192" t="s">
        <v>1485</v>
      </c>
      <c r="D134" s="193" t="s">
        <v>26</v>
      </c>
      <c r="E134" s="722"/>
      <c r="F134" s="204" t="s">
        <v>1486</v>
      </c>
      <c r="G134" s="726"/>
      <c r="H134" s="444"/>
      <c r="I134" s="143"/>
      <c r="J134" s="444">
        <v>13200</v>
      </c>
      <c r="K134" s="90" t="s">
        <v>152</v>
      </c>
    </row>
    <row r="135" spans="1:11" s="4" customFormat="1" ht="30">
      <c r="A135" s="629"/>
      <c r="B135" s="629"/>
      <c r="C135" s="192" t="s">
        <v>1485</v>
      </c>
      <c r="D135" s="193" t="s">
        <v>26</v>
      </c>
      <c r="E135" s="722"/>
      <c r="F135" s="204" t="s">
        <v>1487</v>
      </c>
      <c r="G135" s="726"/>
      <c r="H135" s="444"/>
      <c r="I135" s="143"/>
      <c r="J135" s="444">
        <v>15400</v>
      </c>
      <c r="K135" s="90" t="s">
        <v>152</v>
      </c>
    </row>
    <row r="136" spans="1:11" s="4" customFormat="1" ht="30">
      <c r="A136" s="629"/>
      <c r="B136" s="629"/>
      <c r="C136" s="192" t="s">
        <v>1488</v>
      </c>
      <c r="D136" s="193" t="s">
        <v>26</v>
      </c>
      <c r="E136" s="722"/>
      <c r="F136" s="204" t="s">
        <v>957</v>
      </c>
      <c r="G136" s="726"/>
      <c r="H136" s="444"/>
      <c r="I136" s="143"/>
      <c r="J136" s="444">
        <v>14800</v>
      </c>
      <c r="K136" s="90" t="s">
        <v>152</v>
      </c>
    </row>
    <row r="137" spans="1:11" s="4" customFormat="1" ht="33" customHeight="1">
      <c r="A137" s="629"/>
      <c r="B137" s="629"/>
      <c r="C137" s="192" t="s">
        <v>1488</v>
      </c>
      <c r="D137" s="193" t="s">
        <v>26</v>
      </c>
      <c r="E137" s="722"/>
      <c r="F137" s="204" t="s">
        <v>1489</v>
      </c>
      <c r="G137" s="726"/>
      <c r="H137" s="444"/>
      <c r="I137" s="143"/>
      <c r="J137" s="444">
        <v>18100</v>
      </c>
      <c r="K137" s="90" t="s">
        <v>152</v>
      </c>
    </row>
    <row r="138" spans="1:11" s="4" customFormat="1" ht="30">
      <c r="A138" s="629"/>
      <c r="B138" s="629"/>
      <c r="C138" s="192" t="s">
        <v>1488</v>
      </c>
      <c r="D138" s="193" t="s">
        <v>26</v>
      </c>
      <c r="E138" s="722"/>
      <c r="F138" s="204" t="s">
        <v>960</v>
      </c>
      <c r="G138" s="726"/>
      <c r="H138" s="444"/>
      <c r="I138" s="143"/>
      <c r="J138" s="444">
        <v>21200</v>
      </c>
      <c r="K138" s="90" t="s">
        <v>152</v>
      </c>
    </row>
    <row r="139" spans="1:11" s="4" customFormat="1" ht="30">
      <c r="A139" s="629"/>
      <c r="B139" s="629"/>
      <c r="C139" s="192" t="s">
        <v>1488</v>
      </c>
      <c r="D139" s="193" t="s">
        <v>26</v>
      </c>
      <c r="E139" s="722"/>
      <c r="F139" s="204" t="s">
        <v>1490</v>
      </c>
      <c r="G139" s="726"/>
      <c r="H139" s="444"/>
      <c r="I139" s="143"/>
      <c r="J139" s="444">
        <v>25500</v>
      </c>
      <c r="K139" s="90" t="s">
        <v>152</v>
      </c>
    </row>
    <row r="140" spans="1:11" s="4" customFormat="1" ht="30">
      <c r="A140" s="629"/>
      <c r="B140" s="629"/>
      <c r="C140" s="192" t="s">
        <v>1491</v>
      </c>
      <c r="D140" s="193" t="s">
        <v>26</v>
      </c>
      <c r="E140" s="722"/>
      <c r="F140" s="204" t="s">
        <v>962</v>
      </c>
      <c r="G140" s="726"/>
      <c r="H140" s="444"/>
      <c r="I140" s="143"/>
      <c r="J140" s="444">
        <v>18800</v>
      </c>
      <c r="K140" s="90" t="s">
        <v>152</v>
      </c>
    </row>
    <row r="141" spans="1:11" s="4" customFormat="1" ht="30">
      <c r="A141" s="629"/>
      <c r="B141" s="629"/>
      <c r="C141" s="192" t="s">
        <v>1491</v>
      </c>
      <c r="D141" s="193" t="s">
        <v>26</v>
      </c>
      <c r="E141" s="722"/>
      <c r="F141" s="204" t="s">
        <v>963</v>
      </c>
      <c r="G141" s="726"/>
      <c r="H141" s="444"/>
      <c r="I141" s="143"/>
      <c r="J141" s="444">
        <v>22600</v>
      </c>
      <c r="K141" s="90" t="s">
        <v>152</v>
      </c>
    </row>
    <row r="142" spans="1:11" s="4" customFormat="1" ht="30">
      <c r="A142" s="629"/>
      <c r="B142" s="629"/>
      <c r="C142" s="192" t="s">
        <v>1491</v>
      </c>
      <c r="D142" s="193" t="s">
        <v>26</v>
      </c>
      <c r="E142" s="722"/>
      <c r="F142" s="204" t="s">
        <v>964</v>
      </c>
      <c r="G142" s="726"/>
      <c r="H142" s="444"/>
      <c r="I142" s="143"/>
      <c r="J142" s="444">
        <v>27300</v>
      </c>
      <c r="K142" s="90" t="s">
        <v>152</v>
      </c>
    </row>
    <row r="143" spans="1:11" s="4" customFormat="1" ht="30">
      <c r="A143" s="629"/>
      <c r="B143" s="629"/>
      <c r="C143" s="192" t="s">
        <v>1491</v>
      </c>
      <c r="D143" s="193" t="s">
        <v>26</v>
      </c>
      <c r="E143" s="722"/>
      <c r="F143" s="204" t="s">
        <v>1492</v>
      </c>
      <c r="G143" s="726"/>
      <c r="H143" s="444"/>
      <c r="I143" s="143"/>
      <c r="J143" s="444">
        <v>32800</v>
      </c>
      <c r="K143" s="90" t="s">
        <v>152</v>
      </c>
    </row>
    <row r="144" spans="1:11" s="4" customFormat="1" ht="30">
      <c r="A144" s="629"/>
      <c r="B144" s="629"/>
      <c r="C144" s="192" t="s">
        <v>1491</v>
      </c>
      <c r="D144" s="193" t="s">
        <v>26</v>
      </c>
      <c r="E144" s="722"/>
      <c r="F144" s="204" t="s">
        <v>1493</v>
      </c>
      <c r="G144" s="726"/>
      <c r="H144" s="444"/>
      <c r="I144" s="143"/>
      <c r="J144" s="444">
        <v>39000</v>
      </c>
      <c r="K144" s="90" t="s">
        <v>152</v>
      </c>
    </row>
    <row r="145" spans="1:11" s="4" customFormat="1" ht="30">
      <c r="A145" s="629"/>
      <c r="B145" s="629"/>
      <c r="C145" s="192" t="s">
        <v>1494</v>
      </c>
      <c r="D145" s="193" t="s">
        <v>26</v>
      </c>
      <c r="E145" s="722"/>
      <c r="F145" s="204" t="s">
        <v>969</v>
      </c>
      <c r="G145" s="726"/>
      <c r="H145" s="444"/>
      <c r="I145" s="143"/>
      <c r="J145" s="444">
        <v>29100</v>
      </c>
      <c r="K145" s="90" t="s">
        <v>152</v>
      </c>
    </row>
    <row r="146" spans="1:11" s="4" customFormat="1" ht="30">
      <c r="A146" s="629"/>
      <c r="B146" s="629"/>
      <c r="C146" s="192" t="s">
        <v>1494</v>
      </c>
      <c r="D146" s="193" t="s">
        <v>26</v>
      </c>
      <c r="E146" s="722"/>
      <c r="F146" s="204" t="s">
        <v>970</v>
      </c>
      <c r="G146" s="726"/>
      <c r="H146" s="444"/>
      <c r="I146" s="143"/>
      <c r="J146" s="444">
        <v>34700</v>
      </c>
      <c r="K146" s="90" t="s">
        <v>152</v>
      </c>
    </row>
    <row r="147" spans="1:11" s="4" customFormat="1" ht="39" customHeight="1">
      <c r="A147" s="629"/>
      <c r="B147" s="629"/>
      <c r="C147" s="192" t="s">
        <v>1494</v>
      </c>
      <c r="D147" s="193" t="s">
        <v>26</v>
      </c>
      <c r="E147" s="722"/>
      <c r="F147" s="204" t="s">
        <v>971</v>
      </c>
      <c r="G147" s="726"/>
      <c r="H147" s="444"/>
      <c r="I147" s="143"/>
      <c r="J147" s="444">
        <v>41700</v>
      </c>
      <c r="K147" s="90" t="s">
        <v>152</v>
      </c>
    </row>
    <row r="148" spans="1:11" s="4" customFormat="1" ht="34.15" customHeight="1">
      <c r="A148" s="629"/>
      <c r="B148" s="629"/>
      <c r="C148" s="192" t="s">
        <v>1494</v>
      </c>
      <c r="D148" s="193" t="s">
        <v>26</v>
      </c>
      <c r="E148" s="722"/>
      <c r="F148" s="204" t="s">
        <v>1495</v>
      </c>
      <c r="G148" s="726"/>
      <c r="H148" s="444"/>
      <c r="I148" s="143"/>
      <c r="J148" s="444">
        <v>50900</v>
      </c>
      <c r="K148" s="90" t="s">
        <v>152</v>
      </c>
    </row>
    <row r="149" spans="1:11" s="4" customFormat="1" ht="33.6" customHeight="1">
      <c r="A149" s="629"/>
      <c r="B149" s="629"/>
      <c r="C149" s="192" t="s">
        <v>1494</v>
      </c>
      <c r="D149" s="193" t="s">
        <v>26</v>
      </c>
      <c r="E149" s="722"/>
      <c r="F149" s="204" t="s">
        <v>1496</v>
      </c>
      <c r="G149" s="726"/>
      <c r="H149" s="444"/>
      <c r="I149" s="143"/>
      <c r="J149" s="444">
        <v>60200</v>
      </c>
      <c r="K149" s="90" t="s">
        <v>152</v>
      </c>
    </row>
    <row r="150" spans="1:11" s="4" customFormat="1" ht="33.6" customHeight="1">
      <c r="A150" s="629"/>
      <c r="B150" s="629"/>
      <c r="C150" s="192" t="s">
        <v>1497</v>
      </c>
      <c r="D150" s="193" t="s">
        <v>26</v>
      </c>
      <c r="E150" s="722"/>
      <c r="F150" s="204" t="s">
        <v>975</v>
      </c>
      <c r="G150" s="726"/>
      <c r="H150" s="444"/>
      <c r="I150" s="143"/>
      <c r="J150" s="444">
        <v>45100</v>
      </c>
      <c r="K150" s="90" t="s">
        <v>152</v>
      </c>
    </row>
    <row r="151" spans="1:11" ht="30">
      <c r="A151" s="629"/>
      <c r="B151" s="629"/>
      <c r="C151" s="192" t="s">
        <v>1497</v>
      </c>
      <c r="D151" s="193" t="s">
        <v>26</v>
      </c>
      <c r="E151" s="722"/>
      <c r="F151" s="203" t="s">
        <v>1498</v>
      </c>
      <c r="G151" s="726"/>
      <c r="H151" s="444"/>
      <c r="I151" s="143"/>
      <c r="J151" s="444">
        <v>55400</v>
      </c>
      <c r="K151" s="90" t="s">
        <v>152</v>
      </c>
    </row>
    <row r="152" spans="1:11" ht="33.4" customHeight="1">
      <c r="A152" s="629"/>
      <c r="B152" s="629"/>
      <c r="C152" s="192" t="s">
        <v>1497</v>
      </c>
      <c r="D152" s="193" t="s">
        <v>26</v>
      </c>
      <c r="E152" s="722"/>
      <c r="F152" s="203" t="s">
        <v>1499</v>
      </c>
      <c r="G152" s="726"/>
      <c r="H152" s="444"/>
      <c r="I152" s="143"/>
      <c r="J152" s="444">
        <v>67200</v>
      </c>
      <c r="K152" s="90" t="s">
        <v>152</v>
      </c>
    </row>
    <row r="153" spans="1:11" ht="31.9" customHeight="1">
      <c r="A153" s="629"/>
      <c r="B153" s="629"/>
      <c r="C153" s="192" t="s">
        <v>1497</v>
      </c>
      <c r="D153" s="193" t="s">
        <v>26</v>
      </c>
      <c r="E153" s="722"/>
      <c r="F153" s="203" t="s">
        <v>1501</v>
      </c>
      <c r="G153" s="726"/>
      <c r="H153" s="444"/>
      <c r="I153" s="143"/>
      <c r="J153" s="444">
        <v>80100</v>
      </c>
      <c r="K153" s="90" t="s">
        <v>152</v>
      </c>
    </row>
    <row r="154" spans="1:11" ht="36" customHeight="1">
      <c r="A154" s="629"/>
      <c r="B154" s="629"/>
      <c r="C154" s="192" t="s">
        <v>1497</v>
      </c>
      <c r="D154" s="193" t="s">
        <v>26</v>
      </c>
      <c r="E154" s="722"/>
      <c r="F154" s="203" t="s">
        <v>1500</v>
      </c>
      <c r="G154" s="726"/>
      <c r="H154" s="444"/>
      <c r="I154" s="143"/>
      <c r="J154" s="444">
        <v>95900</v>
      </c>
      <c r="K154" s="90" t="s">
        <v>152</v>
      </c>
    </row>
    <row r="155" spans="1:11" ht="34.15" customHeight="1">
      <c r="A155" s="629"/>
      <c r="B155" s="629"/>
      <c r="C155" s="192" t="s">
        <v>1502</v>
      </c>
      <c r="D155" s="193" t="s">
        <v>26</v>
      </c>
      <c r="E155" s="722"/>
      <c r="F155" s="203" t="s">
        <v>1503</v>
      </c>
      <c r="G155" s="726"/>
      <c r="H155" s="444"/>
      <c r="I155" s="143"/>
      <c r="J155" s="444">
        <v>64200</v>
      </c>
      <c r="K155" s="90" t="s">
        <v>152</v>
      </c>
    </row>
    <row r="156" spans="1:11" ht="36.6" customHeight="1">
      <c r="A156" s="629"/>
      <c r="B156" s="629"/>
      <c r="C156" s="192" t="s">
        <v>1502</v>
      </c>
      <c r="D156" s="193" t="s">
        <v>26</v>
      </c>
      <c r="E156" s="722"/>
      <c r="F156" s="203" t="s">
        <v>1504</v>
      </c>
      <c r="G156" s="726"/>
      <c r="H156" s="444"/>
      <c r="I156" s="143"/>
      <c r="J156" s="444">
        <v>79100</v>
      </c>
      <c r="K156" s="90" t="s">
        <v>152</v>
      </c>
    </row>
    <row r="157" spans="1:11" ht="34.15" customHeight="1">
      <c r="A157" s="629"/>
      <c r="B157" s="629"/>
      <c r="C157" s="192" t="s">
        <v>1502</v>
      </c>
      <c r="D157" s="193" t="s">
        <v>26</v>
      </c>
      <c r="E157" s="722"/>
      <c r="F157" s="203" t="s">
        <v>1505</v>
      </c>
      <c r="G157" s="726"/>
      <c r="H157" s="444"/>
      <c r="I157" s="143"/>
      <c r="J157" s="444">
        <v>95300</v>
      </c>
      <c r="K157" s="90" t="s">
        <v>152</v>
      </c>
    </row>
    <row r="158" spans="1:11" ht="35.450000000000003" customHeight="1">
      <c r="A158" s="629"/>
      <c r="B158" s="629"/>
      <c r="C158" s="192" t="s">
        <v>1502</v>
      </c>
      <c r="D158" s="193" t="s">
        <v>26</v>
      </c>
      <c r="E158" s="722"/>
      <c r="F158" s="203" t="s">
        <v>1506</v>
      </c>
      <c r="G158" s="726"/>
      <c r="H158" s="444"/>
      <c r="I158" s="143"/>
      <c r="J158" s="444">
        <v>113700</v>
      </c>
      <c r="K158" s="90" t="s">
        <v>152</v>
      </c>
    </row>
    <row r="159" spans="1:11" ht="36" customHeight="1">
      <c r="A159" s="629"/>
      <c r="B159" s="629"/>
      <c r="C159" s="192" t="s">
        <v>1502</v>
      </c>
      <c r="D159" s="193" t="s">
        <v>26</v>
      </c>
      <c r="E159" s="722"/>
      <c r="F159" s="203" t="s">
        <v>1507</v>
      </c>
      <c r="G159" s="726"/>
      <c r="H159" s="444"/>
      <c r="I159" s="143"/>
      <c r="J159" s="444">
        <v>135800</v>
      </c>
      <c r="K159" s="90" t="s">
        <v>152</v>
      </c>
    </row>
    <row r="160" spans="1:11" ht="33" customHeight="1">
      <c r="A160" s="629"/>
      <c r="B160" s="629"/>
      <c r="C160" s="192" t="s">
        <v>1508</v>
      </c>
      <c r="D160" s="193" t="s">
        <v>26</v>
      </c>
      <c r="E160" s="722" t="str">
        <f>E114</f>
        <v>QCVN 16:2023/BXD
TCVN 7305-2</v>
      </c>
      <c r="F160" s="203" t="s">
        <v>1509</v>
      </c>
      <c r="G160" s="877" t="str">
        <f>G133</f>
        <v>Công ty CP Nhựa Thiếu Niên Tiền Phong
Đc: Số 02 An Đà, phường Gia Viên, thành phố Hải Phòng; 
SĐT: 0987456699</v>
      </c>
      <c r="H160" s="444"/>
      <c r="I160" s="143"/>
      <c r="J160" s="444">
        <v>101300</v>
      </c>
      <c r="K160" s="90" t="s">
        <v>152</v>
      </c>
    </row>
    <row r="161" spans="1:11" ht="30">
      <c r="A161" s="629"/>
      <c r="B161" s="629"/>
      <c r="C161" s="192" t="s">
        <v>1508</v>
      </c>
      <c r="D161" s="193" t="s">
        <v>26</v>
      </c>
      <c r="E161" s="722"/>
      <c r="F161" s="203" t="s">
        <v>1510</v>
      </c>
      <c r="G161" s="877"/>
      <c r="H161" s="444"/>
      <c r="I161" s="143"/>
      <c r="J161" s="444">
        <v>112200</v>
      </c>
      <c r="K161" s="90" t="s">
        <v>152</v>
      </c>
    </row>
    <row r="162" spans="1:11" ht="33.4" customHeight="1">
      <c r="A162" s="629"/>
      <c r="B162" s="629"/>
      <c r="C162" s="192" t="s">
        <v>1508</v>
      </c>
      <c r="D162" s="193" t="s">
        <v>26</v>
      </c>
      <c r="E162" s="722"/>
      <c r="F162" s="203" t="s">
        <v>1511</v>
      </c>
      <c r="G162" s="877"/>
      <c r="H162" s="444"/>
      <c r="I162" s="143"/>
      <c r="J162" s="444">
        <v>135600</v>
      </c>
      <c r="K162" s="90" t="s">
        <v>152</v>
      </c>
    </row>
    <row r="163" spans="1:11" ht="30">
      <c r="A163" s="629"/>
      <c r="B163" s="629"/>
      <c r="C163" s="192" t="s">
        <v>1508</v>
      </c>
      <c r="D163" s="193" t="s">
        <v>26</v>
      </c>
      <c r="E163" s="722"/>
      <c r="F163" s="203" t="s">
        <v>1512</v>
      </c>
      <c r="G163" s="877"/>
      <c r="H163" s="444"/>
      <c r="I163" s="143"/>
      <c r="J163" s="444">
        <v>162800</v>
      </c>
      <c r="K163" s="90" t="s">
        <v>152</v>
      </c>
    </row>
    <row r="164" spans="1:11" ht="33" customHeight="1">
      <c r="A164" s="629"/>
      <c r="B164" s="629"/>
      <c r="C164" s="192" t="s">
        <v>1508</v>
      </c>
      <c r="D164" s="193" t="s">
        <v>26</v>
      </c>
      <c r="E164" s="722"/>
      <c r="F164" s="203" t="s">
        <v>1513</v>
      </c>
      <c r="G164" s="877"/>
      <c r="H164" s="444"/>
      <c r="I164" s="143"/>
      <c r="J164" s="444">
        <v>194900</v>
      </c>
      <c r="K164" s="90" t="s">
        <v>152</v>
      </c>
    </row>
    <row r="165" spans="1:11" ht="30">
      <c r="A165" s="629"/>
      <c r="B165" s="629"/>
      <c r="C165" s="192" t="s">
        <v>1514</v>
      </c>
      <c r="D165" s="193" t="s">
        <v>26</v>
      </c>
      <c r="E165" s="722"/>
      <c r="F165" s="203" t="s">
        <v>1515</v>
      </c>
      <c r="G165" s="877"/>
      <c r="H165" s="444"/>
      <c r="I165" s="143"/>
      <c r="J165" s="444">
        <v>109400</v>
      </c>
      <c r="K165" s="90" t="s">
        <v>152</v>
      </c>
    </row>
    <row r="166" spans="1:11" ht="30">
      <c r="A166" s="629"/>
      <c r="B166" s="629"/>
      <c r="C166" s="192" t="s">
        <v>1514</v>
      </c>
      <c r="D166" s="193" t="s">
        <v>26</v>
      </c>
      <c r="E166" s="722"/>
      <c r="F166" s="203" t="s">
        <v>1516</v>
      </c>
      <c r="G166" s="877"/>
      <c r="H166" s="444"/>
      <c r="I166" s="143"/>
      <c r="J166" s="444">
        <v>135900</v>
      </c>
      <c r="K166" s="90" t="s">
        <v>152</v>
      </c>
    </row>
    <row r="167" spans="1:11" ht="29.65" customHeight="1">
      <c r="A167" s="629"/>
      <c r="B167" s="629"/>
      <c r="C167" s="192" t="s">
        <v>1514</v>
      </c>
      <c r="D167" s="193" t="s">
        <v>26</v>
      </c>
      <c r="E167" s="722"/>
      <c r="F167" s="203" t="s">
        <v>1517</v>
      </c>
      <c r="G167" s="877"/>
      <c r="H167" s="444"/>
      <c r="I167" s="143"/>
      <c r="J167" s="444">
        <v>170000</v>
      </c>
      <c r="K167" s="90" t="s">
        <v>152</v>
      </c>
    </row>
    <row r="168" spans="1:11" ht="31.15" customHeight="1">
      <c r="A168" s="629"/>
      <c r="B168" s="629"/>
      <c r="C168" s="192" t="s">
        <v>1514</v>
      </c>
      <c r="D168" s="193" t="s">
        <v>26</v>
      </c>
      <c r="E168" s="722"/>
      <c r="F168" s="203" t="s">
        <v>1518</v>
      </c>
      <c r="G168" s="877"/>
      <c r="H168" s="444"/>
      <c r="I168" s="143"/>
      <c r="J168" s="444">
        <v>203100</v>
      </c>
      <c r="K168" s="90" t="s">
        <v>152</v>
      </c>
    </row>
    <row r="169" spans="1:11" ht="30.4" customHeight="1">
      <c r="A169" s="629"/>
      <c r="B169" s="629"/>
      <c r="C169" s="192" t="s">
        <v>1514</v>
      </c>
      <c r="D169" s="193" t="s">
        <v>26</v>
      </c>
      <c r="E169" s="722"/>
      <c r="F169" s="203" t="s">
        <v>1519</v>
      </c>
      <c r="G169" s="877"/>
      <c r="H169" s="444"/>
      <c r="I169" s="143"/>
      <c r="J169" s="444">
        <v>245300</v>
      </c>
      <c r="K169" s="90" t="s">
        <v>152</v>
      </c>
    </row>
    <row r="170" spans="1:11" ht="30.4" customHeight="1">
      <c r="A170" s="629"/>
      <c r="B170" s="629"/>
      <c r="C170" s="192" t="s">
        <v>1514</v>
      </c>
      <c r="D170" s="193" t="s">
        <v>26</v>
      </c>
      <c r="E170" s="722"/>
      <c r="F170" s="203" t="s">
        <v>1520</v>
      </c>
      <c r="G170" s="877"/>
      <c r="H170" s="444"/>
      <c r="I170" s="143"/>
      <c r="J170" s="444">
        <v>295200</v>
      </c>
      <c r="K170" s="90" t="s">
        <v>152</v>
      </c>
    </row>
    <row r="171" spans="1:11" ht="30">
      <c r="A171" s="629"/>
      <c r="B171" s="629"/>
      <c r="C171" s="192" t="s">
        <v>1521</v>
      </c>
      <c r="D171" s="193" t="s">
        <v>26</v>
      </c>
      <c r="E171" s="722"/>
      <c r="F171" s="203" t="s">
        <v>1522</v>
      </c>
      <c r="G171" s="877"/>
      <c r="H171" s="444"/>
      <c r="I171" s="143"/>
      <c r="J171" s="444">
        <v>141600</v>
      </c>
      <c r="K171" s="90" t="s">
        <v>152</v>
      </c>
    </row>
    <row r="172" spans="1:11" ht="30">
      <c r="A172" s="629"/>
      <c r="B172" s="629"/>
      <c r="C172" s="192" t="s">
        <v>1523</v>
      </c>
      <c r="D172" s="193" t="s">
        <v>26</v>
      </c>
      <c r="E172" s="722"/>
      <c r="F172" s="203" t="s">
        <v>1524</v>
      </c>
      <c r="G172" s="877"/>
      <c r="H172" s="444"/>
      <c r="I172" s="143"/>
      <c r="J172" s="444">
        <v>175500</v>
      </c>
      <c r="K172" s="90" t="s">
        <v>152</v>
      </c>
    </row>
    <row r="173" spans="1:11" ht="31.9" customHeight="1">
      <c r="A173" s="629"/>
      <c r="B173" s="629"/>
      <c r="C173" s="192" t="s">
        <v>1523</v>
      </c>
      <c r="D173" s="193" t="s">
        <v>26</v>
      </c>
      <c r="E173" s="722"/>
      <c r="F173" s="203" t="s">
        <v>1525</v>
      </c>
      <c r="G173" s="877"/>
      <c r="H173" s="444"/>
      <c r="I173" s="143"/>
      <c r="J173" s="444">
        <v>214600</v>
      </c>
      <c r="K173" s="90" t="s">
        <v>152</v>
      </c>
    </row>
    <row r="174" spans="1:11" ht="34.5" customHeight="1">
      <c r="A174" s="629"/>
      <c r="B174" s="629"/>
      <c r="C174" s="192" t="s">
        <v>1523</v>
      </c>
      <c r="D174" s="193" t="s">
        <v>26</v>
      </c>
      <c r="E174" s="722"/>
      <c r="F174" s="203" t="s">
        <v>1526</v>
      </c>
      <c r="G174" s="877"/>
      <c r="H174" s="444"/>
      <c r="I174" s="143"/>
      <c r="J174" s="444">
        <v>261500</v>
      </c>
      <c r="K174" s="90" t="s">
        <v>152</v>
      </c>
    </row>
    <row r="175" spans="1:11" ht="29.65" customHeight="1">
      <c r="A175" s="629"/>
      <c r="B175" s="629"/>
      <c r="C175" s="192" t="s">
        <v>1523</v>
      </c>
      <c r="D175" s="193" t="s">
        <v>26</v>
      </c>
      <c r="E175" s="722"/>
      <c r="F175" s="203" t="s">
        <v>1527</v>
      </c>
      <c r="G175" s="877"/>
      <c r="H175" s="444"/>
      <c r="I175" s="143"/>
      <c r="J175" s="444">
        <v>317300</v>
      </c>
      <c r="K175" s="90" t="s">
        <v>152</v>
      </c>
    </row>
    <row r="176" spans="1:11" ht="39" customHeight="1">
      <c r="A176" s="629"/>
      <c r="B176" s="629"/>
      <c r="C176" s="192" t="s">
        <v>1523</v>
      </c>
      <c r="D176" s="193" t="s">
        <v>26</v>
      </c>
      <c r="E176" s="722"/>
      <c r="F176" s="203" t="s">
        <v>1528</v>
      </c>
      <c r="G176" s="877"/>
      <c r="H176" s="444"/>
      <c r="I176" s="143"/>
      <c r="J176" s="444">
        <v>378300</v>
      </c>
      <c r="K176" s="90" t="s">
        <v>152</v>
      </c>
    </row>
    <row r="177" spans="1:11" ht="36" customHeight="1">
      <c r="A177" s="629"/>
      <c r="B177" s="629"/>
      <c r="C177" s="192" t="s">
        <v>1529</v>
      </c>
      <c r="D177" s="193" t="s">
        <v>26</v>
      </c>
      <c r="E177" s="722"/>
      <c r="F177" s="203" t="s">
        <v>1530</v>
      </c>
      <c r="G177" s="877"/>
      <c r="H177" s="444"/>
      <c r="I177" s="143"/>
      <c r="J177" s="444">
        <v>177600</v>
      </c>
      <c r="K177" s="90" t="s">
        <v>152</v>
      </c>
    </row>
    <row r="178" spans="1:11" ht="33" customHeight="1">
      <c r="A178" s="629"/>
      <c r="B178" s="629"/>
      <c r="C178" s="192" t="s">
        <v>1529</v>
      </c>
      <c r="D178" s="193" t="s">
        <v>26</v>
      </c>
      <c r="E178" s="722"/>
      <c r="F178" s="203" t="s">
        <v>1531</v>
      </c>
      <c r="G178" s="877"/>
      <c r="H178" s="444"/>
      <c r="I178" s="143"/>
      <c r="J178" s="444">
        <v>218600</v>
      </c>
      <c r="K178" s="90" t="s">
        <v>152</v>
      </c>
    </row>
    <row r="179" spans="1:11" ht="34.15" customHeight="1">
      <c r="A179" s="629"/>
      <c r="B179" s="629"/>
      <c r="C179" s="192" t="s">
        <v>1529</v>
      </c>
      <c r="D179" s="193" t="s">
        <v>26</v>
      </c>
      <c r="E179" s="722"/>
      <c r="F179" s="203" t="s">
        <v>1532</v>
      </c>
      <c r="G179" s="877"/>
      <c r="H179" s="444"/>
      <c r="I179" s="143"/>
      <c r="J179" s="444">
        <v>267900</v>
      </c>
      <c r="K179" s="90" t="s">
        <v>152</v>
      </c>
    </row>
    <row r="180" spans="1:11" ht="30" customHeight="1">
      <c r="A180" s="629"/>
      <c r="B180" s="629"/>
      <c r="C180" s="192" t="s">
        <v>3473</v>
      </c>
      <c r="D180" s="193" t="s">
        <v>26</v>
      </c>
      <c r="E180" s="722"/>
      <c r="F180" s="205" t="s">
        <v>1533</v>
      </c>
      <c r="G180" s="877"/>
      <c r="H180" s="444"/>
      <c r="I180" s="143"/>
      <c r="J180" s="444">
        <v>324400</v>
      </c>
      <c r="K180" s="90" t="s">
        <v>152</v>
      </c>
    </row>
    <row r="181" spans="1:11" ht="34.15" customHeight="1">
      <c r="A181" s="629"/>
      <c r="B181" s="629"/>
      <c r="C181" s="192" t="s">
        <v>1529</v>
      </c>
      <c r="D181" s="193" t="s">
        <v>26</v>
      </c>
      <c r="E181" s="722"/>
      <c r="F181" s="203" t="s">
        <v>1534</v>
      </c>
      <c r="G181" s="877"/>
      <c r="H181" s="444"/>
      <c r="I181" s="143"/>
      <c r="J181" s="444">
        <v>393300</v>
      </c>
      <c r="K181" s="90" t="s">
        <v>152</v>
      </c>
    </row>
    <row r="182" spans="1:11" ht="31.15" customHeight="1">
      <c r="A182" s="629"/>
      <c r="B182" s="629"/>
      <c r="C182" s="192" t="s">
        <v>1529</v>
      </c>
      <c r="D182" s="193" t="s">
        <v>26</v>
      </c>
      <c r="E182" s="722"/>
      <c r="F182" s="203" t="s">
        <v>1535</v>
      </c>
      <c r="G182" s="877"/>
      <c r="H182" s="444"/>
      <c r="I182" s="143"/>
      <c r="J182" s="444">
        <v>473100</v>
      </c>
      <c r="K182" s="90" t="s">
        <v>152</v>
      </c>
    </row>
    <row r="183" spans="1:11" ht="37.15" customHeight="1">
      <c r="A183" s="629"/>
      <c r="B183" s="629"/>
      <c r="C183" s="192" t="s">
        <v>1536</v>
      </c>
      <c r="D183" s="193" t="s">
        <v>26</v>
      </c>
      <c r="E183" s="722"/>
      <c r="F183" s="203" t="s">
        <v>1537</v>
      </c>
      <c r="G183" s="877"/>
      <c r="H183" s="444"/>
      <c r="I183" s="143"/>
      <c r="J183" s="444">
        <v>232800</v>
      </c>
      <c r="K183" s="90" t="s">
        <v>152</v>
      </c>
    </row>
    <row r="184" spans="1:11" ht="30">
      <c r="A184" s="629"/>
      <c r="B184" s="629"/>
      <c r="C184" s="192" t="s">
        <v>1536</v>
      </c>
      <c r="D184" s="193" t="s">
        <v>26</v>
      </c>
      <c r="E184" s="722"/>
      <c r="F184" s="203" t="s">
        <v>1398</v>
      </c>
      <c r="G184" s="877"/>
      <c r="H184" s="444"/>
      <c r="I184" s="143"/>
      <c r="J184" s="444">
        <v>287000</v>
      </c>
      <c r="K184" s="90" t="s">
        <v>152</v>
      </c>
    </row>
    <row r="185" spans="1:11" ht="38.450000000000003" customHeight="1">
      <c r="A185" s="629"/>
      <c r="B185" s="629"/>
      <c r="C185" s="192" t="s">
        <v>1539</v>
      </c>
      <c r="D185" s="193" t="s">
        <v>26</v>
      </c>
      <c r="E185" s="722"/>
      <c r="F185" s="203" t="s">
        <v>2463</v>
      </c>
      <c r="G185" s="877"/>
      <c r="H185" s="444"/>
      <c r="I185" s="143"/>
      <c r="J185" s="444">
        <v>352000</v>
      </c>
      <c r="K185" s="90" t="s">
        <v>152</v>
      </c>
    </row>
    <row r="186" spans="1:11" ht="37.9" customHeight="1">
      <c r="A186" s="629"/>
      <c r="B186" s="629"/>
      <c r="C186" s="192" t="s">
        <v>1539</v>
      </c>
      <c r="D186" s="193" t="s">
        <v>26</v>
      </c>
      <c r="E186" s="722"/>
      <c r="F186" s="203" t="s">
        <v>1538</v>
      </c>
      <c r="G186" s="877"/>
      <c r="H186" s="444"/>
      <c r="I186" s="143"/>
      <c r="J186" s="444">
        <v>423300</v>
      </c>
      <c r="K186" s="90" t="s">
        <v>152</v>
      </c>
    </row>
    <row r="187" spans="1:11" ht="33.6" customHeight="1">
      <c r="A187" s="629"/>
      <c r="B187" s="629"/>
      <c r="C187" s="192" t="s">
        <v>1536</v>
      </c>
      <c r="D187" s="193" t="s">
        <v>26</v>
      </c>
      <c r="E187" s="726" t="str">
        <f>E160</f>
        <v>QCVN 16:2023/BXD
TCVN 7305-2</v>
      </c>
      <c r="F187" s="203" t="s">
        <v>1540</v>
      </c>
      <c r="G187" s="877" t="str">
        <f>G160</f>
        <v>Công ty CP Nhựa Thiếu Niên Tiền Phong
Đc: Số 02 An Đà, phường Gia Viên, thành phố Hải Phòng; 
SĐT: 0987456699</v>
      </c>
      <c r="H187" s="444"/>
      <c r="I187" s="143"/>
      <c r="J187" s="444">
        <v>520200</v>
      </c>
      <c r="K187" s="90" t="s">
        <v>152</v>
      </c>
    </row>
    <row r="188" spans="1:11" ht="30">
      <c r="A188" s="629"/>
      <c r="B188" s="629"/>
      <c r="C188" s="192" t="s">
        <v>1536</v>
      </c>
      <c r="D188" s="193" t="s">
        <v>26</v>
      </c>
      <c r="E188" s="726"/>
      <c r="F188" s="203" t="s">
        <v>1541</v>
      </c>
      <c r="G188" s="877"/>
      <c r="H188" s="444"/>
      <c r="I188" s="143"/>
      <c r="J188" s="444">
        <v>620600</v>
      </c>
      <c r="K188" s="90" t="s">
        <v>152</v>
      </c>
    </row>
    <row r="189" spans="1:11" ht="30">
      <c r="A189" s="629"/>
      <c r="B189" s="629"/>
      <c r="C189" s="192" t="s">
        <v>1542</v>
      </c>
      <c r="D189" s="193" t="s">
        <v>26</v>
      </c>
      <c r="E189" s="726"/>
      <c r="F189" s="203" t="s">
        <v>1543</v>
      </c>
      <c r="G189" s="877"/>
      <c r="H189" s="444"/>
      <c r="I189" s="143"/>
      <c r="J189" s="444">
        <v>290800</v>
      </c>
      <c r="K189" s="90" t="s">
        <v>152</v>
      </c>
    </row>
    <row r="190" spans="1:11" ht="30">
      <c r="A190" s="629"/>
      <c r="B190" s="629"/>
      <c r="C190" s="192" t="s">
        <v>1542</v>
      </c>
      <c r="D190" s="193" t="s">
        <v>26</v>
      </c>
      <c r="E190" s="726"/>
      <c r="F190" s="203" t="s">
        <v>1386</v>
      </c>
      <c r="G190" s="877"/>
      <c r="H190" s="444"/>
      <c r="I190" s="143"/>
      <c r="J190" s="444">
        <v>361300</v>
      </c>
      <c r="K190" s="90" t="s">
        <v>152</v>
      </c>
    </row>
    <row r="191" spans="1:11" ht="30">
      <c r="A191" s="629"/>
      <c r="B191" s="629"/>
      <c r="C191" s="192" t="s">
        <v>1542</v>
      </c>
      <c r="D191" s="193" t="s">
        <v>26</v>
      </c>
      <c r="E191" s="726"/>
      <c r="F191" s="203" t="s">
        <v>1544</v>
      </c>
      <c r="G191" s="877"/>
      <c r="H191" s="444"/>
      <c r="I191" s="143"/>
      <c r="J191" s="444">
        <v>443100</v>
      </c>
      <c r="K191" s="90" t="s">
        <v>152</v>
      </c>
    </row>
    <row r="192" spans="1:11" ht="30" customHeight="1">
      <c r="A192" s="629"/>
      <c r="B192" s="629"/>
      <c r="C192" s="192" t="s">
        <v>1542</v>
      </c>
      <c r="D192" s="193" t="s">
        <v>26</v>
      </c>
      <c r="E192" s="726"/>
      <c r="F192" s="203" t="s">
        <v>1545</v>
      </c>
      <c r="G192" s="877"/>
      <c r="H192" s="444"/>
      <c r="I192" s="143"/>
      <c r="J192" s="444">
        <v>539700</v>
      </c>
      <c r="K192" s="90" t="s">
        <v>152</v>
      </c>
    </row>
    <row r="193" spans="1:11" ht="30">
      <c r="A193" s="629"/>
      <c r="B193" s="629"/>
      <c r="C193" s="192" t="s">
        <v>1542</v>
      </c>
      <c r="D193" s="193" t="s">
        <v>26</v>
      </c>
      <c r="E193" s="726"/>
      <c r="F193" s="203" t="s">
        <v>1546</v>
      </c>
      <c r="G193" s="877"/>
      <c r="H193" s="444"/>
      <c r="I193" s="143"/>
      <c r="J193" s="444">
        <v>654300</v>
      </c>
      <c r="K193" s="90" t="s">
        <v>152</v>
      </c>
    </row>
    <row r="194" spans="1:11" ht="30">
      <c r="A194" s="629"/>
      <c r="B194" s="629"/>
      <c r="C194" s="192" t="s">
        <v>1542</v>
      </c>
      <c r="D194" s="193" t="s">
        <v>26</v>
      </c>
      <c r="E194" s="726"/>
      <c r="F194" s="203" t="s">
        <v>1547</v>
      </c>
      <c r="G194" s="877"/>
      <c r="H194" s="444"/>
      <c r="I194" s="143"/>
      <c r="J194" s="444">
        <v>784700</v>
      </c>
      <c r="K194" s="90" t="s">
        <v>152</v>
      </c>
    </row>
    <row r="195" spans="1:11" ht="30">
      <c r="A195" s="629"/>
      <c r="B195" s="629"/>
      <c r="C195" s="192" t="s">
        <v>1548</v>
      </c>
      <c r="D195" s="193" t="s">
        <v>26</v>
      </c>
      <c r="E195" s="726"/>
      <c r="F195" s="203" t="s">
        <v>1020</v>
      </c>
      <c r="G195" s="877"/>
      <c r="H195" s="444"/>
      <c r="I195" s="143"/>
      <c r="J195" s="444">
        <v>361200</v>
      </c>
      <c r="K195" s="90" t="s">
        <v>152</v>
      </c>
    </row>
    <row r="196" spans="1:11" ht="30">
      <c r="A196" s="629"/>
      <c r="B196" s="629"/>
      <c r="C196" s="192" t="s">
        <v>1548</v>
      </c>
      <c r="D196" s="193" t="s">
        <v>26</v>
      </c>
      <c r="E196" s="726"/>
      <c r="F196" s="203" t="s">
        <v>1372</v>
      </c>
      <c r="G196" s="877"/>
      <c r="H196" s="444"/>
      <c r="I196" s="143"/>
      <c r="J196" s="444">
        <v>450100</v>
      </c>
      <c r="K196" s="90" t="s">
        <v>152</v>
      </c>
    </row>
    <row r="197" spans="1:11" ht="30">
      <c r="A197" s="629"/>
      <c r="B197" s="629"/>
      <c r="C197" s="192" t="s">
        <v>1548</v>
      </c>
      <c r="D197" s="193" t="s">
        <v>26</v>
      </c>
      <c r="E197" s="726"/>
      <c r="F197" s="203" t="s">
        <v>1370</v>
      </c>
      <c r="G197" s="877"/>
      <c r="H197" s="444"/>
      <c r="I197" s="143"/>
      <c r="J197" s="444">
        <v>555300</v>
      </c>
      <c r="K197" s="90" t="s">
        <v>152</v>
      </c>
    </row>
    <row r="198" spans="1:11" ht="30" customHeight="1">
      <c r="A198" s="629"/>
      <c r="B198" s="629"/>
      <c r="C198" s="192" t="s">
        <v>1548</v>
      </c>
      <c r="D198" s="193" t="s">
        <v>26</v>
      </c>
      <c r="E198" s="726"/>
      <c r="F198" s="203" t="s">
        <v>1549</v>
      </c>
      <c r="G198" s="877"/>
      <c r="H198" s="444"/>
      <c r="I198" s="143"/>
      <c r="J198" s="444">
        <v>661400</v>
      </c>
      <c r="K198" s="90" t="s">
        <v>152</v>
      </c>
    </row>
    <row r="199" spans="1:11" ht="30">
      <c r="A199" s="629"/>
      <c r="B199" s="629"/>
      <c r="C199" s="192" t="s">
        <v>1548</v>
      </c>
      <c r="D199" s="193" t="s">
        <v>26</v>
      </c>
      <c r="E199" s="726"/>
      <c r="F199" s="203" t="s">
        <v>1550</v>
      </c>
      <c r="G199" s="877"/>
      <c r="H199" s="444"/>
      <c r="I199" s="143"/>
      <c r="J199" s="444">
        <v>818700</v>
      </c>
      <c r="K199" s="90" t="s">
        <v>152</v>
      </c>
    </row>
    <row r="200" spans="1:11" ht="30">
      <c r="A200" s="629"/>
      <c r="B200" s="629"/>
      <c r="C200" s="192" t="s">
        <v>1548</v>
      </c>
      <c r="D200" s="193" t="s">
        <v>26</v>
      </c>
      <c r="E200" s="726"/>
      <c r="F200" s="203" t="s">
        <v>1551</v>
      </c>
      <c r="G200" s="877"/>
      <c r="H200" s="444"/>
      <c r="I200" s="143"/>
      <c r="J200" s="444">
        <v>976200</v>
      </c>
      <c r="K200" s="90" t="s">
        <v>152</v>
      </c>
    </row>
    <row r="201" spans="1:11" ht="37.15" customHeight="1">
      <c r="A201" s="629"/>
      <c r="B201" s="629"/>
      <c r="C201" s="192" t="s">
        <v>1552</v>
      </c>
      <c r="D201" s="193" t="s">
        <v>26</v>
      </c>
      <c r="E201" s="726"/>
      <c r="F201" s="203" t="s">
        <v>1026</v>
      </c>
      <c r="G201" s="877"/>
      <c r="H201" s="444"/>
      <c r="I201" s="143"/>
      <c r="J201" s="444">
        <v>453200</v>
      </c>
      <c r="K201" s="90" t="s">
        <v>152</v>
      </c>
    </row>
    <row r="202" spans="1:11" ht="37.15" customHeight="1">
      <c r="A202" s="629"/>
      <c r="B202" s="629"/>
      <c r="C202" s="192" t="s">
        <v>1552</v>
      </c>
      <c r="D202" s="193" t="s">
        <v>26</v>
      </c>
      <c r="E202" s="726"/>
      <c r="F202" s="203" t="s">
        <v>1553</v>
      </c>
      <c r="G202" s="877"/>
      <c r="H202" s="444"/>
      <c r="I202" s="143"/>
      <c r="J202" s="444">
        <v>566900</v>
      </c>
      <c r="K202" s="90" t="s">
        <v>152</v>
      </c>
    </row>
    <row r="203" spans="1:11" ht="37.9" customHeight="1">
      <c r="A203" s="629"/>
      <c r="B203" s="629"/>
      <c r="C203" s="192" t="s">
        <v>1552</v>
      </c>
      <c r="D203" s="193" t="s">
        <v>26</v>
      </c>
      <c r="E203" s="726"/>
      <c r="F203" s="203" t="s">
        <v>1357</v>
      </c>
      <c r="G203" s="877"/>
      <c r="H203" s="444"/>
      <c r="I203" s="143"/>
      <c r="J203" s="444">
        <v>682600</v>
      </c>
      <c r="K203" s="90" t="s">
        <v>152</v>
      </c>
    </row>
    <row r="204" spans="1:11" ht="37.9" customHeight="1">
      <c r="A204" s="629"/>
      <c r="B204" s="629"/>
      <c r="C204" s="192" t="s">
        <v>1552</v>
      </c>
      <c r="D204" s="193" t="s">
        <v>26</v>
      </c>
      <c r="E204" s="726"/>
      <c r="F204" s="203" t="s">
        <v>1355</v>
      </c>
      <c r="G204" s="877"/>
      <c r="H204" s="444"/>
      <c r="I204" s="143"/>
      <c r="J204" s="444">
        <v>836000</v>
      </c>
      <c r="K204" s="90" t="s">
        <v>152</v>
      </c>
    </row>
    <row r="205" spans="1:11" ht="39" customHeight="1">
      <c r="A205" s="629"/>
      <c r="B205" s="629"/>
      <c r="C205" s="192" t="s">
        <v>1552</v>
      </c>
      <c r="D205" s="193" t="s">
        <v>26</v>
      </c>
      <c r="E205" s="726"/>
      <c r="F205" s="203" t="s">
        <v>1554</v>
      </c>
      <c r="G205" s="877"/>
      <c r="H205" s="444"/>
      <c r="I205" s="143"/>
      <c r="J205" s="444">
        <v>1000900</v>
      </c>
      <c r="K205" s="90" t="s">
        <v>152</v>
      </c>
    </row>
    <row r="206" spans="1:11" ht="30" customHeight="1">
      <c r="A206" s="629"/>
      <c r="B206" s="629"/>
      <c r="C206" s="192" t="s">
        <v>1552</v>
      </c>
      <c r="D206" s="193" t="s">
        <v>26</v>
      </c>
      <c r="E206" s="726"/>
      <c r="F206" s="203" t="s">
        <v>1555</v>
      </c>
      <c r="G206" s="877"/>
      <c r="H206" s="444"/>
      <c r="I206" s="143"/>
      <c r="J206" s="444">
        <v>1207300</v>
      </c>
      <c r="K206" s="90" t="s">
        <v>152</v>
      </c>
    </row>
    <row r="207" spans="1:11" ht="37.9" customHeight="1">
      <c r="A207" s="629"/>
      <c r="B207" s="629"/>
      <c r="C207" s="192" t="s">
        <v>1556</v>
      </c>
      <c r="D207" s="193" t="s">
        <v>26</v>
      </c>
      <c r="E207" s="726"/>
      <c r="F207" s="203" t="s">
        <v>1032</v>
      </c>
      <c r="G207" s="877"/>
      <c r="H207" s="444"/>
      <c r="I207" s="143"/>
      <c r="J207" s="444">
        <v>561400</v>
      </c>
      <c r="K207" s="90" t="s">
        <v>152</v>
      </c>
    </row>
    <row r="208" spans="1:11" ht="31.9" customHeight="1">
      <c r="A208" s="629"/>
      <c r="B208" s="629"/>
      <c r="C208" s="192" t="s">
        <v>1556</v>
      </c>
      <c r="D208" s="193" t="s">
        <v>26</v>
      </c>
      <c r="E208" s="726"/>
      <c r="F208" s="203" t="s">
        <v>1033</v>
      </c>
      <c r="G208" s="877"/>
      <c r="H208" s="444"/>
      <c r="I208" s="143"/>
      <c r="J208" s="444">
        <v>691700</v>
      </c>
      <c r="K208" s="90" t="s">
        <v>152</v>
      </c>
    </row>
    <row r="209" spans="1:11" ht="36" customHeight="1">
      <c r="A209" s="629"/>
      <c r="B209" s="629"/>
      <c r="C209" s="192" t="s">
        <v>1556</v>
      </c>
      <c r="D209" s="193" t="s">
        <v>26</v>
      </c>
      <c r="E209" s="726"/>
      <c r="F209" s="203" t="s">
        <v>1557</v>
      </c>
      <c r="G209" s="877"/>
      <c r="H209" s="444"/>
      <c r="I209" s="143"/>
      <c r="J209" s="444">
        <v>845700</v>
      </c>
      <c r="K209" s="90" t="s">
        <v>152</v>
      </c>
    </row>
    <row r="210" spans="1:11" ht="30" customHeight="1">
      <c r="A210" s="629"/>
      <c r="B210" s="629"/>
      <c r="C210" s="192" t="s">
        <v>1556</v>
      </c>
      <c r="D210" s="193" t="s">
        <v>26</v>
      </c>
      <c r="E210" s="726"/>
      <c r="F210" s="203" t="s">
        <v>1558</v>
      </c>
      <c r="G210" s="877"/>
      <c r="H210" s="444"/>
      <c r="I210" s="143"/>
      <c r="J210" s="444">
        <v>1039400</v>
      </c>
      <c r="K210" s="90" t="s">
        <v>152</v>
      </c>
    </row>
    <row r="211" spans="1:11" ht="34.15" customHeight="1">
      <c r="A211" s="629"/>
      <c r="B211" s="629"/>
      <c r="C211" s="192" t="s">
        <v>1556</v>
      </c>
      <c r="D211" s="193" t="s">
        <v>26</v>
      </c>
      <c r="E211" s="726"/>
      <c r="F211" s="203" t="s">
        <v>1559</v>
      </c>
      <c r="G211" s="877"/>
      <c r="H211" s="444"/>
      <c r="I211" s="143"/>
      <c r="J211" s="444">
        <v>1245300</v>
      </c>
      <c r="K211" s="90" t="s">
        <v>152</v>
      </c>
    </row>
    <row r="212" spans="1:11" ht="34.15" customHeight="1">
      <c r="A212" s="629"/>
      <c r="B212" s="629"/>
      <c r="C212" s="192" t="s">
        <v>1556</v>
      </c>
      <c r="D212" s="193" t="s">
        <v>26</v>
      </c>
      <c r="E212" s="726"/>
      <c r="F212" s="203" t="s">
        <v>1560</v>
      </c>
      <c r="G212" s="877"/>
      <c r="H212" s="444"/>
      <c r="I212" s="143"/>
      <c r="J212" s="444">
        <v>1489900</v>
      </c>
      <c r="K212" s="90" t="s">
        <v>152</v>
      </c>
    </row>
    <row r="213" spans="1:11" ht="39" customHeight="1">
      <c r="A213" s="629"/>
      <c r="B213" s="629"/>
      <c r="C213" s="192" t="s">
        <v>1561</v>
      </c>
      <c r="D213" s="193" t="s">
        <v>26</v>
      </c>
      <c r="E213" s="726"/>
      <c r="F213" s="203" t="s">
        <v>1562</v>
      </c>
      <c r="G213" s="877"/>
      <c r="H213" s="444"/>
      <c r="I213" s="143"/>
      <c r="J213" s="444">
        <v>696200</v>
      </c>
      <c r="K213" s="90" t="s">
        <v>152</v>
      </c>
    </row>
    <row r="214" spans="1:11" ht="30">
      <c r="A214" s="629"/>
      <c r="B214" s="629"/>
      <c r="C214" s="192" t="s">
        <v>1561</v>
      </c>
      <c r="D214" s="193" t="s">
        <v>26</v>
      </c>
      <c r="E214" s="722" t="str">
        <f>E187</f>
        <v>QCVN 16:2023/BXD
TCVN 7305-2</v>
      </c>
      <c r="F214" s="203" t="s">
        <v>1039</v>
      </c>
      <c r="G214" s="877" t="str">
        <f>G187</f>
        <v>Công ty CP Nhựa Thiếu Niên Tiền Phong
Đc: Số 02 An Đà, phường Gia Viên, thành phố Hải Phòng; 
SĐT: 0987456699</v>
      </c>
      <c r="H214" s="444"/>
      <c r="I214" s="143"/>
      <c r="J214" s="444">
        <v>882300</v>
      </c>
      <c r="K214" s="90" t="s">
        <v>152</v>
      </c>
    </row>
    <row r="215" spans="1:11" ht="30">
      <c r="A215" s="629"/>
      <c r="B215" s="629"/>
      <c r="C215" s="192" t="s">
        <v>1561</v>
      </c>
      <c r="D215" s="193" t="s">
        <v>26</v>
      </c>
      <c r="E215" s="722"/>
      <c r="F215" s="203" t="s">
        <v>1040</v>
      </c>
      <c r="G215" s="877"/>
      <c r="H215" s="444"/>
      <c r="I215" s="143"/>
      <c r="J215" s="444">
        <v>1053800</v>
      </c>
      <c r="K215" s="90" t="s">
        <v>152</v>
      </c>
    </row>
    <row r="216" spans="1:11" ht="30" customHeight="1">
      <c r="A216" s="629"/>
      <c r="B216" s="629"/>
      <c r="C216" s="192" t="s">
        <v>1561</v>
      </c>
      <c r="D216" s="193" t="s">
        <v>26</v>
      </c>
      <c r="E216" s="722"/>
      <c r="F216" s="203" t="s">
        <v>1563</v>
      </c>
      <c r="G216" s="877"/>
      <c r="H216" s="444"/>
      <c r="I216" s="143"/>
      <c r="J216" s="444">
        <v>1303200</v>
      </c>
      <c r="K216" s="90" t="s">
        <v>152</v>
      </c>
    </row>
    <row r="217" spans="1:11" ht="30">
      <c r="A217" s="629"/>
      <c r="B217" s="629"/>
      <c r="C217" s="192" t="s">
        <v>1564</v>
      </c>
      <c r="D217" s="193" t="s">
        <v>26</v>
      </c>
      <c r="E217" s="722"/>
      <c r="F217" s="203" t="s">
        <v>1565</v>
      </c>
      <c r="G217" s="877"/>
      <c r="H217" s="444"/>
      <c r="I217" s="143"/>
      <c r="J217" s="444">
        <v>1560700</v>
      </c>
      <c r="K217" s="90" t="s">
        <v>152</v>
      </c>
    </row>
    <row r="218" spans="1:11" ht="30">
      <c r="A218" s="629"/>
      <c r="B218" s="629"/>
      <c r="C218" s="192" t="s">
        <v>1561</v>
      </c>
      <c r="D218" s="193" t="s">
        <v>26</v>
      </c>
      <c r="E218" s="722"/>
      <c r="F218" s="203" t="s">
        <v>1566</v>
      </c>
      <c r="G218" s="877"/>
      <c r="H218" s="444"/>
      <c r="I218" s="143"/>
      <c r="J218" s="444">
        <v>1866200</v>
      </c>
      <c r="K218" s="90" t="s">
        <v>152</v>
      </c>
    </row>
    <row r="219" spans="1:11" ht="30">
      <c r="A219" s="629"/>
      <c r="B219" s="629"/>
      <c r="C219" s="192" t="s">
        <v>1567</v>
      </c>
      <c r="D219" s="193" t="s">
        <v>26</v>
      </c>
      <c r="E219" s="722"/>
      <c r="F219" s="203" t="s">
        <v>1568</v>
      </c>
      <c r="G219" s="877"/>
      <c r="H219" s="444"/>
      <c r="I219" s="143"/>
      <c r="J219" s="444">
        <v>887700</v>
      </c>
      <c r="K219" s="90" t="s">
        <v>152</v>
      </c>
    </row>
    <row r="220" spans="1:11" ht="30">
      <c r="A220" s="629"/>
      <c r="B220" s="629"/>
      <c r="C220" s="192" t="s">
        <v>1567</v>
      </c>
      <c r="D220" s="193" t="s">
        <v>26</v>
      </c>
      <c r="E220" s="722"/>
      <c r="F220" s="203" t="s">
        <v>1569</v>
      </c>
      <c r="G220" s="877"/>
      <c r="H220" s="444"/>
      <c r="I220" s="143"/>
      <c r="J220" s="444">
        <v>1105300</v>
      </c>
      <c r="K220" s="90" t="s">
        <v>152</v>
      </c>
    </row>
    <row r="221" spans="1:11" ht="30">
      <c r="A221" s="629"/>
      <c r="B221" s="629"/>
      <c r="C221" s="192" t="s">
        <v>1567</v>
      </c>
      <c r="D221" s="193" t="s">
        <v>26</v>
      </c>
      <c r="E221" s="722"/>
      <c r="F221" s="203" t="s">
        <v>1570</v>
      </c>
      <c r="G221" s="877"/>
      <c r="H221" s="444"/>
      <c r="I221" s="143"/>
      <c r="J221" s="444">
        <v>1341800</v>
      </c>
      <c r="K221" s="90" t="s">
        <v>152</v>
      </c>
    </row>
    <row r="222" spans="1:11" ht="30" customHeight="1">
      <c r="A222" s="629"/>
      <c r="B222" s="629"/>
      <c r="C222" s="192" t="s">
        <v>1567</v>
      </c>
      <c r="D222" s="193" t="s">
        <v>26</v>
      </c>
      <c r="E222" s="722"/>
      <c r="F222" s="203" t="s">
        <v>1571</v>
      </c>
      <c r="G222" s="877"/>
      <c r="H222" s="444"/>
      <c r="I222" s="143"/>
      <c r="J222" s="444">
        <v>1629900</v>
      </c>
      <c r="K222" s="90" t="s">
        <v>152</v>
      </c>
    </row>
    <row r="223" spans="1:11" ht="30">
      <c r="A223" s="629"/>
      <c r="B223" s="629"/>
      <c r="C223" s="192" t="s">
        <v>1567</v>
      </c>
      <c r="D223" s="193" t="s">
        <v>26</v>
      </c>
      <c r="E223" s="722"/>
      <c r="F223" s="203" t="s">
        <v>1572</v>
      </c>
      <c r="G223" s="877"/>
      <c r="H223" s="444"/>
      <c r="I223" s="143"/>
      <c r="J223" s="444">
        <v>1975500</v>
      </c>
      <c r="K223" s="90" t="s">
        <v>152</v>
      </c>
    </row>
    <row r="224" spans="1:11" ht="30">
      <c r="A224" s="629"/>
      <c r="B224" s="629"/>
      <c r="C224" s="192" t="s">
        <v>1567</v>
      </c>
      <c r="D224" s="193" t="s">
        <v>26</v>
      </c>
      <c r="E224" s="722"/>
      <c r="F224" s="203" t="s">
        <v>1573</v>
      </c>
      <c r="G224" s="877"/>
      <c r="H224" s="444"/>
      <c r="I224" s="143"/>
      <c r="J224" s="444">
        <v>2377300</v>
      </c>
      <c r="K224" s="90" t="s">
        <v>152</v>
      </c>
    </row>
    <row r="225" spans="1:11" ht="30">
      <c r="A225" s="629"/>
      <c r="B225" s="629"/>
      <c r="C225" s="192" t="s">
        <v>1574</v>
      </c>
      <c r="D225" s="193" t="s">
        <v>26</v>
      </c>
      <c r="E225" s="722"/>
      <c r="F225" s="203" t="s">
        <v>1575</v>
      </c>
      <c r="G225" s="877"/>
      <c r="H225" s="444"/>
      <c r="I225" s="143"/>
      <c r="J225" s="444">
        <v>1127600</v>
      </c>
      <c r="K225" s="90" t="s">
        <v>152</v>
      </c>
    </row>
    <row r="226" spans="1:11" ht="33" customHeight="1">
      <c r="A226" s="629"/>
      <c r="B226" s="629"/>
      <c r="C226" s="192" t="s">
        <v>1574</v>
      </c>
      <c r="D226" s="193" t="s">
        <v>26</v>
      </c>
      <c r="E226" s="722"/>
      <c r="F226" s="203" t="s">
        <v>1576</v>
      </c>
      <c r="G226" s="877"/>
      <c r="H226" s="444"/>
      <c r="I226" s="143"/>
      <c r="J226" s="444">
        <v>1389900</v>
      </c>
      <c r="K226" s="90" t="s">
        <v>152</v>
      </c>
    </row>
    <row r="227" spans="1:11" ht="34.15" customHeight="1">
      <c r="A227" s="629"/>
      <c r="B227" s="629"/>
      <c r="C227" s="192" t="s">
        <v>1574</v>
      </c>
      <c r="D227" s="193" t="s">
        <v>26</v>
      </c>
      <c r="E227" s="722"/>
      <c r="F227" s="203" t="s">
        <v>1577</v>
      </c>
      <c r="G227" s="877"/>
      <c r="H227" s="444"/>
      <c r="I227" s="143"/>
      <c r="J227" s="444">
        <v>1705200</v>
      </c>
      <c r="K227" s="90" t="s">
        <v>152</v>
      </c>
    </row>
    <row r="228" spans="1:11" ht="40.15" customHeight="1">
      <c r="A228" s="629"/>
      <c r="B228" s="629"/>
      <c r="C228" s="192" t="s">
        <v>1574</v>
      </c>
      <c r="D228" s="193" t="s">
        <v>26</v>
      </c>
      <c r="E228" s="722"/>
      <c r="F228" s="203" t="s">
        <v>1578</v>
      </c>
      <c r="G228" s="877"/>
      <c r="H228" s="444"/>
      <c r="I228" s="143"/>
      <c r="J228" s="444">
        <v>2067200</v>
      </c>
      <c r="K228" s="90" t="s">
        <v>152</v>
      </c>
    </row>
    <row r="229" spans="1:11" ht="34.15" customHeight="1">
      <c r="A229" s="629"/>
      <c r="B229" s="629"/>
      <c r="C229" s="192" t="s">
        <v>1574</v>
      </c>
      <c r="D229" s="193" t="s">
        <v>26</v>
      </c>
      <c r="E229" s="722"/>
      <c r="F229" s="203" t="s">
        <v>1579</v>
      </c>
      <c r="G229" s="877"/>
      <c r="H229" s="444"/>
      <c r="I229" s="143"/>
      <c r="J229" s="444">
        <v>2507900</v>
      </c>
      <c r="K229" s="90" t="s">
        <v>152</v>
      </c>
    </row>
    <row r="230" spans="1:11" ht="35.450000000000003" customHeight="1">
      <c r="A230" s="629"/>
      <c r="B230" s="629"/>
      <c r="C230" s="192" t="s">
        <v>1574</v>
      </c>
      <c r="D230" s="193" t="s">
        <v>26</v>
      </c>
      <c r="E230" s="722"/>
      <c r="F230" s="203" t="s">
        <v>1580</v>
      </c>
      <c r="G230" s="877"/>
      <c r="H230" s="444"/>
      <c r="I230" s="143"/>
      <c r="J230" s="444">
        <v>3015800</v>
      </c>
      <c r="K230" s="90" t="s">
        <v>152</v>
      </c>
    </row>
    <row r="231" spans="1:11" ht="30">
      <c r="A231" s="629"/>
      <c r="B231" s="629"/>
      <c r="C231" s="192" t="s">
        <v>1581</v>
      </c>
      <c r="D231" s="193" t="s">
        <v>26</v>
      </c>
      <c r="E231" s="722"/>
      <c r="F231" s="203" t="s">
        <v>1582</v>
      </c>
      <c r="G231" s="877"/>
      <c r="H231" s="444"/>
      <c r="I231" s="143"/>
      <c r="J231" s="444">
        <v>1422500</v>
      </c>
      <c r="K231" s="90" t="s">
        <v>152</v>
      </c>
    </row>
    <row r="232" spans="1:11" ht="35.450000000000003" customHeight="1">
      <c r="A232" s="629"/>
      <c r="B232" s="629"/>
      <c r="C232" s="192" t="s">
        <v>1581</v>
      </c>
      <c r="D232" s="193" t="s">
        <v>26</v>
      </c>
      <c r="E232" s="722"/>
      <c r="F232" s="203" t="s">
        <v>1583</v>
      </c>
      <c r="G232" s="877"/>
      <c r="H232" s="444"/>
      <c r="I232" s="143"/>
      <c r="J232" s="444">
        <v>1782400</v>
      </c>
      <c r="K232" s="90" t="s">
        <v>152</v>
      </c>
    </row>
    <row r="233" spans="1:11" ht="33.6" customHeight="1">
      <c r="A233" s="629"/>
      <c r="B233" s="629"/>
      <c r="C233" s="192" t="s">
        <v>1581</v>
      </c>
      <c r="D233" s="193" t="s">
        <v>26</v>
      </c>
      <c r="E233" s="722"/>
      <c r="F233" s="203" t="s">
        <v>1584</v>
      </c>
      <c r="G233" s="877"/>
      <c r="H233" s="444"/>
      <c r="I233" s="143"/>
      <c r="J233" s="444">
        <v>2166800</v>
      </c>
      <c r="K233" s="90" t="s">
        <v>152</v>
      </c>
    </row>
    <row r="234" spans="1:11" ht="35.450000000000003" customHeight="1">
      <c r="A234" s="629"/>
      <c r="B234" s="629"/>
      <c r="C234" s="192" t="s">
        <v>1581</v>
      </c>
      <c r="D234" s="193" t="s">
        <v>26</v>
      </c>
      <c r="E234" s="722"/>
      <c r="F234" s="203" t="s">
        <v>1585</v>
      </c>
      <c r="G234" s="877"/>
      <c r="H234" s="445"/>
      <c r="I234" s="196"/>
      <c r="J234" s="445">
        <v>2617200</v>
      </c>
      <c r="K234" s="90" t="s">
        <v>152</v>
      </c>
    </row>
    <row r="235" spans="1:11" ht="35.450000000000003" customHeight="1">
      <c r="A235" s="629"/>
      <c r="B235" s="629"/>
      <c r="C235" s="192" t="s">
        <v>1581</v>
      </c>
      <c r="D235" s="193" t="s">
        <v>26</v>
      </c>
      <c r="E235" s="722"/>
      <c r="F235" s="203" t="s">
        <v>1586</v>
      </c>
      <c r="G235" s="877"/>
      <c r="H235" s="445"/>
      <c r="I235" s="196"/>
      <c r="J235" s="445">
        <v>3196200</v>
      </c>
      <c r="K235" s="90" t="s">
        <v>152</v>
      </c>
    </row>
    <row r="236" spans="1:11" ht="33.6" customHeight="1">
      <c r="A236" s="629"/>
      <c r="B236" s="629"/>
      <c r="C236" s="192" t="s">
        <v>1581</v>
      </c>
      <c r="D236" s="193" t="s">
        <v>26</v>
      </c>
      <c r="E236" s="722"/>
      <c r="F236" s="203" t="s">
        <v>1587</v>
      </c>
      <c r="G236" s="877"/>
      <c r="H236" s="445"/>
      <c r="I236" s="196"/>
      <c r="J236" s="445">
        <v>3840900</v>
      </c>
      <c r="K236" s="90" t="s">
        <v>152</v>
      </c>
    </row>
    <row r="237" spans="1:11" ht="31.9" customHeight="1">
      <c r="A237" s="629"/>
      <c r="B237" s="629"/>
      <c r="C237" s="192" t="s">
        <v>1588</v>
      </c>
      <c r="D237" s="193" t="s">
        <v>26</v>
      </c>
      <c r="E237" s="722"/>
      <c r="F237" s="203" t="s">
        <v>1589</v>
      </c>
      <c r="G237" s="877"/>
      <c r="H237" s="445"/>
      <c r="I237" s="196"/>
      <c r="J237" s="445">
        <v>1817900</v>
      </c>
      <c r="K237" s="90" t="s">
        <v>152</v>
      </c>
    </row>
    <row r="238" spans="1:11" ht="33.6" customHeight="1">
      <c r="A238" s="629"/>
      <c r="B238" s="629"/>
      <c r="C238" s="192" t="s">
        <v>1588</v>
      </c>
      <c r="D238" s="193" t="s">
        <v>26</v>
      </c>
      <c r="E238" s="722"/>
      <c r="F238" s="203" t="s">
        <v>1590</v>
      </c>
      <c r="G238" s="877"/>
      <c r="H238" s="445"/>
      <c r="I238" s="196"/>
      <c r="J238" s="445">
        <v>2237300</v>
      </c>
      <c r="K238" s="90" t="s">
        <v>152</v>
      </c>
    </row>
    <row r="239" spans="1:11" ht="33.6" customHeight="1">
      <c r="A239" s="629"/>
      <c r="B239" s="629"/>
      <c r="C239" s="192" t="s">
        <v>1588</v>
      </c>
      <c r="D239" s="193" t="s">
        <v>26</v>
      </c>
      <c r="E239" s="722"/>
      <c r="F239" s="203" t="s">
        <v>1591</v>
      </c>
      <c r="G239" s="877"/>
      <c r="H239" s="445"/>
      <c r="I239" s="196"/>
      <c r="J239" s="445">
        <v>2737900</v>
      </c>
      <c r="K239" s="90" t="s">
        <v>152</v>
      </c>
    </row>
    <row r="240" spans="1:11" ht="35.450000000000003" customHeight="1">
      <c r="A240" s="629"/>
      <c r="B240" s="629"/>
      <c r="C240" s="192" t="s">
        <v>1588</v>
      </c>
      <c r="D240" s="193" t="s">
        <v>26</v>
      </c>
      <c r="E240" s="722"/>
      <c r="F240" s="203" t="s">
        <v>1592</v>
      </c>
      <c r="G240" s="877"/>
      <c r="H240" s="445"/>
      <c r="I240" s="196"/>
      <c r="J240" s="445">
        <v>3309000</v>
      </c>
      <c r="K240" s="90" t="s">
        <v>152</v>
      </c>
    </row>
    <row r="241" spans="1:11" ht="31.15" customHeight="1">
      <c r="A241" s="629"/>
      <c r="B241" s="629"/>
      <c r="C241" s="192" t="s">
        <v>1593</v>
      </c>
      <c r="D241" s="193" t="s">
        <v>26</v>
      </c>
      <c r="E241" s="722" t="str">
        <f>E214</f>
        <v>QCVN 16:2023/BXD
TCVN 7305-2</v>
      </c>
      <c r="F241" s="203" t="s">
        <v>1594</v>
      </c>
      <c r="G241" s="877" t="str">
        <f>G214</f>
        <v>Công ty CP Nhựa Thiếu Niên Tiền Phong
Đc: Số 02 An Đà, phường Gia Viên, thành phố Hải Phòng; 
SĐT: 0987456699</v>
      </c>
      <c r="H241" s="445"/>
      <c r="I241" s="196"/>
      <c r="J241" s="445">
        <v>4045400</v>
      </c>
      <c r="K241" s="90" t="s">
        <v>152</v>
      </c>
    </row>
    <row r="242" spans="1:11" ht="30">
      <c r="A242" s="629"/>
      <c r="B242" s="629"/>
      <c r="C242" s="192" t="s">
        <v>1588</v>
      </c>
      <c r="D242" s="193" t="s">
        <v>26</v>
      </c>
      <c r="E242" s="722"/>
      <c r="F242" s="203" t="s">
        <v>1595</v>
      </c>
      <c r="G242" s="877"/>
      <c r="H242" s="445"/>
      <c r="I242" s="196"/>
      <c r="J242" s="445">
        <v>4855600</v>
      </c>
      <c r="K242" s="90" t="s">
        <v>152</v>
      </c>
    </row>
    <row r="243" spans="1:11" ht="30">
      <c r="A243" s="629"/>
      <c r="B243" s="629"/>
      <c r="C243" s="192" t="s">
        <v>1596</v>
      </c>
      <c r="D243" s="193" t="s">
        <v>26</v>
      </c>
      <c r="E243" s="722"/>
      <c r="F243" s="203" t="s">
        <v>1436</v>
      </c>
      <c r="G243" s="877"/>
      <c r="H243" s="445"/>
      <c r="I243" s="196"/>
      <c r="J243" s="445">
        <v>2213900</v>
      </c>
      <c r="K243" s="90" t="s">
        <v>152</v>
      </c>
    </row>
    <row r="244" spans="1:11" ht="30">
      <c r="A244" s="629"/>
      <c r="B244" s="629"/>
      <c r="C244" s="192" t="s">
        <v>1596</v>
      </c>
      <c r="D244" s="193" t="s">
        <v>26</v>
      </c>
      <c r="E244" s="722"/>
      <c r="F244" s="203" t="s">
        <v>1597</v>
      </c>
      <c r="G244" s="877"/>
      <c r="H244" s="445"/>
      <c r="I244" s="196"/>
      <c r="J244" s="445">
        <v>2775500</v>
      </c>
      <c r="K244" s="90" t="s">
        <v>152</v>
      </c>
    </row>
    <row r="245" spans="1:11" ht="30">
      <c r="A245" s="629"/>
      <c r="B245" s="629"/>
      <c r="C245" s="192" t="s">
        <v>1596</v>
      </c>
      <c r="D245" s="193" t="s">
        <v>26</v>
      </c>
      <c r="E245" s="722"/>
      <c r="F245" s="203" t="s">
        <v>1598</v>
      </c>
      <c r="G245" s="877"/>
      <c r="H245" s="445"/>
      <c r="I245" s="196"/>
      <c r="J245" s="445">
        <v>3404800</v>
      </c>
      <c r="K245" s="90" t="s">
        <v>152</v>
      </c>
    </row>
    <row r="246" spans="1:11" ht="30" customHeight="1">
      <c r="A246" s="629"/>
      <c r="B246" s="629"/>
      <c r="C246" s="192" t="s">
        <v>1596</v>
      </c>
      <c r="D246" s="193" t="s">
        <v>26</v>
      </c>
      <c r="E246" s="722"/>
      <c r="F246" s="203" t="s">
        <v>1599</v>
      </c>
      <c r="G246" s="877"/>
      <c r="H246" s="445"/>
      <c r="I246" s="196"/>
      <c r="J246" s="445">
        <v>4118100</v>
      </c>
      <c r="K246" s="90" t="s">
        <v>152</v>
      </c>
    </row>
    <row r="247" spans="1:11" ht="30">
      <c r="A247" s="629"/>
      <c r="B247" s="629"/>
      <c r="C247" s="192" t="s">
        <v>1596</v>
      </c>
      <c r="D247" s="193" t="s">
        <v>26</v>
      </c>
      <c r="E247" s="722"/>
      <c r="F247" s="203" t="s">
        <v>1600</v>
      </c>
      <c r="G247" s="877"/>
      <c r="H247" s="445"/>
      <c r="I247" s="196"/>
      <c r="J247" s="445">
        <v>5014700</v>
      </c>
      <c r="K247" s="90" t="s">
        <v>152</v>
      </c>
    </row>
    <row r="248" spans="1:11" ht="30">
      <c r="A248" s="629"/>
      <c r="B248" s="629"/>
      <c r="C248" s="192" t="s">
        <v>1596</v>
      </c>
      <c r="D248" s="193" t="s">
        <v>26</v>
      </c>
      <c r="E248" s="722"/>
      <c r="F248" s="203" t="s">
        <v>1601</v>
      </c>
      <c r="G248" s="877"/>
      <c r="H248" s="445"/>
      <c r="I248" s="196"/>
      <c r="J248" s="445">
        <v>6005800</v>
      </c>
      <c r="K248" s="90" t="s">
        <v>152</v>
      </c>
    </row>
    <row r="249" spans="1:11" ht="30">
      <c r="A249" s="629"/>
      <c r="B249" s="629"/>
      <c r="C249" s="192" t="s">
        <v>1602</v>
      </c>
      <c r="D249" s="193" t="s">
        <v>26</v>
      </c>
      <c r="E249" s="722"/>
      <c r="F249" s="203" t="s">
        <v>1603</v>
      </c>
      <c r="G249" s="877"/>
      <c r="H249" s="445"/>
      <c r="I249" s="196"/>
      <c r="J249" s="445">
        <v>3040600</v>
      </c>
      <c r="K249" s="90" t="s">
        <v>152</v>
      </c>
    </row>
    <row r="250" spans="1:11" ht="30">
      <c r="A250" s="629"/>
      <c r="B250" s="629"/>
      <c r="C250" s="192" t="s">
        <v>1602</v>
      </c>
      <c r="D250" s="193" t="s">
        <v>26</v>
      </c>
      <c r="E250" s="722"/>
      <c r="F250" s="203" t="s">
        <v>1443</v>
      </c>
      <c r="G250" s="877"/>
      <c r="H250" s="445"/>
      <c r="I250" s="196"/>
      <c r="J250" s="445">
        <v>3749300</v>
      </c>
      <c r="K250" s="90" t="s">
        <v>152</v>
      </c>
    </row>
    <row r="251" spans="1:11" ht="30">
      <c r="A251" s="629"/>
      <c r="B251" s="629"/>
      <c r="C251" s="192" t="s">
        <v>1602</v>
      </c>
      <c r="D251" s="193" t="s">
        <v>26</v>
      </c>
      <c r="E251" s="722"/>
      <c r="F251" s="203" t="s">
        <v>1604</v>
      </c>
      <c r="G251" s="877"/>
      <c r="H251" s="445"/>
      <c r="I251" s="196"/>
      <c r="J251" s="445">
        <v>4603400</v>
      </c>
      <c r="K251" s="90" t="s">
        <v>152</v>
      </c>
    </row>
    <row r="252" spans="1:11" ht="30" customHeight="1">
      <c r="A252" s="629"/>
      <c r="B252" s="629"/>
      <c r="C252" s="192" t="s">
        <v>1602</v>
      </c>
      <c r="D252" s="193" t="s">
        <v>26</v>
      </c>
      <c r="E252" s="722"/>
      <c r="F252" s="203" t="s">
        <v>1605</v>
      </c>
      <c r="G252" s="877"/>
      <c r="H252" s="445"/>
      <c r="I252" s="196"/>
      <c r="J252" s="445">
        <v>5618800</v>
      </c>
      <c r="K252" s="90" t="s">
        <v>152</v>
      </c>
    </row>
    <row r="253" spans="1:11" ht="34.15" customHeight="1">
      <c r="A253" s="629"/>
      <c r="B253" s="629"/>
      <c r="C253" s="192" t="s">
        <v>1602</v>
      </c>
      <c r="D253" s="193" t="s">
        <v>26</v>
      </c>
      <c r="E253" s="722"/>
      <c r="F253" s="203" t="s">
        <v>1606</v>
      </c>
      <c r="G253" s="877"/>
      <c r="H253" s="445"/>
      <c r="I253" s="196"/>
      <c r="J253" s="445">
        <v>6786800</v>
      </c>
      <c r="K253" s="90" t="s">
        <v>152</v>
      </c>
    </row>
    <row r="254" spans="1:11" ht="30" customHeight="1">
      <c r="A254" s="629"/>
      <c r="B254" s="629"/>
      <c r="C254" s="192" t="s">
        <v>1607</v>
      </c>
      <c r="D254" s="193" t="s">
        <v>26</v>
      </c>
      <c r="E254" s="722"/>
      <c r="F254" s="203" t="s">
        <v>1608</v>
      </c>
      <c r="G254" s="877"/>
      <c r="H254" s="445"/>
      <c r="I254" s="196"/>
      <c r="J254" s="445">
        <v>3852600</v>
      </c>
      <c r="K254" s="90" t="s">
        <v>152</v>
      </c>
    </row>
    <row r="255" spans="1:11" ht="33" customHeight="1">
      <c r="A255" s="629"/>
      <c r="B255" s="629"/>
      <c r="C255" s="192" t="s">
        <v>1607</v>
      </c>
      <c r="D255" s="193" t="s">
        <v>26</v>
      </c>
      <c r="E255" s="722"/>
      <c r="F255" s="203" t="s">
        <v>1609</v>
      </c>
      <c r="G255" s="877"/>
      <c r="H255" s="445"/>
      <c r="I255" s="196"/>
      <c r="J255" s="445">
        <v>4737300</v>
      </c>
      <c r="K255" s="90" t="s">
        <v>152</v>
      </c>
    </row>
    <row r="256" spans="1:11" ht="48" customHeight="1">
      <c r="A256" s="629"/>
      <c r="B256" s="629"/>
      <c r="C256" s="192" t="s">
        <v>701</v>
      </c>
      <c r="D256" s="193" t="s">
        <v>26</v>
      </c>
      <c r="E256" s="722"/>
      <c r="F256" s="205" t="s">
        <v>2464</v>
      </c>
      <c r="G256" s="877"/>
      <c r="H256" s="444"/>
      <c r="I256" s="143"/>
      <c r="J256" s="446">
        <v>5830600</v>
      </c>
      <c r="K256" s="90" t="s">
        <v>152</v>
      </c>
    </row>
    <row r="257" spans="1:11" ht="38.450000000000003" customHeight="1">
      <c r="A257" s="629"/>
      <c r="B257" s="629"/>
      <c r="C257" s="192" t="s">
        <v>1607</v>
      </c>
      <c r="D257" s="193" t="s">
        <v>26</v>
      </c>
      <c r="E257" s="722"/>
      <c r="F257" s="203" t="s">
        <v>1610</v>
      </c>
      <c r="G257" s="877"/>
      <c r="H257" s="444"/>
      <c r="I257" s="143"/>
      <c r="J257" s="446">
        <v>7101800</v>
      </c>
      <c r="K257" s="90" t="s">
        <v>152</v>
      </c>
    </row>
    <row r="258" spans="1:11" ht="37.9" customHeight="1">
      <c r="A258" s="629"/>
      <c r="B258" s="629"/>
      <c r="C258" s="192" t="s">
        <v>1607</v>
      </c>
      <c r="D258" s="193" t="s">
        <v>26</v>
      </c>
      <c r="E258" s="722"/>
      <c r="F258" s="203" t="s">
        <v>1611</v>
      </c>
      <c r="G258" s="877"/>
      <c r="H258" s="444"/>
      <c r="I258" s="143"/>
      <c r="J258" s="446">
        <v>8063200</v>
      </c>
      <c r="K258" s="90" t="s">
        <v>152</v>
      </c>
    </row>
    <row r="259" spans="1:11" ht="37.9" customHeight="1">
      <c r="A259" s="629"/>
      <c r="B259" s="629"/>
      <c r="C259" s="192" t="s">
        <v>1612</v>
      </c>
      <c r="D259" s="193" t="s">
        <v>26</v>
      </c>
      <c r="E259" s="722"/>
      <c r="F259" s="203" t="s">
        <v>1613</v>
      </c>
      <c r="G259" s="877"/>
      <c r="H259" s="444"/>
      <c r="I259" s="143"/>
      <c r="J259" s="446">
        <v>4905000</v>
      </c>
      <c r="K259" s="90" t="s">
        <v>152</v>
      </c>
    </row>
    <row r="260" spans="1:11" ht="45">
      <c r="A260" s="629"/>
      <c r="B260" s="629"/>
      <c r="C260" s="192" t="s">
        <v>702</v>
      </c>
      <c r="D260" s="193" t="s">
        <v>26</v>
      </c>
      <c r="E260" s="722"/>
      <c r="F260" s="205" t="s">
        <v>2465</v>
      </c>
      <c r="G260" s="877"/>
      <c r="H260" s="444"/>
      <c r="I260" s="143"/>
      <c r="J260" s="446">
        <v>6040200</v>
      </c>
      <c r="K260" s="90" t="s">
        <v>152</v>
      </c>
    </row>
    <row r="261" spans="1:11" ht="36" customHeight="1">
      <c r="A261" s="629"/>
      <c r="B261" s="629"/>
      <c r="C261" s="192" t="s">
        <v>1612</v>
      </c>
      <c r="D261" s="193" t="s">
        <v>26</v>
      </c>
      <c r="E261" s="722"/>
      <c r="F261" s="203" t="s">
        <v>1614</v>
      </c>
      <c r="G261" s="877"/>
      <c r="H261" s="444"/>
      <c r="I261" s="143"/>
      <c r="J261" s="446">
        <v>7409700</v>
      </c>
      <c r="K261" s="90" t="s">
        <v>152</v>
      </c>
    </row>
    <row r="262" spans="1:11" ht="35.450000000000003" customHeight="1">
      <c r="A262" s="629"/>
      <c r="B262" s="629"/>
      <c r="C262" s="192" t="s">
        <v>1612</v>
      </c>
      <c r="D262" s="193" t="s">
        <v>26</v>
      </c>
      <c r="E262" s="722"/>
      <c r="F262" s="203" t="s">
        <v>1615</v>
      </c>
      <c r="G262" s="877"/>
      <c r="H262" s="444"/>
      <c r="I262" s="143"/>
      <c r="J262" s="446">
        <v>9035900</v>
      </c>
      <c r="K262" s="90" t="s">
        <v>152</v>
      </c>
    </row>
    <row r="263" spans="1:11" ht="39.6" customHeight="1">
      <c r="A263" s="629"/>
      <c r="B263" s="629"/>
      <c r="C263" s="192" t="s">
        <v>1612</v>
      </c>
      <c r="D263" s="193" t="s">
        <v>26</v>
      </c>
      <c r="E263" s="722"/>
      <c r="F263" s="203" t="s">
        <v>1616</v>
      </c>
      <c r="G263" s="877"/>
      <c r="H263" s="444"/>
      <c r="I263" s="143"/>
      <c r="J263" s="446">
        <v>10939100</v>
      </c>
      <c r="K263" s="90" t="s">
        <v>152</v>
      </c>
    </row>
    <row r="264" spans="1:11" ht="37.9" customHeight="1">
      <c r="A264" s="629"/>
      <c r="B264" s="629"/>
      <c r="C264" s="192" t="s">
        <v>1617</v>
      </c>
      <c r="D264" s="193" t="s">
        <v>26</v>
      </c>
      <c r="E264" s="722"/>
      <c r="F264" s="203" t="s">
        <v>1618</v>
      </c>
      <c r="G264" s="877"/>
      <c r="H264" s="444"/>
      <c r="I264" s="143"/>
      <c r="J264" s="446">
        <v>6212100</v>
      </c>
      <c r="K264" s="90" t="s">
        <v>152</v>
      </c>
    </row>
    <row r="265" spans="1:11" ht="34.15" customHeight="1">
      <c r="A265" s="629"/>
      <c r="B265" s="629"/>
      <c r="C265" s="192" t="s">
        <v>1617</v>
      </c>
      <c r="D265" s="193" t="s">
        <v>26</v>
      </c>
      <c r="E265" s="722"/>
      <c r="F265" s="203" t="s">
        <v>1619</v>
      </c>
      <c r="G265" s="877"/>
      <c r="H265" s="444"/>
      <c r="I265" s="143"/>
      <c r="J265" s="446">
        <v>7656200</v>
      </c>
      <c r="K265" s="90" t="s">
        <v>152</v>
      </c>
    </row>
    <row r="266" spans="1:11" ht="34.15" customHeight="1">
      <c r="A266" s="629"/>
      <c r="B266" s="629"/>
      <c r="C266" s="192" t="s">
        <v>1617</v>
      </c>
      <c r="D266" s="193" t="s">
        <v>26</v>
      </c>
      <c r="E266" s="722"/>
      <c r="F266" s="203" t="s">
        <v>1620</v>
      </c>
      <c r="G266" s="877"/>
      <c r="H266" s="444"/>
      <c r="I266" s="143"/>
      <c r="J266" s="446">
        <v>9395900</v>
      </c>
      <c r="K266" s="90" t="s">
        <v>152</v>
      </c>
    </row>
    <row r="267" spans="1:11" ht="32.450000000000003" customHeight="1">
      <c r="A267" s="629"/>
      <c r="B267" s="629"/>
      <c r="C267" s="192" t="s">
        <v>1621</v>
      </c>
      <c r="D267" s="193" t="s">
        <v>26</v>
      </c>
      <c r="E267" s="722" t="str">
        <f>E241</f>
        <v>QCVN 16:2023/BXD
TCVN 7305-2</v>
      </c>
      <c r="F267" s="203" t="s">
        <v>1622</v>
      </c>
      <c r="G267" s="877" t="str">
        <f>G241</f>
        <v>Công ty CP Nhựa Thiếu Niên Tiền Phong
Đc: Số 02 An Đà, phường Gia Viên, thành phố Hải Phòng; 
SĐT: 0987456699</v>
      </c>
      <c r="H267" s="444"/>
      <c r="I267" s="143"/>
      <c r="J267" s="446">
        <v>9650400</v>
      </c>
      <c r="K267" s="90" t="s">
        <v>152</v>
      </c>
    </row>
    <row r="268" spans="1:11" ht="29.25" customHeight="1">
      <c r="A268" s="629"/>
      <c r="B268" s="629"/>
      <c r="C268" s="192" t="s">
        <v>1623</v>
      </c>
      <c r="D268" s="193" t="s">
        <v>26</v>
      </c>
      <c r="E268" s="722"/>
      <c r="F268" s="203" t="s">
        <v>1624</v>
      </c>
      <c r="G268" s="877"/>
      <c r="H268" s="444"/>
      <c r="I268" s="143"/>
      <c r="J268" s="446">
        <v>7856600</v>
      </c>
      <c r="K268" s="90" t="s">
        <v>152</v>
      </c>
    </row>
    <row r="269" spans="1:11" ht="28.5" customHeight="1">
      <c r="A269" s="629"/>
      <c r="B269" s="629"/>
      <c r="C269" s="192" t="s">
        <v>1623</v>
      </c>
      <c r="D269" s="193" t="s">
        <v>26</v>
      </c>
      <c r="E269" s="722"/>
      <c r="F269" s="203" t="s">
        <v>1625</v>
      </c>
      <c r="G269" s="877"/>
      <c r="H269" s="444"/>
      <c r="I269" s="143"/>
      <c r="J269" s="446">
        <v>9687300</v>
      </c>
      <c r="K269" s="90" t="s">
        <v>152</v>
      </c>
    </row>
    <row r="270" spans="1:11" ht="28.5" customHeight="1">
      <c r="A270" s="629"/>
      <c r="B270" s="629"/>
      <c r="C270" s="192" t="s">
        <v>1623</v>
      </c>
      <c r="D270" s="193" t="s">
        <v>26</v>
      </c>
      <c r="E270" s="722"/>
      <c r="F270" s="203" t="s">
        <v>1626</v>
      </c>
      <c r="G270" s="877"/>
      <c r="H270" s="444"/>
      <c r="I270" s="143"/>
      <c r="J270" s="446">
        <v>11885100</v>
      </c>
      <c r="K270" s="90" t="s">
        <v>152</v>
      </c>
    </row>
    <row r="271" spans="1:11" ht="30" customHeight="1">
      <c r="A271" s="629"/>
      <c r="B271" s="629"/>
      <c r="C271" s="192" t="s">
        <v>1623</v>
      </c>
      <c r="D271" s="193" t="s">
        <v>26</v>
      </c>
      <c r="E271" s="722"/>
      <c r="F271" s="203" t="s">
        <v>1627</v>
      </c>
      <c r="G271" s="877"/>
      <c r="H271" s="444"/>
      <c r="I271" s="143"/>
      <c r="J271" s="446">
        <v>14520700</v>
      </c>
      <c r="K271" s="90" t="s">
        <v>152</v>
      </c>
    </row>
    <row r="272" spans="1:11" ht="28.5" customHeight="1">
      <c r="A272" s="629"/>
      <c r="B272" s="629"/>
      <c r="C272" s="192" t="s">
        <v>1628</v>
      </c>
      <c r="D272" s="193" t="s">
        <v>26</v>
      </c>
      <c r="E272" s="722"/>
      <c r="F272" s="203" t="s">
        <v>1629</v>
      </c>
      <c r="G272" s="877"/>
      <c r="H272" s="444"/>
      <c r="I272" s="143"/>
      <c r="J272" s="446">
        <v>9694400</v>
      </c>
      <c r="K272" s="90" t="s">
        <v>152</v>
      </c>
    </row>
    <row r="273" spans="1:11" ht="30">
      <c r="A273" s="629"/>
      <c r="B273" s="629"/>
      <c r="C273" s="192" t="s">
        <v>1628</v>
      </c>
      <c r="D273" s="193" t="s">
        <v>26</v>
      </c>
      <c r="E273" s="722"/>
      <c r="F273" s="203" t="s">
        <v>1630</v>
      </c>
      <c r="G273" s="877"/>
      <c r="H273" s="444"/>
      <c r="I273" s="143"/>
      <c r="J273" s="446">
        <v>11969000</v>
      </c>
      <c r="K273" s="90" t="s">
        <v>152</v>
      </c>
    </row>
    <row r="274" spans="1:11" ht="30">
      <c r="A274" s="629"/>
      <c r="B274" s="629"/>
      <c r="C274" s="192" t="s">
        <v>1628</v>
      </c>
      <c r="D274" s="193" t="s">
        <v>26</v>
      </c>
      <c r="E274" s="722"/>
      <c r="F274" s="203" t="s">
        <v>1631</v>
      </c>
      <c r="G274" s="877"/>
      <c r="H274" s="444"/>
      <c r="I274" s="143"/>
      <c r="J274" s="446">
        <v>14688400</v>
      </c>
      <c r="K274" s="90" t="s">
        <v>152</v>
      </c>
    </row>
    <row r="275" spans="1:11" ht="30" customHeight="1">
      <c r="A275" s="629"/>
      <c r="B275" s="629"/>
      <c r="C275" s="192" t="s">
        <v>1628</v>
      </c>
      <c r="D275" s="193" t="s">
        <v>26</v>
      </c>
      <c r="E275" s="722"/>
      <c r="F275" s="203" t="s">
        <v>1632</v>
      </c>
      <c r="G275" s="877"/>
      <c r="H275" s="444"/>
      <c r="I275" s="143"/>
      <c r="J275" s="446">
        <v>17686000</v>
      </c>
      <c r="K275" s="90" t="s">
        <v>152</v>
      </c>
    </row>
    <row r="276" spans="1:11" ht="30">
      <c r="A276" s="629"/>
      <c r="B276" s="629"/>
      <c r="C276" s="192" t="s">
        <v>1633</v>
      </c>
      <c r="D276" s="193" t="s">
        <v>26</v>
      </c>
      <c r="E276" s="722"/>
      <c r="F276" s="203" t="s">
        <v>1634</v>
      </c>
      <c r="G276" s="877"/>
      <c r="H276" s="444"/>
      <c r="I276" s="143"/>
      <c r="J276" s="446">
        <v>13963400</v>
      </c>
      <c r="K276" s="90" t="s">
        <v>152</v>
      </c>
    </row>
    <row r="277" spans="1:11" ht="30">
      <c r="A277" s="629"/>
      <c r="B277" s="629"/>
      <c r="C277" s="192" t="s">
        <v>1633</v>
      </c>
      <c r="D277" s="193" t="s">
        <v>26</v>
      </c>
      <c r="E277" s="722"/>
      <c r="F277" s="203" t="s">
        <v>1635</v>
      </c>
      <c r="G277" s="877"/>
      <c r="H277" s="444"/>
      <c r="I277" s="143"/>
      <c r="J277" s="446">
        <v>17226800</v>
      </c>
      <c r="K277" s="90" t="s">
        <v>152</v>
      </c>
    </row>
    <row r="278" spans="1:11" ht="30">
      <c r="A278" s="629"/>
      <c r="B278" s="629"/>
      <c r="C278" s="192" t="s">
        <v>1633</v>
      </c>
      <c r="D278" s="193" t="s">
        <v>26</v>
      </c>
      <c r="E278" s="722"/>
      <c r="F278" s="203" t="s">
        <v>1636</v>
      </c>
      <c r="G278" s="877"/>
      <c r="H278" s="444"/>
      <c r="I278" s="143"/>
      <c r="J278" s="446">
        <v>20233700</v>
      </c>
      <c r="K278" s="90" t="s">
        <v>152</v>
      </c>
    </row>
    <row r="279" spans="1:11" ht="30">
      <c r="A279" s="629"/>
      <c r="B279" s="629"/>
      <c r="C279" s="192" t="s">
        <v>1637</v>
      </c>
      <c r="D279" s="193" t="s">
        <v>26</v>
      </c>
      <c r="E279" s="722"/>
      <c r="F279" s="203" t="s">
        <v>1638</v>
      </c>
      <c r="G279" s="877"/>
      <c r="H279" s="444"/>
      <c r="I279" s="143"/>
      <c r="J279" s="446">
        <v>22443800</v>
      </c>
      <c r="K279" s="90" t="s">
        <v>152</v>
      </c>
    </row>
    <row r="280" spans="1:11" ht="30">
      <c r="A280" s="629"/>
      <c r="B280" s="629"/>
      <c r="C280" s="192" t="s">
        <v>1639</v>
      </c>
      <c r="D280" s="193" t="s">
        <v>26</v>
      </c>
      <c r="E280" s="722"/>
      <c r="F280" s="203" t="s">
        <v>1640</v>
      </c>
      <c r="G280" s="877"/>
      <c r="H280" s="444"/>
      <c r="I280" s="143"/>
      <c r="J280" s="446">
        <v>27676800</v>
      </c>
      <c r="K280" s="90" t="s">
        <v>152</v>
      </c>
    </row>
    <row r="281" spans="1:11" ht="30">
      <c r="A281" s="629"/>
      <c r="B281" s="629"/>
      <c r="C281" s="192" t="s">
        <v>1637</v>
      </c>
      <c r="D281" s="193" t="s">
        <v>26</v>
      </c>
      <c r="E281" s="722"/>
      <c r="F281" s="203" t="s">
        <v>1641</v>
      </c>
      <c r="G281" s="877"/>
      <c r="H281" s="444"/>
      <c r="I281" s="143"/>
      <c r="J281" s="446">
        <v>33745400</v>
      </c>
      <c r="K281" s="90" t="s">
        <v>152</v>
      </c>
    </row>
    <row r="282" spans="1:11" ht="30">
      <c r="A282" s="629"/>
      <c r="B282" s="629"/>
      <c r="C282" s="192" t="s">
        <v>1642</v>
      </c>
      <c r="D282" s="193" t="s">
        <v>26</v>
      </c>
      <c r="E282" s="722"/>
      <c r="F282" s="203" t="s">
        <v>1643</v>
      </c>
      <c r="G282" s="877"/>
      <c r="H282" s="444"/>
      <c r="I282" s="143"/>
      <c r="J282" s="446">
        <v>29334400</v>
      </c>
      <c r="K282" s="90" t="s">
        <v>152</v>
      </c>
    </row>
    <row r="283" spans="1:11" ht="37.9" customHeight="1">
      <c r="A283" s="629"/>
      <c r="B283" s="629"/>
      <c r="C283" s="192" t="s">
        <v>1642</v>
      </c>
      <c r="D283" s="193" t="s">
        <v>26</v>
      </c>
      <c r="E283" s="722"/>
      <c r="F283" s="203" t="s">
        <v>1644</v>
      </c>
      <c r="G283" s="877"/>
      <c r="H283" s="444"/>
      <c r="I283" s="143"/>
      <c r="J283" s="446">
        <v>36139100</v>
      </c>
      <c r="K283" s="90" t="s">
        <v>152</v>
      </c>
    </row>
    <row r="284" spans="1:11" ht="36" customHeight="1">
      <c r="A284" s="629"/>
      <c r="B284" s="629"/>
      <c r="C284" s="192" t="s">
        <v>1642</v>
      </c>
      <c r="D284" s="193" t="s">
        <v>26</v>
      </c>
      <c r="E284" s="722"/>
      <c r="F284" s="203" t="s">
        <v>1645</v>
      </c>
      <c r="G284" s="877"/>
      <c r="H284" s="444"/>
      <c r="I284" s="143"/>
      <c r="J284" s="446">
        <v>44047300</v>
      </c>
      <c r="K284" s="90" t="s">
        <v>152</v>
      </c>
    </row>
    <row r="285" spans="1:11" ht="33" customHeight="1">
      <c r="A285" s="629"/>
      <c r="B285" s="629"/>
      <c r="C285" s="192" t="s">
        <v>1646</v>
      </c>
      <c r="D285" s="193" t="s">
        <v>26</v>
      </c>
      <c r="E285" s="722"/>
      <c r="F285" s="203" t="s">
        <v>1647</v>
      </c>
      <c r="G285" s="877"/>
      <c r="H285" s="444"/>
      <c r="I285" s="143"/>
      <c r="J285" s="446">
        <v>37258600</v>
      </c>
      <c r="K285" s="90" t="s">
        <v>152</v>
      </c>
    </row>
    <row r="286" spans="1:11" ht="34.15" customHeight="1">
      <c r="A286" s="629"/>
      <c r="B286" s="629"/>
      <c r="C286" s="192" t="s">
        <v>1646</v>
      </c>
      <c r="D286" s="193" t="s">
        <v>26</v>
      </c>
      <c r="E286" s="722"/>
      <c r="F286" s="203" t="s">
        <v>1648</v>
      </c>
      <c r="G286" s="877"/>
      <c r="H286" s="444"/>
      <c r="I286" s="143"/>
      <c r="J286" s="446">
        <v>45705700</v>
      </c>
      <c r="K286" s="90" t="s">
        <v>152</v>
      </c>
    </row>
    <row r="287" spans="1:11" ht="27.75" customHeight="1">
      <c r="A287" s="629"/>
      <c r="B287" s="629"/>
      <c r="C287" s="192" t="s">
        <v>1649</v>
      </c>
      <c r="D287" s="193" t="s">
        <v>26</v>
      </c>
      <c r="E287" s="722"/>
      <c r="F287" s="203" t="s">
        <v>1650</v>
      </c>
      <c r="G287" s="877"/>
      <c r="H287" s="444"/>
      <c r="I287" s="143"/>
      <c r="J287" s="446">
        <v>46039200</v>
      </c>
      <c r="K287" s="90" t="s">
        <v>152</v>
      </c>
    </row>
    <row r="288" spans="1:11" ht="28.5" customHeight="1">
      <c r="A288" s="629"/>
      <c r="B288" s="629"/>
      <c r="C288" s="192" t="s">
        <v>1649</v>
      </c>
      <c r="D288" s="193" t="s">
        <v>26</v>
      </c>
      <c r="E288" s="722"/>
      <c r="F288" s="203" t="s">
        <v>1651</v>
      </c>
      <c r="G288" s="877"/>
      <c r="H288" s="444"/>
      <c r="I288" s="143"/>
      <c r="J288" s="446">
        <v>56434200</v>
      </c>
      <c r="K288" s="90" t="s">
        <v>152</v>
      </c>
    </row>
    <row r="289" spans="1:11" s="30" customFormat="1" ht="32.65" customHeight="1">
      <c r="A289" s="629"/>
      <c r="B289" s="629"/>
      <c r="C289" s="878" t="s">
        <v>5227</v>
      </c>
      <c r="D289" s="879"/>
      <c r="E289" s="773" t="s">
        <v>703</v>
      </c>
      <c r="F289" s="205"/>
      <c r="G289" s="877"/>
      <c r="H289" s="442"/>
      <c r="I289" s="142"/>
      <c r="J289" s="442"/>
      <c r="K289" s="90"/>
    </row>
    <row r="290" spans="1:11" s="30" customFormat="1" ht="30">
      <c r="A290" s="629"/>
      <c r="B290" s="629"/>
      <c r="C290" s="192" t="s">
        <v>1652</v>
      </c>
      <c r="D290" s="193" t="s">
        <v>26</v>
      </c>
      <c r="E290" s="773"/>
      <c r="F290" s="205" t="s">
        <v>1653</v>
      </c>
      <c r="G290" s="877"/>
      <c r="H290" s="444"/>
      <c r="I290" s="143"/>
      <c r="J290" s="444">
        <v>511900</v>
      </c>
      <c r="K290" s="90" t="s">
        <v>152</v>
      </c>
    </row>
    <row r="291" spans="1:11" s="30" customFormat="1" ht="37.9" customHeight="1">
      <c r="A291" s="629"/>
      <c r="B291" s="629"/>
      <c r="C291" s="192" t="s">
        <v>1652</v>
      </c>
      <c r="D291" s="193" t="s">
        <v>26</v>
      </c>
      <c r="E291" s="773"/>
      <c r="F291" s="205" t="s">
        <v>1654</v>
      </c>
      <c r="G291" s="877"/>
      <c r="H291" s="444"/>
      <c r="I291" s="143"/>
      <c r="J291" s="444">
        <v>573800</v>
      </c>
      <c r="K291" s="90" t="s">
        <v>152</v>
      </c>
    </row>
    <row r="292" spans="1:11" s="30" customFormat="1" ht="36.6" customHeight="1">
      <c r="A292" s="629"/>
      <c r="B292" s="629"/>
      <c r="C292" s="192" t="s">
        <v>1655</v>
      </c>
      <c r="D292" s="193" t="s">
        <v>26</v>
      </c>
      <c r="E292" s="773"/>
      <c r="F292" s="205" t="s">
        <v>1656</v>
      </c>
      <c r="G292" s="877"/>
      <c r="H292" s="444"/>
      <c r="I292" s="143"/>
      <c r="J292" s="444">
        <v>675000</v>
      </c>
      <c r="K292" s="90" t="s">
        <v>152</v>
      </c>
    </row>
    <row r="293" spans="1:11" s="30" customFormat="1" ht="33" customHeight="1">
      <c r="A293" s="629"/>
      <c r="B293" s="629"/>
      <c r="C293" s="192" t="s">
        <v>1655</v>
      </c>
      <c r="D293" s="193" t="s">
        <v>26</v>
      </c>
      <c r="E293" s="773"/>
      <c r="F293" s="205" t="s">
        <v>1657</v>
      </c>
      <c r="G293" s="877"/>
      <c r="H293" s="444"/>
      <c r="I293" s="143"/>
      <c r="J293" s="444">
        <v>756000</v>
      </c>
      <c r="K293" s="90" t="s">
        <v>152</v>
      </c>
    </row>
    <row r="294" spans="1:11" s="30" customFormat="1" ht="34.15" customHeight="1">
      <c r="A294" s="629"/>
      <c r="B294" s="629"/>
      <c r="C294" s="192" t="s">
        <v>1658</v>
      </c>
      <c r="D294" s="193" t="s">
        <v>26</v>
      </c>
      <c r="E294" s="773"/>
      <c r="F294" s="205" t="s">
        <v>1659</v>
      </c>
      <c r="G294" s="877"/>
      <c r="H294" s="444"/>
      <c r="I294" s="143"/>
      <c r="J294" s="444">
        <v>725700</v>
      </c>
      <c r="K294" s="90" t="s">
        <v>152</v>
      </c>
    </row>
    <row r="295" spans="1:11" s="30" customFormat="1" ht="33" customHeight="1">
      <c r="A295" s="629"/>
      <c r="B295" s="629"/>
      <c r="C295" s="192" t="s">
        <v>1658</v>
      </c>
      <c r="D295" s="193" t="s">
        <v>26</v>
      </c>
      <c r="E295" s="773" t="str">
        <f>E289</f>
        <v>TCVN 11821-3/
Iso 21138-3</v>
      </c>
      <c r="F295" s="205" t="s">
        <v>1660</v>
      </c>
      <c r="G295" s="877" t="str">
        <f>G267</f>
        <v>Công ty CP Nhựa Thiếu Niên Tiền Phong
Đc: Số 02 An Đà, phường Gia Viên, thành phố Hải Phòng; 
SĐT: 0987456699</v>
      </c>
      <c r="H295" s="444"/>
      <c r="I295" s="143"/>
      <c r="J295" s="444">
        <v>900000</v>
      </c>
      <c r="K295" s="90" t="s">
        <v>152</v>
      </c>
    </row>
    <row r="296" spans="1:11" s="30" customFormat="1" ht="30">
      <c r="A296" s="629"/>
      <c r="B296" s="629"/>
      <c r="C296" s="192" t="s">
        <v>1661</v>
      </c>
      <c r="D296" s="193" t="s">
        <v>26</v>
      </c>
      <c r="E296" s="773"/>
      <c r="F296" s="205" t="s">
        <v>1662</v>
      </c>
      <c r="G296" s="877"/>
      <c r="H296" s="444"/>
      <c r="I296" s="143"/>
      <c r="J296" s="444">
        <v>1248800</v>
      </c>
      <c r="K296" s="90" t="s">
        <v>152</v>
      </c>
    </row>
    <row r="297" spans="1:11" s="30" customFormat="1" ht="30">
      <c r="A297" s="629"/>
      <c r="B297" s="629"/>
      <c r="C297" s="192" t="s">
        <v>1661</v>
      </c>
      <c r="D297" s="193" t="s">
        <v>26</v>
      </c>
      <c r="E297" s="773"/>
      <c r="F297" s="205" t="s">
        <v>1663</v>
      </c>
      <c r="G297" s="877"/>
      <c r="H297" s="444"/>
      <c r="I297" s="143"/>
      <c r="J297" s="444">
        <v>1645900</v>
      </c>
      <c r="K297" s="90" t="s">
        <v>152</v>
      </c>
    </row>
    <row r="298" spans="1:11" s="30" customFormat="1" ht="30">
      <c r="A298" s="629"/>
      <c r="B298" s="629"/>
      <c r="C298" s="192" t="s">
        <v>1664</v>
      </c>
      <c r="D298" s="193" t="s">
        <v>26</v>
      </c>
      <c r="E298" s="773"/>
      <c r="F298" s="205" t="s">
        <v>1665</v>
      </c>
      <c r="G298" s="877"/>
      <c r="H298" s="444"/>
      <c r="I298" s="143"/>
      <c r="J298" s="444">
        <v>1867500</v>
      </c>
      <c r="K298" s="90" t="s">
        <v>152</v>
      </c>
    </row>
    <row r="299" spans="1:11" s="30" customFormat="1" ht="30">
      <c r="A299" s="629"/>
      <c r="B299" s="629"/>
      <c r="C299" s="192" t="s">
        <v>1664</v>
      </c>
      <c r="D299" s="193" t="s">
        <v>26</v>
      </c>
      <c r="E299" s="773"/>
      <c r="F299" s="205" t="s">
        <v>1666</v>
      </c>
      <c r="G299" s="877"/>
      <c r="H299" s="444"/>
      <c r="I299" s="143"/>
      <c r="J299" s="444">
        <v>2700000</v>
      </c>
      <c r="K299" s="90" t="s">
        <v>152</v>
      </c>
    </row>
    <row r="300" spans="1:11" s="30" customFormat="1" ht="30">
      <c r="A300" s="629"/>
      <c r="B300" s="629"/>
      <c r="C300" s="192" t="s">
        <v>1667</v>
      </c>
      <c r="D300" s="193" t="s">
        <v>26</v>
      </c>
      <c r="E300" s="773"/>
      <c r="F300" s="205" t="s">
        <v>1668</v>
      </c>
      <c r="G300" s="877"/>
      <c r="H300" s="444"/>
      <c r="I300" s="143"/>
      <c r="J300" s="444">
        <v>2799000</v>
      </c>
      <c r="K300" s="90" t="s">
        <v>152</v>
      </c>
    </row>
    <row r="301" spans="1:11" s="30" customFormat="1" ht="30">
      <c r="A301" s="629"/>
      <c r="B301" s="629"/>
      <c r="C301" s="192" t="s">
        <v>1667</v>
      </c>
      <c r="D301" s="193" t="s">
        <v>26</v>
      </c>
      <c r="E301" s="773"/>
      <c r="F301" s="205" t="s">
        <v>1669</v>
      </c>
      <c r="G301" s="877"/>
      <c r="H301" s="444"/>
      <c r="I301" s="143"/>
      <c r="J301" s="444">
        <v>3388500</v>
      </c>
      <c r="K301" s="90" t="s">
        <v>152</v>
      </c>
    </row>
    <row r="302" spans="1:11" s="30" customFormat="1" ht="30">
      <c r="A302" s="629"/>
      <c r="B302" s="629"/>
      <c r="C302" s="192" t="s">
        <v>2575</v>
      </c>
      <c r="D302" s="193" t="s">
        <v>26</v>
      </c>
      <c r="E302" s="773"/>
      <c r="F302" s="205" t="s">
        <v>1671</v>
      </c>
      <c r="G302" s="877"/>
      <c r="H302" s="444"/>
      <c r="I302" s="143"/>
      <c r="J302" s="444">
        <v>4761000</v>
      </c>
      <c r="K302" s="90" t="s">
        <v>152</v>
      </c>
    </row>
    <row r="303" spans="1:11" s="30" customFormat="1" ht="30">
      <c r="A303" s="629"/>
      <c r="B303" s="629"/>
      <c r="C303" s="192" t="s">
        <v>1670</v>
      </c>
      <c r="D303" s="193" t="s">
        <v>26</v>
      </c>
      <c r="E303" s="773"/>
      <c r="F303" s="205" t="s">
        <v>1672</v>
      </c>
      <c r="G303" s="877"/>
      <c r="H303" s="444"/>
      <c r="I303" s="143"/>
      <c r="J303" s="444">
        <v>6293300</v>
      </c>
      <c r="K303" s="90" t="s">
        <v>152</v>
      </c>
    </row>
    <row r="304" spans="1:11" s="30" customFormat="1" ht="45">
      <c r="A304" s="629"/>
      <c r="B304" s="629"/>
      <c r="C304" s="192" t="s">
        <v>1673</v>
      </c>
      <c r="D304" s="193" t="s">
        <v>26</v>
      </c>
      <c r="E304" s="773"/>
      <c r="F304" s="205" t="s">
        <v>1674</v>
      </c>
      <c r="G304" s="877"/>
      <c r="H304" s="444"/>
      <c r="I304" s="143"/>
      <c r="J304" s="444">
        <v>9292500</v>
      </c>
      <c r="K304" s="90" t="s">
        <v>152</v>
      </c>
    </row>
    <row r="305" spans="1:11" s="30" customFormat="1" ht="34.9" customHeight="1">
      <c r="A305" s="629"/>
      <c r="B305" s="629"/>
      <c r="C305" s="878" t="s">
        <v>5228</v>
      </c>
      <c r="D305" s="879"/>
      <c r="E305" s="773"/>
      <c r="F305" s="205"/>
      <c r="G305" s="877"/>
      <c r="H305" s="442"/>
      <c r="I305" s="142"/>
      <c r="J305" s="442"/>
      <c r="K305" s="90"/>
    </row>
    <row r="306" spans="1:11" s="30" customFormat="1" ht="30">
      <c r="A306" s="629"/>
      <c r="B306" s="629"/>
      <c r="C306" s="192" t="s">
        <v>1675</v>
      </c>
      <c r="D306" s="193" t="s">
        <v>26</v>
      </c>
      <c r="E306" s="773"/>
      <c r="F306" s="205" t="s">
        <v>1654</v>
      </c>
      <c r="G306" s="877"/>
      <c r="H306" s="444"/>
      <c r="I306" s="143"/>
      <c r="J306" s="444">
        <v>292600</v>
      </c>
      <c r="K306" s="90" t="s">
        <v>152</v>
      </c>
    </row>
    <row r="307" spans="1:11" s="30" customFormat="1" ht="30">
      <c r="A307" s="629"/>
      <c r="B307" s="629"/>
      <c r="C307" s="192" t="s">
        <v>1675</v>
      </c>
      <c r="D307" s="193" t="s">
        <v>26</v>
      </c>
      <c r="E307" s="773"/>
      <c r="F307" s="205" t="s">
        <v>1676</v>
      </c>
      <c r="G307" s="877"/>
      <c r="H307" s="444"/>
      <c r="I307" s="143"/>
      <c r="J307" s="444">
        <v>348400</v>
      </c>
      <c r="K307" s="90" t="s">
        <v>152</v>
      </c>
    </row>
    <row r="308" spans="1:11" s="30" customFormat="1" ht="30">
      <c r="A308" s="629"/>
      <c r="B308" s="629"/>
      <c r="C308" s="192" t="s">
        <v>1677</v>
      </c>
      <c r="D308" s="193" t="s">
        <v>26</v>
      </c>
      <c r="E308" s="773"/>
      <c r="F308" s="205" t="s">
        <v>1657</v>
      </c>
      <c r="G308" s="877"/>
      <c r="H308" s="444"/>
      <c r="I308" s="143"/>
      <c r="J308" s="444">
        <v>459900</v>
      </c>
      <c r="K308" s="90" t="s">
        <v>152</v>
      </c>
    </row>
    <row r="309" spans="1:11" s="30" customFormat="1" ht="30">
      <c r="A309" s="629"/>
      <c r="B309" s="629"/>
      <c r="C309" s="192" t="s">
        <v>1677</v>
      </c>
      <c r="D309" s="193" t="s">
        <v>26</v>
      </c>
      <c r="E309" s="773"/>
      <c r="F309" s="205" t="s">
        <v>1678</v>
      </c>
      <c r="G309" s="877"/>
      <c r="H309" s="444"/>
      <c r="I309" s="143"/>
      <c r="J309" s="444">
        <v>515600</v>
      </c>
      <c r="K309" s="90" t="s">
        <v>152</v>
      </c>
    </row>
    <row r="310" spans="1:11" s="30" customFormat="1" ht="30">
      <c r="A310" s="629"/>
      <c r="B310" s="629"/>
      <c r="C310" s="192" t="s">
        <v>1679</v>
      </c>
      <c r="D310" s="193" t="s">
        <v>26</v>
      </c>
      <c r="E310" s="773"/>
      <c r="F310" s="205" t="s">
        <v>1660</v>
      </c>
      <c r="G310" s="877"/>
      <c r="H310" s="444"/>
      <c r="I310" s="143"/>
      <c r="J310" s="444">
        <v>560900</v>
      </c>
      <c r="K310" s="90" t="s">
        <v>152</v>
      </c>
    </row>
    <row r="311" spans="1:11" s="30" customFormat="1" ht="30">
      <c r="A311" s="629"/>
      <c r="B311" s="629"/>
      <c r="C311" s="192" t="s">
        <v>1679</v>
      </c>
      <c r="D311" s="193" t="s">
        <v>26</v>
      </c>
      <c r="E311" s="773"/>
      <c r="F311" s="205" t="s">
        <v>1680</v>
      </c>
      <c r="G311" s="877"/>
      <c r="H311" s="444"/>
      <c r="I311" s="143"/>
      <c r="J311" s="444">
        <v>670600</v>
      </c>
      <c r="K311" s="90" t="s">
        <v>152</v>
      </c>
    </row>
    <row r="312" spans="1:11" s="30" customFormat="1" ht="30">
      <c r="A312" s="629"/>
      <c r="B312" s="629"/>
      <c r="C312" s="192" t="s">
        <v>1681</v>
      </c>
      <c r="D312" s="193" t="s">
        <v>26</v>
      </c>
      <c r="E312" s="773"/>
      <c r="F312" s="205" t="s">
        <v>1663</v>
      </c>
      <c r="G312" s="877"/>
      <c r="H312" s="444"/>
      <c r="I312" s="143"/>
      <c r="J312" s="444">
        <v>975500</v>
      </c>
      <c r="K312" s="90" t="s">
        <v>152</v>
      </c>
    </row>
    <row r="313" spans="1:11" s="30" customFormat="1" ht="30">
      <c r="A313" s="629"/>
      <c r="B313" s="629"/>
      <c r="C313" s="192" t="s">
        <v>1681</v>
      </c>
      <c r="D313" s="193" t="s">
        <v>26</v>
      </c>
      <c r="E313" s="773"/>
      <c r="F313" s="205" t="s">
        <v>1682</v>
      </c>
      <c r="G313" s="877"/>
      <c r="H313" s="444"/>
      <c r="I313" s="143"/>
      <c r="J313" s="444">
        <v>1207200</v>
      </c>
      <c r="K313" s="90" t="s">
        <v>152</v>
      </c>
    </row>
    <row r="314" spans="1:11" s="30" customFormat="1" ht="30">
      <c r="A314" s="629"/>
      <c r="B314" s="629"/>
      <c r="C314" s="192" t="s">
        <v>1683</v>
      </c>
      <c r="D314" s="193" t="s">
        <v>26</v>
      </c>
      <c r="E314" s="773"/>
      <c r="F314" s="205" t="s">
        <v>1666</v>
      </c>
      <c r="G314" s="877"/>
      <c r="H314" s="444"/>
      <c r="I314" s="143"/>
      <c r="J314" s="444">
        <v>1524200</v>
      </c>
      <c r="K314" s="90" t="s">
        <v>152</v>
      </c>
    </row>
    <row r="315" spans="1:11" s="30" customFormat="1" ht="30">
      <c r="A315" s="629"/>
      <c r="B315" s="629"/>
      <c r="C315" s="192" t="s">
        <v>1683</v>
      </c>
      <c r="D315" s="193" t="s">
        <v>26</v>
      </c>
      <c r="E315" s="773"/>
      <c r="F315" s="205" t="s">
        <v>1684</v>
      </c>
      <c r="G315" s="877"/>
      <c r="H315" s="444"/>
      <c r="I315" s="143"/>
      <c r="J315" s="444">
        <v>1792500</v>
      </c>
      <c r="K315" s="90" t="s">
        <v>152</v>
      </c>
    </row>
    <row r="316" spans="1:11" s="30" customFormat="1" ht="30">
      <c r="A316" s="629"/>
      <c r="B316" s="629"/>
      <c r="C316" s="192" t="s">
        <v>1685</v>
      </c>
      <c r="D316" s="193" t="s">
        <v>26</v>
      </c>
      <c r="E316" s="773"/>
      <c r="F316" s="205" t="s">
        <v>1669</v>
      </c>
      <c r="G316" s="877"/>
      <c r="H316" s="444"/>
      <c r="I316" s="143"/>
      <c r="J316" s="444">
        <v>2207000</v>
      </c>
      <c r="K316" s="90" t="s">
        <v>152</v>
      </c>
    </row>
    <row r="317" spans="1:11" s="30" customFormat="1" ht="30">
      <c r="A317" s="629"/>
      <c r="B317" s="629"/>
      <c r="C317" s="192" t="s">
        <v>1685</v>
      </c>
      <c r="D317" s="193" t="s">
        <v>26</v>
      </c>
      <c r="E317" s="773"/>
      <c r="F317" s="205" t="s">
        <v>1686</v>
      </c>
      <c r="G317" s="877"/>
      <c r="H317" s="444"/>
      <c r="I317" s="143"/>
      <c r="J317" s="444">
        <v>2560600</v>
      </c>
      <c r="K317" s="90" t="s">
        <v>152</v>
      </c>
    </row>
    <row r="318" spans="1:11" s="30" customFormat="1" ht="30">
      <c r="A318" s="629"/>
      <c r="B318" s="629"/>
      <c r="C318" s="192" t="s">
        <v>1687</v>
      </c>
      <c r="D318" s="193" t="s">
        <v>26</v>
      </c>
      <c r="E318" s="773"/>
      <c r="F318" s="205" t="s">
        <v>1672</v>
      </c>
      <c r="G318" s="877"/>
      <c r="H318" s="444"/>
      <c r="I318" s="143"/>
      <c r="J318" s="444">
        <v>3865400</v>
      </c>
      <c r="K318" s="90" t="s">
        <v>152</v>
      </c>
    </row>
    <row r="319" spans="1:11" s="30" customFormat="1" ht="30">
      <c r="A319" s="629"/>
      <c r="B319" s="629"/>
      <c r="C319" s="192" t="s">
        <v>1687</v>
      </c>
      <c r="D319" s="193" t="s">
        <v>26</v>
      </c>
      <c r="E319" s="773"/>
      <c r="F319" s="205" t="s">
        <v>1688</v>
      </c>
      <c r="G319" s="877"/>
      <c r="H319" s="444"/>
      <c r="I319" s="143"/>
      <c r="J319" s="444">
        <v>4340900</v>
      </c>
      <c r="K319" s="90" t="s">
        <v>152</v>
      </c>
    </row>
    <row r="320" spans="1:11" s="30" customFormat="1" ht="30">
      <c r="A320" s="629"/>
      <c r="B320" s="629"/>
      <c r="C320" s="192" t="s">
        <v>1689</v>
      </c>
      <c r="D320" s="193" t="s">
        <v>26</v>
      </c>
      <c r="E320" s="773"/>
      <c r="F320" s="205" t="s">
        <v>1690</v>
      </c>
      <c r="G320" s="877"/>
      <c r="H320" s="444"/>
      <c r="I320" s="143"/>
      <c r="J320" s="444">
        <v>5718800</v>
      </c>
      <c r="K320" s="90" t="s">
        <v>152</v>
      </c>
    </row>
    <row r="321" spans="1:11" s="30" customFormat="1" ht="30" customHeight="1">
      <c r="A321" s="629"/>
      <c r="B321" s="629"/>
      <c r="C321" s="87" t="s">
        <v>1689</v>
      </c>
      <c r="D321" s="193" t="s">
        <v>26</v>
      </c>
      <c r="E321" s="773"/>
      <c r="F321" s="205" t="s">
        <v>1691</v>
      </c>
      <c r="G321" s="877"/>
      <c r="H321" s="444"/>
      <c r="I321" s="143"/>
      <c r="J321" s="444">
        <v>6828400</v>
      </c>
      <c r="K321" s="90" t="s">
        <v>152</v>
      </c>
    </row>
    <row r="322" spans="1:11" s="30" customFormat="1" ht="76.150000000000006" customHeight="1">
      <c r="A322" s="629"/>
      <c r="B322" s="629"/>
      <c r="C322" s="878" t="s">
        <v>5229</v>
      </c>
      <c r="D322" s="879"/>
      <c r="E322" s="722" t="s">
        <v>704</v>
      </c>
      <c r="F322" s="205"/>
      <c r="G322" s="877"/>
      <c r="H322" s="442"/>
      <c r="I322" s="142"/>
      <c r="J322" s="442"/>
      <c r="K322" s="90"/>
    </row>
    <row r="323" spans="1:11" s="30" customFormat="1" ht="43.5" customHeight="1">
      <c r="A323" s="629"/>
      <c r="B323" s="629"/>
      <c r="C323" s="29" t="s">
        <v>1692</v>
      </c>
      <c r="D323" s="202" t="s">
        <v>26</v>
      </c>
      <c r="E323" s="722"/>
      <c r="F323" s="205" t="s">
        <v>1693</v>
      </c>
      <c r="G323" s="877" t="str">
        <f>G295</f>
        <v>Công ty CP Nhựa Thiếu Niên Tiền Phong
Đc: Số 02 An Đà, phường Gia Viên, thành phố Hải Phòng; 
SĐT: 0987456699</v>
      </c>
      <c r="H323" s="444"/>
      <c r="I323" s="143"/>
      <c r="J323" s="444">
        <v>16800</v>
      </c>
      <c r="K323" s="90" t="s">
        <v>152</v>
      </c>
    </row>
    <row r="324" spans="1:11" s="30" customFormat="1" ht="45">
      <c r="A324" s="629"/>
      <c r="B324" s="629"/>
      <c r="C324" s="29" t="s">
        <v>1692</v>
      </c>
      <c r="D324" s="202" t="s">
        <v>26</v>
      </c>
      <c r="E324" s="722"/>
      <c r="F324" s="205" t="s">
        <v>1694</v>
      </c>
      <c r="G324" s="877"/>
      <c r="H324" s="444"/>
      <c r="I324" s="143"/>
      <c r="J324" s="444">
        <v>24100</v>
      </c>
      <c r="K324" s="90" t="s">
        <v>152</v>
      </c>
    </row>
    <row r="325" spans="1:11" s="30" customFormat="1" ht="45">
      <c r="A325" s="629"/>
      <c r="B325" s="629"/>
      <c r="C325" s="29" t="s">
        <v>1692</v>
      </c>
      <c r="D325" s="202" t="s">
        <v>26</v>
      </c>
      <c r="E325" s="722"/>
      <c r="F325" s="205" t="s">
        <v>1695</v>
      </c>
      <c r="G325" s="877"/>
      <c r="H325" s="444"/>
      <c r="I325" s="143"/>
      <c r="J325" s="444">
        <v>33000</v>
      </c>
      <c r="K325" s="90" t="s">
        <v>152</v>
      </c>
    </row>
    <row r="326" spans="1:11" s="30" customFormat="1" ht="45">
      <c r="A326" s="629"/>
      <c r="B326" s="629"/>
      <c r="C326" s="29" t="s">
        <v>1692</v>
      </c>
      <c r="D326" s="202" t="s">
        <v>26</v>
      </c>
      <c r="E326" s="722"/>
      <c r="F326" s="205" t="s">
        <v>1696</v>
      </c>
      <c r="G326" s="877"/>
      <c r="H326" s="444"/>
      <c r="I326" s="143"/>
      <c r="J326" s="444">
        <v>47800</v>
      </c>
      <c r="K326" s="90" t="s">
        <v>152</v>
      </c>
    </row>
    <row r="327" spans="1:11" s="30" customFormat="1" ht="45">
      <c r="A327" s="629"/>
      <c r="B327" s="629"/>
      <c r="C327" s="29" t="s">
        <v>1692</v>
      </c>
      <c r="D327" s="202" t="s">
        <v>26</v>
      </c>
      <c r="E327" s="722"/>
      <c r="F327" s="205" t="s">
        <v>1697</v>
      </c>
      <c r="G327" s="877"/>
      <c r="H327" s="444"/>
      <c r="I327" s="143"/>
      <c r="J327" s="444">
        <v>62200</v>
      </c>
      <c r="K327" s="90" t="s">
        <v>152</v>
      </c>
    </row>
    <row r="328" spans="1:11" s="30" customFormat="1" ht="45">
      <c r="A328" s="629"/>
      <c r="B328" s="629"/>
      <c r="C328" s="29" t="s">
        <v>1692</v>
      </c>
      <c r="D328" s="202" t="s">
        <v>26</v>
      </c>
      <c r="E328" s="722"/>
      <c r="F328" s="205" t="s">
        <v>1698</v>
      </c>
      <c r="G328" s="877"/>
      <c r="H328" s="444"/>
      <c r="I328" s="143"/>
      <c r="J328" s="444">
        <v>87900</v>
      </c>
      <c r="K328" s="90" t="s">
        <v>152</v>
      </c>
    </row>
    <row r="329" spans="1:11" s="30" customFormat="1" ht="45">
      <c r="A329" s="629"/>
      <c r="B329" s="629"/>
      <c r="C329" s="29" t="s">
        <v>1692</v>
      </c>
      <c r="D329" s="202" t="s">
        <v>26</v>
      </c>
      <c r="E329" s="722"/>
      <c r="F329" s="205" t="s">
        <v>1699</v>
      </c>
      <c r="G329" s="877"/>
      <c r="H329" s="444"/>
      <c r="I329" s="143"/>
      <c r="J329" s="444">
        <v>136600</v>
      </c>
      <c r="K329" s="90" t="s">
        <v>152</v>
      </c>
    </row>
    <row r="330" spans="1:11" s="30" customFormat="1" ht="45">
      <c r="A330" s="629"/>
      <c r="B330" s="629"/>
      <c r="C330" s="29" t="s">
        <v>1692</v>
      </c>
      <c r="D330" s="202" t="s">
        <v>26</v>
      </c>
      <c r="E330" s="722"/>
      <c r="F330" s="205" t="s">
        <v>1700</v>
      </c>
      <c r="G330" s="877"/>
      <c r="H330" s="444"/>
      <c r="I330" s="143"/>
      <c r="J330" s="444">
        <v>186500</v>
      </c>
      <c r="K330" s="90" t="s">
        <v>152</v>
      </c>
    </row>
    <row r="331" spans="1:11" s="30" customFormat="1" ht="45">
      <c r="A331" s="629"/>
      <c r="B331" s="629"/>
      <c r="C331" s="29" t="s">
        <v>1692</v>
      </c>
      <c r="D331" s="202" t="s">
        <v>26</v>
      </c>
      <c r="E331" s="722"/>
      <c r="F331" s="205" t="s">
        <v>1701</v>
      </c>
      <c r="G331" s="877"/>
      <c r="H331" s="444"/>
      <c r="I331" s="143"/>
      <c r="J331" s="444">
        <v>278100</v>
      </c>
      <c r="K331" s="90" t="s">
        <v>152</v>
      </c>
    </row>
    <row r="332" spans="1:11" s="30" customFormat="1" ht="45">
      <c r="A332" s="629"/>
      <c r="B332" s="629"/>
      <c r="C332" s="29" t="s">
        <v>1692</v>
      </c>
      <c r="D332" s="202" t="s">
        <v>26</v>
      </c>
      <c r="E332" s="722"/>
      <c r="F332" s="205" t="s">
        <v>1702</v>
      </c>
      <c r="G332" s="877"/>
      <c r="H332" s="444"/>
      <c r="I332" s="143"/>
      <c r="J332" s="444">
        <v>332400</v>
      </c>
      <c r="K332" s="90" t="s">
        <v>152</v>
      </c>
    </row>
    <row r="333" spans="1:11" s="30" customFormat="1" ht="41.65" customHeight="1">
      <c r="A333" s="629"/>
      <c r="B333" s="629"/>
      <c r="C333" s="878" t="s">
        <v>5230</v>
      </c>
      <c r="D333" s="879"/>
      <c r="E333" s="722" t="s">
        <v>2576</v>
      </c>
      <c r="F333" s="205"/>
      <c r="G333" s="877"/>
      <c r="H333" s="207"/>
      <c r="I333" s="145"/>
      <c r="J333" s="46"/>
      <c r="K333" s="90"/>
    </row>
    <row r="334" spans="1:11" s="30" customFormat="1" ht="37.15" customHeight="1">
      <c r="A334" s="629"/>
      <c r="B334" s="629"/>
      <c r="C334" s="29" t="s">
        <v>1703</v>
      </c>
      <c r="D334" s="193" t="s">
        <v>26</v>
      </c>
      <c r="E334" s="722"/>
      <c r="F334" s="205" t="s">
        <v>1704</v>
      </c>
      <c r="G334" s="877"/>
      <c r="H334" s="195">
        <v>8600</v>
      </c>
      <c r="I334" s="195"/>
      <c r="J334" s="443"/>
      <c r="K334" s="90" t="s">
        <v>152</v>
      </c>
    </row>
    <row r="335" spans="1:11" s="30" customFormat="1" ht="33.6" customHeight="1">
      <c r="A335" s="629"/>
      <c r="B335" s="629"/>
      <c r="C335" s="29" t="s">
        <v>1705</v>
      </c>
      <c r="D335" s="193" t="s">
        <v>26</v>
      </c>
      <c r="E335" s="722"/>
      <c r="F335" s="205" t="s">
        <v>1706</v>
      </c>
      <c r="G335" s="877"/>
      <c r="H335" s="195">
        <v>9500</v>
      </c>
      <c r="I335" s="195"/>
      <c r="J335" s="443"/>
      <c r="K335" s="90" t="s">
        <v>152</v>
      </c>
    </row>
    <row r="336" spans="1:11" s="30" customFormat="1" ht="36.6" customHeight="1">
      <c r="A336" s="629"/>
      <c r="B336" s="629"/>
      <c r="C336" s="29" t="s">
        <v>1707</v>
      </c>
      <c r="D336" s="193" t="s">
        <v>26</v>
      </c>
      <c r="E336" s="722"/>
      <c r="F336" s="205" t="s">
        <v>1708</v>
      </c>
      <c r="G336" s="877"/>
      <c r="H336" s="195">
        <v>11300</v>
      </c>
      <c r="I336" s="195"/>
      <c r="J336" s="443"/>
      <c r="K336" s="90" t="s">
        <v>152</v>
      </c>
    </row>
    <row r="337" spans="1:11" s="30" customFormat="1" ht="37.15" customHeight="1">
      <c r="A337" s="629"/>
      <c r="B337" s="629"/>
      <c r="C337" s="29" t="s">
        <v>1709</v>
      </c>
      <c r="D337" s="193" t="s">
        <v>26</v>
      </c>
      <c r="E337" s="722"/>
      <c r="F337" s="205" t="s">
        <v>1710</v>
      </c>
      <c r="G337" s="877"/>
      <c r="H337" s="195">
        <v>13300</v>
      </c>
      <c r="I337" s="195"/>
      <c r="J337" s="443"/>
      <c r="K337" s="90" t="s">
        <v>152</v>
      </c>
    </row>
    <row r="338" spans="1:11" s="30" customFormat="1" ht="35.450000000000003" customHeight="1">
      <c r="A338" s="629"/>
      <c r="B338" s="629"/>
      <c r="C338" s="29" t="s">
        <v>1711</v>
      </c>
      <c r="D338" s="193" t="s">
        <v>26</v>
      </c>
      <c r="E338" s="722"/>
      <c r="F338" s="205" t="s">
        <v>1712</v>
      </c>
      <c r="G338" s="877"/>
      <c r="H338" s="195">
        <v>11100</v>
      </c>
      <c r="I338" s="195"/>
      <c r="J338" s="443"/>
      <c r="K338" s="90" t="s">
        <v>152</v>
      </c>
    </row>
    <row r="339" spans="1:11" s="30" customFormat="1" ht="30" customHeight="1">
      <c r="A339" s="629"/>
      <c r="B339" s="629"/>
      <c r="C339" s="29" t="s">
        <v>1713</v>
      </c>
      <c r="D339" s="193" t="s">
        <v>26</v>
      </c>
      <c r="E339" s="722" t="str">
        <f>E333</f>
        <v>QCVN 16:2023/BXD &amp;
TCVN 8491-2</v>
      </c>
      <c r="F339" s="205" t="s">
        <v>1714</v>
      </c>
      <c r="G339" s="877"/>
      <c r="H339" s="195">
        <v>13000</v>
      </c>
      <c r="I339" s="195"/>
      <c r="J339" s="443"/>
      <c r="K339" s="90" t="s">
        <v>152</v>
      </c>
    </row>
    <row r="340" spans="1:11" s="30" customFormat="1" ht="37.9" customHeight="1">
      <c r="A340" s="629"/>
      <c r="B340" s="629"/>
      <c r="C340" s="29" t="s">
        <v>1715</v>
      </c>
      <c r="D340" s="193" t="s">
        <v>26</v>
      </c>
      <c r="E340" s="722"/>
      <c r="F340" s="205" t="s">
        <v>1483</v>
      </c>
      <c r="G340" s="877"/>
      <c r="H340" s="195">
        <v>14400</v>
      </c>
      <c r="I340" s="195"/>
      <c r="J340" s="443"/>
      <c r="K340" s="90" t="s">
        <v>152</v>
      </c>
    </row>
    <row r="341" spans="1:11" s="30" customFormat="1" ht="36" customHeight="1">
      <c r="A341" s="629"/>
      <c r="B341" s="629"/>
      <c r="C341" s="29" t="s">
        <v>1716</v>
      </c>
      <c r="D341" s="193" t="s">
        <v>26</v>
      </c>
      <c r="E341" s="722"/>
      <c r="F341" s="205" t="s">
        <v>1717</v>
      </c>
      <c r="G341" s="877"/>
      <c r="H341" s="195">
        <v>20300</v>
      </c>
      <c r="I341" s="195"/>
      <c r="J341" s="443"/>
      <c r="K341" s="90" t="s">
        <v>152</v>
      </c>
    </row>
    <row r="342" spans="1:11" s="30" customFormat="1" ht="27.75" customHeight="1">
      <c r="A342" s="629"/>
      <c r="B342" s="629"/>
      <c r="C342" s="29" t="s">
        <v>1718</v>
      </c>
      <c r="D342" s="193" t="s">
        <v>26</v>
      </c>
      <c r="E342" s="722"/>
      <c r="F342" s="205" t="s">
        <v>1719</v>
      </c>
      <c r="G342" s="877"/>
      <c r="H342" s="195">
        <v>13300</v>
      </c>
      <c r="I342" s="195"/>
      <c r="J342" s="443"/>
      <c r="K342" s="90" t="s">
        <v>152</v>
      </c>
    </row>
    <row r="343" spans="1:11" s="30" customFormat="1" ht="32.450000000000003" customHeight="1">
      <c r="A343" s="629"/>
      <c r="B343" s="629"/>
      <c r="C343" s="29" t="s">
        <v>1720</v>
      </c>
      <c r="D343" s="193" t="s">
        <v>26</v>
      </c>
      <c r="E343" s="722"/>
      <c r="F343" s="205" t="s">
        <v>1721</v>
      </c>
      <c r="G343" s="877"/>
      <c r="H343" s="195">
        <v>16300</v>
      </c>
      <c r="I343" s="195"/>
      <c r="J343" s="443"/>
      <c r="K343" s="90" t="s">
        <v>152</v>
      </c>
    </row>
    <row r="344" spans="1:11" s="30" customFormat="1" ht="30">
      <c r="A344" s="629"/>
      <c r="B344" s="629"/>
      <c r="C344" s="29" t="s">
        <v>1722</v>
      </c>
      <c r="D344" s="193" t="s">
        <v>26</v>
      </c>
      <c r="E344" s="722"/>
      <c r="F344" s="205" t="s">
        <v>953</v>
      </c>
      <c r="G344" s="877"/>
      <c r="H344" s="195">
        <v>19900</v>
      </c>
      <c r="I344" s="195"/>
      <c r="J344" s="443"/>
      <c r="K344" s="90" t="s">
        <v>152</v>
      </c>
    </row>
    <row r="345" spans="1:11" s="30" customFormat="1" ht="41.45" customHeight="1">
      <c r="A345" s="629"/>
      <c r="B345" s="629"/>
      <c r="C345" s="29" t="s">
        <v>1723</v>
      </c>
      <c r="D345" s="193" t="s">
        <v>26</v>
      </c>
      <c r="E345" s="722"/>
      <c r="F345" s="205" t="s">
        <v>1724</v>
      </c>
      <c r="G345" s="877"/>
      <c r="H345" s="195">
        <v>22600</v>
      </c>
      <c r="I345" s="195"/>
      <c r="J345" s="443"/>
      <c r="K345" s="90" t="s">
        <v>152</v>
      </c>
    </row>
    <row r="346" spans="1:11" s="30" customFormat="1" ht="31.9" customHeight="1">
      <c r="A346" s="629"/>
      <c r="B346" s="629"/>
      <c r="C346" s="29" t="s">
        <v>1725</v>
      </c>
      <c r="D346" s="193" t="s">
        <v>26</v>
      </c>
      <c r="E346" s="722" t="str">
        <f>E339</f>
        <v>QCVN 16:2023/BXD &amp;
TCVN 8491-2</v>
      </c>
      <c r="F346" s="205" t="s">
        <v>1726</v>
      </c>
      <c r="G346" s="877" t="str">
        <f>G323</f>
        <v>Công ty CP Nhựa Thiếu Niên Tiền Phong
Đc: Số 02 An Đà, phường Gia Viên, thành phố Hải Phòng; 
SĐT: 0987456699</v>
      </c>
      <c r="H346" s="195">
        <v>33600</v>
      </c>
      <c r="I346" s="195"/>
      <c r="J346" s="443"/>
      <c r="K346" s="90" t="s">
        <v>152</v>
      </c>
    </row>
    <row r="347" spans="1:11" s="30" customFormat="1" ht="30">
      <c r="A347" s="629"/>
      <c r="B347" s="629"/>
      <c r="C347" s="29" t="s">
        <v>1727</v>
      </c>
      <c r="D347" s="193" t="s">
        <v>26</v>
      </c>
      <c r="E347" s="722"/>
      <c r="F347" s="205" t="s">
        <v>1728</v>
      </c>
      <c r="G347" s="877"/>
      <c r="H347" s="195">
        <v>19000</v>
      </c>
      <c r="I347" s="195"/>
      <c r="J347" s="443"/>
      <c r="K347" s="90" t="s">
        <v>152</v>
      </c>
    </row>
    <row r="348" spans="1:11" s="30" customFormat="1" ht="30">
      <c r="A348" s="629"/>
      <c r="B348" s="629"/>
      <c r="C348" s="29" t="s">
        <v>1729</v>
      </c>
      <c r="D348" s="193" t="s">
        <v>26</v>
      </c>
      <c r="E348" s="722"/>
      <c r="F348" s="205" t="s">
        <v>1730</v>
      </c>
      <c r="G348" s="877"/>
      <c r="H348" s="195">
        <v>22400</v>
      </c>
      <c r="I348" s="195"/>
      <c r="J348" s="443"/>
      <c r="K348" s="90" t="s">
        <v>152</v>
      </c>
    </row>
    <row r="349" spans="1:11" s="30" customFormat="1" ht="30">
      <c r="A349" s="629"/>
      <c r="B349" s="629"/>
      <c r="C349" s="29" t="s">
        <v>1731</v>
      </c>
      <c r="D349" s="193" t="s">
        <v>26</v>
      </c>
      <c r="E349" s="722"/>
      <c r="F349" s="205" t="s">
        <v>957</v>
      </c>
      <c r="G349" s="877"/>
      <c r="H349" s="195">
        <v>25500</v>
      </c>
      <c r="I349" s="195"/>
      <c r="J349" s="443"/>
      <c r="K349" s="90" t="s">
        <v>152</v>
      </c>
    </row>
    <row r="350" spans="1:11" s="30" customFormat="1" ht="30">
      <c r="A350" s="629"/>
      <c r="B350" s="629"/>
      <c r="C350" s="29" t="s">
        <v>1732</v>
      </c>
      <c r="D350" s="193" t="s">
        <v>26</v>
      </c>
      <c r="E350" s="722"/>
      <c r="F350" s="205" t="s">
        <v>1733</v>
      </c>
      <c r="G350" s="877"/>
      <c r="H350" s="195">
        <v>30000</v>
      </c>
      <c r="I350" s="195"/>
      <c r="J350" s="443"/>
      <c r="K350" s="90" t="s">
        <v>152</v>
      </c>
    </row>
    <row r="351" spans="1:11" s="30" customFormat="1" ht="30" customHeight="1">
      <c r="A351" s="629"/>
      <c r="B351" s="629"/>
      <c r="C351" s="29" t="s">
        <v>1734</v>
      </c>
      <c r="D351" s="193" t="s">
        <v>26</v>
      </c>
      <c r="E351" s="722"/>
      <c r="F351" s="205" t="s">
        <v>1735</v>
      </c>
      <c r="G351" s="877"/>
      <c r="H351" s="195">
        <v>37000</v>
      </c>
      <c r="I351" s="195"/>
      <c r="J351" s="443"/>
      <c r="K351" s="90" t="s">
        <v>152</v>
      </c>
    </row>
    <row r="352" spans="1:11" s="30" customFormat="1" ht="30">
      <c r="A352" s="629"/>
      <c r="B352" s="629"/>
      <c r="C352" s="29" t="s">
        <v>1736</v>
      </c>
      <c r="D352" s="193" t="s">
        <v>26</v>
      </c>
      <c r="E352" s="722"/>
      <c r="F352" s="205" t="s">
        <v>1737</v>
      </c>
      <c r="G352" s="877"/>
      <c r="H352" s="195">
        <v>49900</v>
      </c>
      <c r="I352" s="195"/>
      <c r="J352" s="443"/>
      <c r="K352" s="90" t="s">
        <v>152</v>
      </c>
    </row>
    <row r="353" spans="1:11" s="30" customFormat="1" ht="30">
      <c r="A353" s="629"/>
      <c r="B353" s="629"/>
      <c r="C353" s="29" t="s">
        <v>1738</v>
      </c>
      <c r="D353" s="193" t="s">
        <v>26</v>
      </c>
      <c r="E353" s="722"/>
      <c r="F353" s="205" t="s">
        <v>1739</v>
      </c>
      <c r="G353" s="877"/>
      <c r="H353" s="195">
        <v>23300</v>
      </c>
      <c r="I353" s="195"/>
      <c r="J353" s="443"/>
      <c r="K353" s="90" t="s">
        <v>152</v>
      </c>
    </row>
    <row r="354" spans="1:11" s="30" customFormat="1" ht="30">
      <c r="A354" s="629"/>
      <c r="B354" s="629"/>
      <c r="C354" s="29" t="s">
        <v>1740</v>
      </c>
      <c r="D354" s="193" t="s">
        <v>26</v>
      </c>
      <c r="E354" s="722"/>
      <c r="F354" s="205" t="s">
        <v>1741</v>
      </c>
      <c r="G354" s="877"/>
      <c r="H354" s="195">
        <v>26600</v>
      </c>
      <c r="I354" s="195"/>
      <c r="J354" s="443"/>
      <c r="K354" s="90" t="s">
        <v>152</v>
      </c>
    </row>
    <row r="355" spans="1:11" s="30" customFormat="1" ht="30">
      <c r="A355" s="629"/>
      <c r="B355" s="629"/>
      <c r="C355" s="29" t="s">
        <v>1742</v>
      </c>
      <c r="D355" s="193" t="s">
        <v>26</v>
      </c>
      <c r="E355" s="722"/>
      <c r="F355" s="205" t="s">
        <v>1087</v>
      </c>
      <c r="G355" s="877"/>
      <c r="H355" s="195">
        <v>30700</v>
      </c>
      <c r="I355" s="195"/>
      <c r="J355" s="443"/>
      <c r="K355" s="90" t="s">
        <v>152</v>
      </c>
    </row>
    <row r="356" spans="1:11" s="30" customFormat="1" ht="30">
      <c r="A356" s="629"/>
      <c r="B356" s="629"/>
      <c r="C356" s="29" t="s">
        <v>1743</v>
      </c>
      <c r="D356" s="193" t="s">
        <v>26</v>
      </c>
      <c r="E356" s="722"/>
      <c r="F356" s="205" t="s">
        <v>1744</v>
      </c>
      <c r="G356" s="877"/>
      <c r="H356" s="195">
        <v>37200</v>
      </c>
      <c r="I356" s="195"/>
      <c r="J356" s="443"/>
      <c r="K356" s="90" t="s">
        <v>152</v>
      </c>
    </row>
    <row r="357" spans="1:11" s="30" customFormat="1" ht="30">
      <c r="A357" s="629"/>
      <c r="B357" s="629"/>
      <c r="C357" s="29" t="s">
        <v>1745</v>
      </c>
      <c r="D357" s="193" t="s">
        <v>26</v>
      </c>
      <c r="E357" s="722"/>
      <c r="F357" s="205" t="s">
        <v>1746</v>
      </c>
      <c r="G357" s="877"/>
      <c r="H357" s="195">
        <v>46600</v>
      </c>
      <c r="I357" s="195"/>
      <c r="J357" s="443"/>
      <c r="K357" s="90" t="s">
        <v>152</v>
      </c>
    </row>
    <row r="358" spans="1:11" s="30" customFormat="1" ht="30">
      <c r="A358" s="629"/>
      <c r="B358" s="629"/>
      <c r="C358" s="29" t="s">
        <v>1747</v>
      </c>
      <c r="D358" s="193" t="s">
        <v>26</v>
      </c>
      <c r="E358" s="722"/>
      <c r="F358" s="205" t="s">
        <v>1748</v>
      </c>
      <c r="G358" s="877"/>
      <c r="H358" s="195">
        <v>66900</v>
      </c>
      <c r="I358" s="195"/>
      <c r="J358" s="443"/>
      <c r="K358" s="90" t="s">
        <v>152</v>
      </c>
    </row>
    <row r="359" spans="1:11" s="30" customFormat="1" ht="30">
      <c r="A359" s="629"/>
      <c r="B359" s="629"/>
      <c r="C359" s="29" t="s">
        <v>1749</v>
      </c>
      <c r="D359" s="193" t="s">
        <v>26</v>
      </c>
      <c r="E359" s="722"/>
      <c r="F359" s="205" t="s">
        <v>1750</v>
      </c>
      <c r="G359" s="877"/>
      <c r="H359" s="195">
        <v>31000</v>
      </c>
      <c r="I359" s="195"/>
      <c r="J359" s="443"/>
      <c r="K359" s="90" t="s">
        <v>152</v>
      </c>
    </row>
    <row r="360" spans="1:11" s="30" customFormat="1" ht="30">
      <c r="A360" s="629"/>
      <c r="B360" s="629"/>
      <c r="C360" s="29" t="s">
        <v>1751</v>
      </c>
      <c r="D360" s="193" t="s">
        <v>26</v>
      </c>
      <c r="E360" s="722"/>
      <c r="F360" s="205" t="s">
        <v>1752</v>
      </c>
      <c r="G360" s="877"/>
      <c r="H360" s="195">
        <v>37700</v>
      </c>
      <c r="I360" s="195"/>
      <c r="J360" s="443"/>
      <c r="K360" s="90" t="s">
        <v>152</v>
      </c>
    </row>
    <row r="361" spans="1:11" s="30" customFormat="1" ht="30">
      <c r="A361" s="629"/>
      <c r="B361" s="629"/>
      <c r="C361" s="29" t="s">
        <v>1753</v>
      </c>
      <c r="D361" s="193" t="s">
        <v>26</v>
      </c>
      <c r="E361" s="722"/>
      <c r="F361" s="205" t="s">
        <v>1754</v>
      </c>
      <c r="G361" s="877"/>
      <c r="H361" s="195">
        <v>43900</v>
      </c>
      <c r="I361" s="195"/>
      <c r="J361" s="443"/>
      <c r="K361" s="90" t="s">
        <v>152</v>
      </c>
    </row>
    <row r="362" spans="1:11" s="30" customFormat="1" ht="30">
      <c r="A362" s="629"/>
      <c r="B362" s="629"/>
      <c r="C362" s="29" t="s">
        <v>1755</v>
      </c>
      <c r="D362" s="193" t="s">
        <v>26</v>
      </c>
      <c r="E362" s="722"/>
      <c r="F362" s="205" t="s">
        <v>1079</v>
      </c>
      <c r="G362" s="877"/>
      <c r="H362" s="195">
        <v>53100</v>
      </c>
      <c r="I362" s="195"/>
      <c r="J362" s="443"/>
      <c r="K362" s="90" t="s">
        <v>152</v>
      </c>
    </row>
    <row r="363" spans="1:11" s="30" customFormat="1" ht="36" customHeight="1">
      <c r="A363" s="629"/>
      <c r="B363" s="629"/>
      <c r="C363" s="29" t="s">
        <v>1756</v>
      </c>
      <c r="D363" s="193" t="s">
        <v>26</v>
      </c>
      <c r="E363" s="722"/>
      <c r="F363" s="205" t="s">
        <v>1757</v>
      </c>
      <c r="G363" s="877"/>
      <c r="H363" s="195">
        <v>66600</v>
      </c>
      <c r="I363" s="195"/>
      <c r="J363" s="443"/>
      <c r="K363" s="90" t="s">
        <v>152</v>
      </c>
    </row>
    <row r="364" spans="1:11" s="30" customFormat="1" ht="39" customHeight="1">
      <c r="A364" s="629"/>
      <c r="B364" s="629"/>
      <c r="C364" s="29" t="s">
        <v>1758</v>
      </c>
      <c r="D364" s="193" t="s">
        <v>26</v>
      </c>
      <c r="E364" s="722"/>
      <c r="F364" s="205" t="s">
        <v>972</v>
      </c>
      <c r="G364" s="877"/>
      <c r="H364" s="195">
        <v>80000</v>
      </c>
      <c r="I364" s="195"/>
      <c r="J364" s="443"/>
      <c r="K364" s="90" t="s">
        <v>152</v>
      </c>
    </row>
    <row r="365" spans="1:11" s="30" customFormat="1" ht="33" customHeight="1">
      <c r="A365" s="629"/>
      <c r="B365" s="629"/>
      <c r="C365" s="29" t="s">
        <v>1759</v>
      </c>
      <c r="D365" s="193" t="s">
        <v>26</v>
      </c>
      <c r="E365" s="722"/>
      <c r="F365" s="205" t="s">
        <v>1760</v>
      </c>
      <c r="G365" s="877"/>
      <c r="H365" s="195">
        <v>117500</v>
      </c>
      <c r="I365" s="195"/>
      <c r="J365" s="443"/>
      <c r="K365" s="90" t="s">
        <v>152</v>
      </c>
    </row>
    <row r="366" spans="1:11" s="30" customFormat="1" ht="36" customHeight="1">
      <c r="A366" s="629"/>
      <c r="B366" s="629"/>
      <c r="C366" s="29" t="s">
        <v>1761</v>
      </c>
      <c r="D366" s="193" t="s">
        <v>26</v>
      </c>
      <c r="E366" s="722"/>
      <c r="F366" s="205" t="s">
        <v>1762</v>
      </c>
      <c r="G366" s="877"/>
      <c r="H366" s="195">
        <v>30500</v>
      </c>
      <c r="I366" s="195"/>
      <c r="J366" s="443"/>
      <c r="K366" s="90" t="s">
        <v>152</v>
      </c>
    </row>
    <row r="367" spans="1:11" s="30" customFormat="1" ht="30" customHeight="1">
      <c r="A367" s="629"/>
      <c r="B367" s="629"/>
      <c r="C367" s="29" t="s">
        <v>1761</v>
      </c>
      <c r="D367" s="193" t="s">
        <v>26</v>
      </c>
      <c r="E367" s="722"/>
      <c r="F367" s="205" t="s">
        <v>1763</v>
      </c>
      <c r="G367" s="877"/>
      <c r="H367" s="195">
        <v>35900</v>
      </c>
      <c r="I367" s="195"/>
      <c r="J367" s="443"/>
      <c r="K367" s="90" t="s">
        <v>152</v>
      </c>
    </row>
    <row r="368" spans="1:11" s="30" customFormat="1" ht="37.9" customHeight="1">
      <c r="A368" s="629"/>
      <c r="B368" s="629"/>
      <c r="C368" s="29" t="s">
        <v>1761</v>
      </c>
      <c r="D368" s="193" t="s">
        <v>26</v>
      </c>
      <c r="E368" s="722"/>
      <c r="F368" s="205" t="s">
        <v>1764</v>
      </c>
      <c r="G368" s="877"/>
      <c r="H368" s="195">
        <v>44600</v>
      </c>
      <c r="I368" s="195"/>
      <c r="J368" s="443"/>
      <c r="K368" s="90" t="s">
        <v>152</v>
      </c>
    </row>
    <row r="369" spans="1:11" s="30" customFormat="1" ht="39.6" customHeight="1">
      <c r="A369" s="629"/>
      <c r="B369" s="629"/>
      <c r="C369" s="29" t="s">
        <v>1761</v>
      </c>
      <c r="D369" s="193" t="s">
        <v>26</v>
      </c>
      <c r="E369" s="722"/>
      <c r="F369" s="205" t="s">
        <v>970</v>
      </c>
      <c r="G369" s="877"/>
      <c r="H369" s="195">
        <v>56100</v>
      </c>
      <c r="I369" s="195"/>
      <c r="J369" s="443"/>
      <c r="K369" s="90" t="s">
        <v>152</v>
      </c>
    </row>
    <row r="370" spans="1:11" s="30" customFormat="1" ht="43.9" customHeight="1">
      <c r="A370" s="629"/>
      <c r="B370" s="629"/>
      <c r="C370" s="29" t="s">
        <v>1761</v>
      </c>
      <c r="D370" s="193" t="s">
        <v>26</v>
      </c>
      <c r="E370" s="722"/>
      <c r="F370" s="205" t="s">
        <v>1765</v>
      </c>
      <c r="G370" s="877"/>
      <c r="H370" s="195">
        <v>69600</v>
      </c>
      <c r="I370" s="195"/>
      <c r="J370" s="443"/>
      <c r="K370" s="90" t="s">
        <v>152</v>
      </c>
    </row>
    <row r="371" spans="1:11" s="30" customFormat="1" ht="33" customHeight="1">
      <c r="A371" s="629"/>
      <c r="B371" s="629"/>
      <c r="C371" s="29" t="s">
        <v>1761</v>
      </c>
      <c r="D371" s="193" t="s">
        <v>26</v>
      </c>
      <c r="E371" s="722"/>
      <c r="F371" s="205" t="s">
        <v>1766</v>
      </c>
      <c r="G371" s="877"/>
      <c r="H371" s="195">
        <v>85000</v>
      </c>
      <c r="I371" s="195"/>
      <c r="J371" s="443"/>
      <c r="K371" s="90" t="s">
        <v>152</v>
      </c>
    </row>
    <row r="372" spans="1:11" s="30" customFormat="1" ht="37.9" customHeight="1">
      <c r="A372" s="629"/>
      <c r="B372" s="629"/>
      <c r="C372" s="29" t="s">
        <v>1767</v>
      </c>
      <c r="D372" s="193" t="s">
        <v>26</v>
      </c>
      <c r="E372" s="722"/>
      <c r="F372" s="205" t="s">
        <v>1768</v>
      </c>
      <c r="G372" s="877"/>
      <c r="H372" s="195">
        <v>42300</v>
      </c>
      <c r="I372" s="195"/>
      <c r="J372" s="443"/>
      <c r="K372" s="90" t="s">
        <v>152</v>
      </c>
    </row>
    <row r="373" spans="1:11" s="30" customFormat="1" ht="37.15" customHeight="1">
      <c r="A373" s="629"/>
      <c r="B373" s="629"/>
      <c r="C373" s="29" t="s">
        <v>1769</v>
      </c>
      <c r="D373" s="193" t="s">
        <v>26</v>
      </c>
      <c r="E373" s="722" t="str">
        <f>E346</f>
        <v>QCVN 16:2023/BXD &amp;
TCVN 8491-2</v>
      </c>
      <c r="F373" s="205" t="s">
        <v>1770</v>
      </c>
      <c r="G373" s="877" t="str">
        <f>G346</f>
        <v>Công ty CP Nhựa Thiếu Niên Tiền Phong
Đc: Số 02 An Đà, phường Gia Viên, thành phố Hải Phòng; 
SĐT: 0987456699</v>
      </c>
      <c r="H373" s="195">
        <v>48000</v>
      </c>
      <c r="I373" s="195"/>
      <c r="J373" s="443"/>
      <c r="K373" s="90" t="s">
        <v>152</v>
      </c>
    </row>
    <row r="374" spans="1:11" s="30" customFormat="1" ht="30">
      <c r="A374" s="629"/>
      <c r="B374" s="629"/>
      <c r="C374" s="29" t="s">
        <v>1771</v>
      </c>
      <c r="D374" s="193" t="s">
        <v>26</v>
      </c>
      <c r="E374" s="722"/>
      <c r="F374" s="205" t="s">
        <v>1772</v>
      </c>
      <c r="G374" s="877"/>
      <c r="H374" s="195">
        <v>62500</v>
      </c>
      <c r="I374" s="195"/>
      <c r="J374" s="443"/>
      <c r="K374" s="90" t="s">
        <v>152</v>
      </c>
    </row>
    <row r="375" spans="1:11" s="30" customFormat="1" ht="30">
      <c r="A375" s="629"/>
      <c r="B375" s="629"/>
      <c r="C375" s="29" t="s">
        <v>1773</v>
      </c>
      <c r="D375" s="193" t="s">
        <v>26</v>
      </c>
      <c r="E375" s="722"/>
      <c r="F375" s="205" t="s">
        <v>1774</v>
      </c>
      <c r="G375" s="877"/>
      <c r="H375" s="195">
        <v>77400</v>
      </c>
      <c r="I375" s="195"/>
      <c r="J375" s="443"/>
      <c r="K375" s="90" t="s">
        <v>152</v>
      </c>
    </row>
    <row r="376" spans="1:11" s="30" customFormat="1" ht="30">
      <c r="A376" s="629"/>
      <c r="B376" s="629"/>
      <c r="C376" s="29" t="s">
        <v>1775</v>
      </c>
      <c r="D376" s="193" t="s">
        <v>26</v>
      </c>
      <c r="E376" s="722"/>
      <c r="F376" s="205" t="s">
        <v>1776</v>
      </c>
      <c r="G376" s="877"/>
      <c r="H376" s="195">
        <v>97300</v>
      </c>
      <c r="I376" s="195"/>
      <c r="J376" s="443"/>
      <c r="K376" s="90" t="s">
        <v>152</v>
      </c>
    </row>
    <row r="377" spans="1:11" s="30" customFormat="1" ht="30">
      <c r="A377" s="629"/>
      <c r="B377" s="629"/>
      <c r="C377" s="29" t="s">
        <v>1777</v>
      </c>
      <c r="D377" s="193" t="s">
        <v>26</v>
      </c>
      <c r="E377" s="722"/>
      <c r="F377" s="205" t="s">
        <v>979</v>
      </c>
      <c r="G377" s="877"/>
      <c r="H377" s="195">
        <v>117500</v>
      </c>
      <c r="I377" s="195"/>
      <c r="J377" s="443"/>
      <c r="K377" s="90" t="s">
        <v>152</v>
      </c>
    </row>
    <row r="378" spans="1:11" s="30" customFormat="1" ht="30" customHeight="1">
      <c r="A378" s="629"/>
      <c r="B378" s="629"/>
      <c r="C378" s="29" t="s">
        <v>1778</v>
      </c>
      <c r="D378" s="193" t="s">
        <v>26</v>
      </c>
      <c r="E378" s="722"/>
      <c r="F378" s="205" t="s">
        <v>1779</v>
      </c>
      <c r="G378" s="877"/>
      <c r="H378" s="195">
        <v>169700</v>
      </c>
      <c r="I378" s="195"/>
      <c r="J378" s="443"/>
      <c r="K378" s="90" t="s">
        <v>152</v>
      </c>
    </row>
    <row r="379" spans="1:11" s="30" customFormat="1" ht="34.15" customHeight="1">
      <c r="A379" s="629"/>
      <c r="B379" s="629"/>
      <c r="C379" s="29" t="s">
        <v>1780</v>
      </c>
      <c r="D379" s="193" t="s">
        <v>26</v>
      </c>
      <c r="E379" s="722"/>
      <c r="F379" s="205" t="s">
        <v>1781</v>
      </c>
      <c r="G379" s="877"/>
      <c r="H379" s="195">
        <v>50500</v>
      </c>
      <c r="I379" s="195"/>
      <c r="J379" s="443"/>
      <c r="K379" s="90" t="s">
        <v>152</v>
      </c>
    </row>
    <row r="380" spans="1:11" s="30" customFormat="1" ht="31.9" customHeight="1">
      <c r="A380" s="629"/>
      <c r="B380" s="629"/>
      <c r="C380" s="29" t="s">
        <v>1782</v>
      </c>
      <c r="D380" s="193" t="s">
        <v>26</v>
      </c>
      <c r="E380" s="722"/>
      <c r="F380" s="205" t="s">
        <v>1783</v>
      </c>
      <c r="G380" s="877"/>
      <c r="H380" s="195">
        <v>59200</v>
      </c>
      <c r="I380" s="195"/>
      <c r="J380" s="443"/>
      <c r="K380" s="90" t="s">
        <v>152</v>
      </c>
    </row>
    <row r="381" spans="1:11" s="30" customFormat="1" ht="31.15" customHeight="1">
      <c r="A381" s="629"/>
      <c r="B381" s="629"/>
      <c r="C381" s="29" t="s">
        <v>1784</v>
      </c>
      <c r="D381" s="193" t="s">
        <v>26</v>
      </c>
      <c r="E381" s="722"/>
      <c r="F381" s="205" t="s">
        <v>1785</v>
      </c>
      <c r="G381" s="877"/>
      <c r="H381" s="195">
        <v>68400</v>
      </c>
      <c r="I381" s="195"/>
      <c r="J381" s="443"/>
      <c r="K381" s="90" t="s">
        <v>152</v>
      </c>
    </row>
    <row r="382" spans="1:11" s="30" customFormat="1" ht="33.6" customHeight="1">
      <c r="A382" s="629"/>
      <c r="B382" s="629"/>
      <c r="C382" s="29" t="s">
        <v>1786</v>
      </c>
      <c r="D382" s="193" t="s">
        <v>26</v>
      </c>
      <c r="E382" s="722"/>
      <c r="F382" s="205" t="s">
        <v>1787</v>
      </c>
      <c r="G382" s="877"/>
      <c r="H382" s="195">
        <v>89600</v>
      </c>
      <c r="I382" s="195"/>
      <c r="J382" s="443"/>
      <c r="K382" s="90" t="s">
        <v>152</v>
      </c>
    </row>
    <row r="383" spans="1:11" s="30" customFormat="1" ht="34.15" customHeight="1">
      <c r="A383" s="629"/>
      <c r="B383" s="629"/>
      <c r="C383" s="29" t="s">
        <v>1788</v>
      </c>
      <c r="D383" s="193" t="s">
        <v>26</v>
      </c>
      <c r="E383" s="722"/>
      <c r="F383" s="205" t="s">
        <v>1789</v>
      </c>
      <c r="G383" s="877"/>
      <c r="H383" s="195">
        <v>111400</v>
      </c>
      <c r="I383" s="195"/>
      <c r="J383" s="443"/>
      <c r="K383" s="90" t="s">
        <v>152</v>
      </c>
    </row>
    <row r="384" spans="1:11" s="30" customFormat="1" ht="34.15" customHeight="1">
      <c r="A384" s="629"/>
      <c r="B384" s="629"/>
      <c r="C384" s="29" t="s">
        <v>1790</v>
      </c>
      <c r="D384" s="193" t="s">
        <v>26</v>
      </c>
      <c r="E384" s="722"/>
      <c r="F384" s="205" t="s">
        <v>1791</v>
      </c>
      <c r="G384" s="877"/>
      <c r="H384" s="195">
        <v>138400</v>
      </c>
      <c r="I384" s="195"/>
      <c r="J384" s="443"/>
      <c r="K384" s="90" t="s">
        <v>152</v>
      </c>
    </row>
    <row r="385" spans="1:11" s="30" customFormat="1" ht="31.9" customHeight="1">
      <c r="A385" s="629"/>
      <c r="B385" s="629"/>
      <c r="C385" s="29" t="s">
        <v>1792</v>
      </c>
      <c r="D385" s="193" t="s">
        <v>26</v>
      </c>
      <c r="E385" s="722"/>
      <c r="F385" s="205" t="s">
        <v>1793</v>
      </c>
      <c r="G385" s="877"/>
      <c r="H385" s="195">
        <v>167200</v>
      </c>
      <c r="I385" s="195"/>
      <c r="J385" s="443"/>
      <c r="K385" s="90" t="s">
        <v>152</v>
      </c>
    </row>
    <row r="386" spans="1:11" s="30" customFormat="1" ht="39" customHeight="1">
      <c r="A386" s="629"/>
      <c r="B386" s="629"/>
      <c r="C386" s="29" t="s">
        <v>1794</v>
      </c>
      <c r="D386" s="193" t="s">
        <v>26</v>
      </c>
      <c r="E386" s="722"/>
      <c r="F386" s="205" t="s">
        <v>1129</v>
      </c>
      <c r="G386" s="877"/>
      <c r="H386" s="195">
        <v>241300</v>
      </c>
      <c r="I386" s="195"/>
      <c r="J386" s="443"/>
      <c r="K386" s="90" t="s">
        <v>152</v>
      </c>
    </row>
    <row r="387" spans="1:11" s="30" customFormat="1" ht="34.15" customHeight="1">
      <c r="A387" s="629"/>
      <c r="B387" s="629"/>
      <c r="C387" s="29" t="s">
        <v>1795</v>
      </c>
      <c r="D387" s="193" t="s">
        <v>26</v>
      </c>
      <c r="E387" s="722"/>
      <c r="F387" s="205" t="s">
        <v>1796</v>
      </c>
      <c r="G387" s="877"/>
      <c r="H387" s="195">
        <v>75600</v>
      </c>
      <c r="I387" s="195"/>
      <c r="J387" s="443"/>
      <c r="K387" s="90" t="s">
        <v>152</v>
      </c>
    </row>
    <row r="388" spans="1:11" s="30" customFormat="1" ht="30">
      <c r="A388" s="629"/>
      <c r="B388" s="629"/>
      <c r="C388" s="29" t="s">
        <v>1797</v>
      </c>
      <c r="D388" s="193" t="s">
        <v>26</v>
      </c>
      <c r="E388" s="722"/>
      <c r="F388" s="205" t="s">
        <v>1798</v>
      </c>
      <c r="G388" s="877"/>
      <c r="H388" s="195">
        <v>88100</v>
      </c>
      <c r="I388" s="195"/>
      <c r="J388" s="443"/>
      <c r="K388" s="90" t="s">
        <v>152</v>
      </c>
    </row>
    <row r="389" spans="1:11" s="30" customFormat="1" ht="30">
      <c r="A389" s="629"/>
      <c r="B389" s="629"/>
      <c r="C389" s="29" t="s">
        <v>1799</v>
      </c>
      <c r="D389" s="193" t="s">
        <v>26</v>
      </c>
      <c r="E389" s="722"/>
      <c r="F389" s="205" t="s">
        <v>1800</v>
      </c>
      <c r="G389" s="877"/>
      <c r="H389" s="195">
        <v>100300</v>
      </c>
      <c r="I389" s="195"/>
      <c r="J389" s="443"/>
      <c r="K389" s="90" t="s">
        <v>152</v>
      </c>
    </row>
    <row r="390" spans="1:11" s="30" customFormat="1" ht="30">
      <c r="A390" s="629"/>
      <c r="B390" s="629"/>
      <c r="C390" s="29" t="s">
        <v>1801</v>
      </c>
      <c r="D390" s="193" t="s">
        <v>26</v>
      </c>
      <c r="E390" s="722"/>
      <c r="F390" s="205" t="s">
        <v>1802</v>
      </c>
      <c r="G390" s="877"/>
      <c r="H390" s="195">
        <v>140400</v>
      </c>
      <c r="I390" s="195"/>
      <c r="J390" s="443"/>
      <c r="K390" s="90" t="s">
        <v>152</v>
      </c>
    </row>
    <row r="391" spans="1:11" s="30" customFormat="1" ht="37.9" customHeight="1">
      <c r="A391" s="629"/>
      <c r="B391" s="629"/>
      <c r="C391" s="29" t="s">
        <v>1803</v>
      </c>
      <c r="D391" s="193" t="s">
        <v>26</v>
      </c>
      <c r="E391" s="722"/>
      <c r="F391" s="205" t="s">
        <v>1804</v>
      </c>
      <c r="G391" s="877"/>
      <c r="H391" s="195">
        <v>168100</v>
      </c>
      <c r="I391" s="195"/>
      <c r="J391" s="443"/>
      <c r="K391" s="90" t="s">
        <v>152</v>
      </c>
    </row>
    <row r="392" spans="1:11" s="30" customFormat="1" ht="39" customHeight="1">
      <c r="A392" s="629"/>
      <c r="B392" s="629"/>
      <c r="C392" s="29" t="s">
        <v>1805</v>
      </c>
      <c r="D392" s="193" t="s">
        <v>26</v>
      </c>
      <c r="E392" s="722"/>
      <c r="F392" s="205" t="s">
        <v>1806</v>
      </c>
      <c r="G392" s="877"/>
      <c r="H392" s="195">
        <v>207500</v>
      </c>
      <c r="I392" s="195"/>
      <c r="J392" s="443"/>
      <c r="K392" s="90" t="s">
        <v>152</v>
      </c>
    </row>
    <row r="393" spans="1:11" s="30" customFormat="1" ht="33" customHeight="1">
      <c r="A393" s="629"/>
      <c r="B393" s="629"/>
      <c r="C393" s="29" t="s">
        <v>1807</v>
      </c>
      <c r="D393" s="193" t="s">
        <v>26</v>
      </c>
      <c r="E393" s="722"/>
      <c r="F393" s="205" t="s">
        <v>1808</v>
      </c>
      <c r="G393" s="877"/>
      <c r="H393" s="195">
        <v>251500</v>
      </c>
      <c r="I393" s="195"/>
      <c r="J393" s="443"/>
      <c r="K393" s="90" t="s">
        <v>152</v>
      </c>
    </row>
    <row r="394" spans="1:11" s="30" customFormat="1" ht="33" customHeight="1">
      <c r="A394" s="629"/>
      <c r="B394" s="629"/>
      <c r="C394" s="29" t="s">
        <v>1809</v>
      </c>
      <c r="D394" s="193" t="s">
        <v>26</v>
      </c>
      <c r="E394" s="722"/>
      <c r="F394" s="205" t="s">
        <v>1810</v>
      </c>
      <c r="G394" s="877"/>
      <c r="H394" s="195">
        <v>357800</v>
      </c>
      <c r="I394" s="195"/>
      <c r="J394" s="443"/>
      <c r="K394" s="90" t="s">
        <v>152</v>
      </c>
    </row>
    <row r="395" spans="1:11" s="30" customFormat="1" ht="30" customHeight="1">
      <c r="A395" s="629"/>
      <c r="B395" s="629"/>
      <c r="C395" s="29" t="s">
        <v>1811</v>
      </c>
      <c r="D395" s="193" t="s">
        <v>26</v>
      </c>
      <c r="E395" s="722"/>
      <c r="F395" s="205" t="s">
        <v>1812</v>
      </c>
      <c r="G395" s="877"/>
      <c r="H395" s="195">
        <v>93100</v>
      </c>
      <c r="I395" s="195"/>
      <c r="J395" s="443"/>
      <c r="K395" s="90" t="s">
        <v>152</v>
      </c>
    </row>
    <row r="396" spans="1:11" s="30" customFormat="1" ht="30">
      <c r="A396" s="629"/>
      <c r="B396" s="629"/>
      <c r="C396" s="29" t="s">
        <v>1813</v>
      </c>
      <c r="D396" s="193" t="s">
        <v>26</v>
      </c>
      <c r="E396" s="722"/>
      <c r="F396" s="205" t="s">
        <v>1814</v>
      </c>
      <c r="G396" s="877"/>
      <c r="H396" s="195">
        <v>108900</v>
      </c>
      <c r="I396" s="195"/>
      <c r="J396" s="443"/>
      <c r="K396" s="90" t="s">
        <v>152</v>
      </c>
    </row>
    <row r="397" spans="1:11" s="30" customFormat="1" ht="30">
      <c r="A397" s="629"/>
      <c r="B397" s="629"/>
      <c r="C397" s="29" t="s">
        <v>1815</v>
      </c>
      <c r="D397" s="193" t="s">
        <v>26</v>
      </c>
      <c r="E397" s="722"/>
      <c r="F397" s="205" t="s">
        <v>1816</v>
      </c>
      <c r="G397" s="877"/>
      <c r="H397" s="195">
        <v>129100</v>
      </c>
      <c r="I397" s="195"/>
      <c r="J397" s="443"/>
      <c r="K397" s="90" t="s">
        <v>152</v>
      </c>
    </row>
    <row r="398" spans="1:11" s="30" customFormat="1" ht="30">
      <c r="A398" s="629"/>
      <c r="B398" s="629"/>
      <c r="C398" s="29" t="s">
        <v>1817</v>
      </c>
      <c r="D398" s="193" t="s">
        <v>26</v>
      </c>
      <c r="E398" s="722"/>
      <c r="F398" s="205" t="s">
        <v>1818</v>
      </c>
      <c r="G398" s="877"/>
      <c r="H398" s="195">
        <v>163700</v>
      </c>
      <c r="I398" s="195"/>
      <c r="J398" s="443"/>
      <c r="K398" s="90" t="s">
        <v>152</v>
      </c>
    </row>
    <row r="399" spans="1:11" s="30" customFormat="1" ht="35.450000000000003" customHeight="1">
      <c r="A399" s="629"/>
      <c r="B399" s="629"/>
      <c r="C399" s="29" t="s">
        <v>1819</v>
      </c>
      <c r="D399" s="193" t="s">
        <v>26</v>
      </c>
      <c r="E399" s="722"/>
      <c r="F399" s="205" t="s">
        <v>1820</v>
      </c>
      <c r="G399" s="877"/>
      <c r="H399" s="195">
        <v>206200</v>
      </c>
      <c r="I399" s="195"/>
      <c r="J399" s="443"/>
      <c r="K399" s="90" t="s">
        <v>152</v>
      </c>
    </row>
    <row r="400" spans="1:11" s="30" customFormat="1" ht="37.9" customHeight="1">
      <c r="A400" s="629"/>
      <c r="B400" s="629"/>
      <c r="C400" s="29" t="s">
        <v>1821</v>
      </c>
      <c r="D400" s="193" t="s">
        <v>26</v>
      </c>
      <c r="E400" s="722" t="str">
        <f>E373</f>
        <v>QCVN 16:2023/BXD &amp;
TCVN 8491-2</v>
      </c>
      <c r="F400" s="205" t="s">
        <v>1822</v>
      </c>
      <c r="G400" s="877" t="str">
        <f>G373</f>
        <v>Công ty CP Nhựa Thiếu Niên Tiền Phong
Đc: Số 02 An Đà, phường Gia Viên, thành phố Hải Phòng; 
SĐT: 0987456699</v>
      </c>
      <c r="H400" s="195">
        <v>252800</v>
      </c>
      <c r="I400" s="195"/>
      <c r="J400" s="443"/>
      <c r="K400" s="90" t="s">
        <v>152</v>
      </c>
    </row>
    <row r="401" spans="1:11" s="30" customFormat="1" ht="30">
      <c r="A401" s="629"/>
      <c r="B401" s="629"/>
      <c r="C401" s="29" t="s">
        <v>1823</v>
      </c>
      <c r="D401" s="193" t="s">
        <v>26</v>
      </c>
      <c r="E401" s="722"/>
      <c r="F401" s="205" t="s">
        <v>1824</v>
      </c>
      <c r="G401" s="877"/>
      <c r="H401" s="195">
        <v>310100</v>
      </c>
      <c r="I401" s="195"/>
      <c r="J401" s="443"/>
      <c r="K401" s="90" t="s">
        <v>152</v>
      </c>
    </row>
    <row r="402" spans="1:11" s="30" customFormat="1" ht="30">
      <c r="A402" s="629"/>
      <c r="B402" s="629"/>
      <c r="C402" s="29" t="s">
        <v>1825</v>
      </c>
      <c r="D402" s="193" t="s">
        <v>26</v>
      </c>
      <c r="E402" s="722"/>
      <c r="F402" s="205" t="s">
        <v>1826</v>
      </c>
      <c r="G402" s="877"/>
      <c r="H402" s="195">
        <v>442900</v>
      </c>
      <c r="I402" s="195"/>
      <c r="J402" s="443"/>
      <c r="K402" s="90" t="s">
        <v>152</v>
      </c>
    </row>
    <row r="403" spans="1:11" s="30" customFormat="1" ht="30">
      <c r="A403" s="629"/>
      <c r="B403" s="629"/>
      <c r="C403" s="29" t="s">
        <v>1827</v>
      </c>
      <c r="D403" s="193" t="s">
        <v>26</v>
      </c>
      <c r="E403" s="722"/>
      <c r="F403" s="205" t="s">
        <v>1828</v>
      </c>
      <c r="G403" s="877"/>
      <c r="H403" s="195">
        <v>115700</v>
      </c>
      <c r="I403" s="195"/>
      <c r="J403" s="443"/>
      <c r="K403" s="90" t="s">
        <v>152</v>
      </c>
    </row>
    <row r="404" spans="1:11" s="30" customFormat="1" ht="30">
      <c r="A404" s="629"/>
      <c r="B404" s="629"/>
      <c r="C404" s="29" t="s">
        <v>1829</v>
      </c>
      <c r="D404" s="193" t="s">
        <v>26</v>
      </c>
      <c r="E404" s="722"/>
      <c r="F404" s="205" t="s">
        <v>1830</v>
      </c>
      <c r="G404" s="877"/>
      <c r="H404" s="195">
        <v>136200</v>
      </c>
      <c r="I404" s="195"/>
      <c r="J404" s="443"/>
      <c r="K404" s="90" t="s">
        <v>152</v>
      </c>
    </row>
    <row r="405" spans="1:11" s="30" customFormat="1" ht="30" customHeight="1">
      <c r="A405" s="629"/>
      <c r="B405" s="629"/>
      <c r="C405" s="29" t="s">
        <v>1831</v>
      </c>
      <c r="D405" s="193" t="s">
        <v>26</v>
      </c>
      <c r="E405" s="722"/>
      <c r="F405" s="205" t="s">
        <v>1832</v>
      </c>
      <c r="G405" s="877"/>
      <c r="H405" s="195">
        <v>160500</v>
      </c>
      <c r="I405" s="195"/>
      <c r="J405" s="443"/>
      <c r="K405" s="90" t="s">
        <v>152</v>
      </c>
    </row>
    <row r="406" spans="1:11" s="30" customFormat="1" ht="30">
      <c r="A406" s="629"/>
      <c r="B406" s="629"/>
      <c r="C406" s="29" t="s">
        <v>1833</v>
      </c>
      <c r="D406" s="193" t="s">
        <v>26</v>
      </c>
      <c r="E406" s="722"/>
      <c r="F406" s="205" t="s">
        <v>996</v>
      </c>
      <c r="G406" s="877"/>
      <c r="H406" s="195">
        <v>214700</v>
      </c>
      <c r="I406" s="195"/>
      <c r="J406" s="443"/>
      <c r="K406" s="90" t="s">
        <v>152</v>
      </c>
    </row>
    <row r="407" spans="1:11" s="30" customFormat="1" ht="30">
      <c r="A407" s="629"/>
      <c r="B407" s="629"/>
      <c r="C407" s="29" t="s">
        <v>1834</v>
      </c>
      <c r="D407" s="193" t="s">
        <v>26</v>
      </c>
      <c r="E407" s="722"/>
      <c r="F407" s="205" t="s">
        <v>997</v>
      </c>
      <c r="G407" s="877"/>
      <c r="H407" s="195">
        <v>262700</v>
      </c>
      <c r="I407" s="195"/>
      <c r="J407" s="443"/>
      <c r="K407" s="90" t="s">
        <v>152</v>
      </c>
    </row>
    <row r="408" spans="1:11" s="30" customFormat="1" ht="30">
      <c r="A408" s="629"/>
      <c r="B408" s="629"/>
      <c r="C408" s="29" t="s">
        <v>1835</v>
      </c>
      <c r="D408" s="193" t="s">
        <v>26</v>
      </c>
      <c r="E408" s="722"/>
      <c r="F408" s="205" t="s">
        <v>1836</v>
      </c>
      <c r="G408" s="877"/>
      <c r="H408" s="195">
        <v>323100</v>
      </c>
      <c r="I408" s="195"/>
      <c r="J408" s="443"/>
      <c r="K408" s="90" t="s">
        <v>152</v>
      </c>
    </row>
    <row r="409" spans="1:11" s="30" customFormat="1" ht="30">
      <c r="A409" s="629"/>
      <c r="B409" s="629"/>
      <c r="C409" s="29" t="s">
        <v>1837</v>
      </c>
      <c r="D409" s="193" t="s">
        <v>26</v>
      </c>
      <c r="E409" s="722"/>
      <c r="F409" s="205" t="s">
        <v>1124</v>
      </c>
      <c r="G409" s="877"/>
      <c r="H409" s="195">
        <v>396500</v>
      </c>
      <c r="I409" s="195"/>
      <c r="J409" s="443"/>
      <c r="K409" s="90" t="s">
        <v>152</v>
      </c>
    </row>
    <row r="410" spans="1:11" s="30" customFormat="1" ht="30">
      <c r="A410" s="629"/>
      <c r="B410" s="629"/>
      <c r="C410" s="29" t="s">
        <v>1838</v>
      </c>
      <c r="D410" s="193" t="s">
        <v>26</v>
      </c>
      <c r="E410" s="722"/>
      <c r="F410" s="205" t="s">
        <v>1839</v>
      </c>
      <c r="G410" s="877"/>
      <c r="H410" s="195">
        <v>560500</v>
      </c>
      <c r="I410" s="195"/>
      <c r="J410" s="443"/>
      <c r="K410" s="90" t="s">
        <v>152</v>
      </c>
    </row>
    <row r="411" spans="1:11" s="30" customFormat="1" ht="36.6" customHeight="1">
      <c r="A411" s="629"/>
      <c r="B411" s="629"/>
      <c r="C411" s="29" t="s">
        <v>1840</v>
      </c>
      <c r="D411" s="193" t="s">
        <v>26</v>
      </c>
      <c r="E411" s="722"/>
      <c r="F411" s="205" t="s">
        <v>1841</v>
      </c>
      <c r="G411" s="877"/>
      <c r="H411" s="195">
        <v>154400</v>
      </c>
      <c r="I411" s="195"/>
      <c r="J411" s="443"/>
      <c r="K411" s="90" t="s">
        <v>152</v>
      </c>
    </row>
    <row r="412" spans="1:11" s="30" customFormat="1" ht="36" customHeight="1">
      <c r="A412" s="629"/>
      <c r="B412" s="629"/>
      <c r="C412" s="29" t="s">
        <v>1430</v>
      </c>
      <c r="D412" s="193" t="s">
        <v>26</v>
      </c>
      <c r="E412" s="722"/>
      <c r="F412" s="205" t="s">
        <v>1431</v>
      </c>
      <c r="G412" s="877"/>
      <c r="H412" s="195">
        <v>180000</v>
      </c>
      <c r="I412" s="195"/>
      <c r="J412" s="443"/>
      <c r="K412" s="90" t="s">
        <v>152</v>
      </c>
    </row>
    <row r="413" spans="1:11" s="30" customFormat="1" ht="37.9" customHeight="1">
      <c r="A413" s="629"/>
      <c r="B413" s="629"/>
      <c r="C413" s="29" t="s">
        <v>1428</v>
      </c>
      <c r="D413" s="193" t="s">
        <v>26</v>
      </c>
      <c r="E413" s="722"/>
      <c r="F413" s="205" t="s">
        <v>1429</v>
      </c>
      <c r="G413" s="877"/>
      <c r="H413" s="195">
        <v>207800</v>
      </c>
      <c r="I413" s="195"/>
      <c r="J413" s="443"/>
      <c r="K413" s="90" t="s">
        <v>152</v>
      </c>
    </row>
    <row r="414" spans="1:11" s="30" customFormat="1" ht="33.6" customHeight="1">
      <c r="A414" s="629"/>
      <c r="B414" s="629"/>
      <c r="C414" s="29" t="s">
        <v>1426</v>
      </c>
      <c r="D414" s="193" t="s">
        <v>26</v>
      </c>
      <c r="E414" s="722"/>
      <c r="F414" s="205" t="s">
        <v>1427</v>
      </c>
      <c r="G414" s="877"/>
      <c r="H414" s="195">
        <v>268700</v>
      </c>
      <c r="I414" s="195"/>
      <c r="J414" s="443"/>
      <c r="K414" s="90" t="s">
        <v>152</v>
      </c>
    </row>
    <row r="415" spans="1:11" s="30" customFormat="1" ht="36" customHeight="1">
      <c r="A415" s="629"/>
      <c r="B415" s="629"/>
      <c r="C415" s="29" t="s">
        <v>1424</v>
      </c>
      <c r="D415" s="193" t="s">
        <v>26</v>
      </c>
      <c r="E415" s="722"/>
      <c r="F415" s="205" t="s">
        <v>1425</v>
      </c>
      <c r="G415" s="877"/>
      <c r="H415" s="195">
        <v>341000</v>
      </c>
      <c r="I415" s="195"/>
      <c r="J415" s="443"/>
      <c r="K415" s="90" t="s">
        <v>152</v>
      </c>
    </row>
    <row r="416" spans="1:11" s="30" customFormat="1" ht="39.6" customHeight="1">
      <c r="A416" s="629"/>
      <c r="B416" s="629"/>
      <c r="C416" s="29" t="s">
        <v>1422</v>
      </c>
      <c r="D416" s="193" t="s">
        <v>26</v>
      </c>
      <c r="E416" s="722"/>
      <c r="F416" s="205" t="s">
        <v>1423</v>
      </c>
      <c r="G416" s="877"/>
      <c r="H416" s="195">
        <v>418600</v>
      </c>
      <c r="I416" s="195"/>
      <c r="J416" s="443"/>
      <c r="K416" s="90" t="s">
        <v>152</v>
      </c>
    </row>
    <row r="417" spans="1:11" s="30" customFormat="1" ht="35.450000000000003" customHeight="1">
      <c r="A417" s="629"/>
      <c r="B417" s="629"/>
      <c r="C417" s="29" t="s">
        <v>1420</v>
      </c>
      <c r="D417" s="193" t="s">
        <v>26</v>
      </c>
      <c r="E417" s="722"/>
      <c r="F417" s="205" t="s">
        <v>1421</v>
      </c>
      <c r="G417" s="877"/>
      <c r="H417" s="195">
        <v>514800</v>
      </c>
      <c r="I417" s="195"/>
      <c r="J417" s="443"/>
      <c r="K417" s="90" t="s">
        <v>152</v>
      </c>
    </row>
    <row r="418" spans="1:11" s="30" customFormat="1" ht="37.9" customHeight="1">
      <c r="A418" s="629"/>
      <c r="B418" s="629"/>
      <c r="C418" s="29" t="s">
        <v>1418</v>
      </c>
      <c r="D418" s="193" t="s">
        <v>26</v>
      </c>
      <c r="E418" s="722"/>
      <c r="F418" s="205" t="s">
        <v>1419</v>
      </c>
      <c r="G418" s="877"/>
      <c r="H418" s="195">
        <v>729500</v>
      </c>
      <c r="I418" s="195"/>
      <c r="J418" s="443"/>
      <c r="K418" s="90" t="s">
        <v>152</v>
      </c>
    </row>
    <row r="419" spans="1:11" s="30" customFormat="1" ht="30">
      <c r="A419" s="629"/>
      <c r="B419" s="629"/>
      <c r="C419" s="29" t="s">
        <v>1416</v>
      </c>
      <c r="D419" s="193" t="s">
        <v>26</v>
      </c>
      <c r="E419" s="722"/>
      <c r="F419" s="205" t="s">
        <v>1417</v>
      </c>
      <c r="G419" s="877"/>
      <c r="H419" s="195">
        <v>190200</v>
      </c>
      <c r="I419" s="195"/>
      <c r="J419" s="443"/>
      <c r="K419" s="90" t="s">
        <v>152</v>
      </c>
    </row>
    <row r="420" spans="1:11" s="30" customFormat="1" ht="33.6" customHeight="1">
      <c r="A420" s="629"/>
      <c r="B420" s="629"/>
      <c r="C420" s="29" t="s">
        <v>1414</v>
      </c>
      <c r="D420" s="193" t="s">
        <v>26</v>
      </c>
      <c r="E420" s="722"/>
      <c r="F420" s="205" t="s">
        <v>1415</v>
      </c>
      <c r="G420" s="877"/>
      <c r="H420" s="195">
        <v>220600</v>
      </c>
      <c r="I420" s="195"/>
      <c r="J420" s="443"/>
      <c r="K420" s="90" t="s">
        <v>152</v>
      </c>
    </row>
    <row r="421" spans="1:11" s="30" customFormat="1" ht="37.15" customHeight="1">
      <c r="A421" s="629"/>
      <c r="B421" s="629"/>
      <c r="C421" s="29" t="s">
        <v>1413</v>
      </c>
      <c r="D421" s="193" t="s">
        <v>26</v>
      </c>
      <c r="E421" s="722"/>
      <c r="F421" s="205" t="s">
        <v>1001</v>
      </c>
      <c r="G421" s="877"/>
      <c r="H421" s="195">
        <v>262600</v>
      </c>
      <c r="I421" s="195"/>
      <c r="J421" s="443"/>
      <c r="K421" s="90" t="s">
        <v>152</v>
      </c>
    </row>
    <row r="422" spans="1:11" s="30" customFormat="1" ht="33.6" customHeight="1">
      <c r="A422" s="629"/>
      <c r="B422" s="629"/>
      <c r="C422" s="29" t="s">
        <v>1411</v>
      </c>
      <c r="D422" s="193" t="s">
        <v>26</v>
      </c>
      <c r="E422" s="722"/>
      <c r="F422" s="205" t="s">
        <v>1412</v>
      </c>
      <c r="G422" s="877"/>
      <c r="H422" s="195">
        <v>335300</v>
      </c>
      <c r="I422" s="195"/>
      <c r="J422" s="443"/>
      <c r="K422" s="90" t="s">
        <v>152</v>
      </c>
    </row>
    <row r="423" spans="1:11" s="30" customFormat="1" ht="31.15" customHeight="1">
      <c r="A423" s="629"/>
      <c r="B423" s="629"/>
      <c r="C423" s="29" t="s">
        <v>1409</v>
      </c>
      <c r="D423" s="193" t="s">
        <v>26</v>
      </c>
      <c r="E423" s="722"/>
      <c r="F423" s="205" t="s">
        <v>1410</v>
      </c>
      <c r="G423" s="877"/>
      <c r="H423" s="195">
        <v>429200</v>
      </c>
      <c r="I423" s="195"/>
      <c r="J423" s="443"/>
      <c r="K423" s="90" t="s">
        <v>152</v>
      </c>
    </row>
    <row r="424" spans="1:11" s="30" customFormat="1" ht="33" customHeight="1">
      <c r="A424" s="629"/>
      <c r="B424" s="629"/>
      <c r="C424" s="29" t="s">
        <v>1407</v>
      </c>
      <c r="D424" s="193" t="s">
        <v>26</v>
      </c>
      <c r="E424" s="722"/>
      <c r="F424" s="205" t="s">
        <v>1408</v>
      </c>
      <c r="G424" s="877"/>
      <c r="H424" s="195">
        <v>531700</v>
      </c>
      <c r="I424" s="195"/>
      <c r="J424" s="443"/>
      <c r="K424" s="90" t="s">
        <v>152</v>
      </c>
    </row>
    <row r="425" spans="1:11" s="30" customFormat="1" ht="41.45" customHeight="1">
      <c r="A425" s="629"/>
      <c r="B425" s="629"/>
      <c r="C425" s="29" t="s">
        <v>1405</v>
      </c>
      <c r="D425" s="193" t="s">
        <v>26</v>
      </c>
      <c r="E425" s="722"/>
      <c r="F425" s="205" t="s">
        <v>1406</v>
      </c>
      <c r="G425" s="877"/>
      <c r="H425" s="195">
        <v>652300</v>
      </c>
      <c r="I425" s="195"/>
      <c r="J425" s="443"/>
      <c r="K425" s="90" t="s">
        <v>152</v>
      </c>
    </row>
    <row r="426" spans="1:11" s="30" customFormat="1" ht="30">
      <c r="A426" s="629"/>
      <c r="B426" s="629"/>
      <c r="C426" s="29" t="s">
        <v>1403</v>
      </c>
      <c r="D426" s="193" t="s">
        <v>26</v>
      </c>
      <c r="E426" s="722"/>
      <c r="F426" s="205" t="s">
        <v>1404</v>
      </c>
      <c r="G426" s="877"/>
      <c r="H426" s="195">
        <v>232000</v>
      </c>
      <c r="I426" s="195"/>
      <c r="J426" s="443"/>
      <c r="K426" s="90" t="s">
        <v>152</v>
      </c>
    </row>
    <row r="427" spans="1:11" s="30" customFormat="1" ht="42" customHeight="1">
      <c r="A427" s="629"/>
      <c r="B427" s="629"/>
      <c r="C427" s="29" t="s">
        <v>1401</v>
      </c>
      <c r="D427" s="193" t="s">
        <v>26</v>
      </c>
      <c r="E427" s="722" t="str">
        <f>E400</f>
        <v>QCVN 16:2023/BXD &amp;
TCVN 8491-2</v>
      </c>
      <c r="F427" s="205" t="s">
        <v>1402</v>
      </c>
      <c r="G427" s="877" t="str">
        <f>G400</f>
        <v>Công ty CP Nhựa Thiếu Niên Tiền Phong
Đc: Số 02 An Đà, phường Gia Viên, thành phố Hải Phòng; 
SĐT: 0987456699</v>
      </c>
      <c r="H427" s="195">
        <v>280400</v>
      </c>
      <c r="I427" s="195"/>
      <c r="J427" s="443"/>
      <c r="K427" s="90" t="s">
        <v>152</v>
      </c>
    </row>
    <row r="428" spans="1:11" s="30" customFormat="1" ht="30">
      <c r="A428" s="629"/>
      <c r="B428" s="629"/>
      <c r="C428" s="29" t="s">
        <v>1399</v>
      </c>
      <c r="D428" s="193" t="s">
        <v>26</v>
      </c>
      <c r="E428" s="722"/>
      <c r="F428" s="205" t="s">
        <v>1400</v>
      </c>
      <c r="G428" s="877"/>
      <c r="H428" s="195">
        <v>326100</v>
      </c>
      <c r="I428" s="195"/>
      <c r="J428" s="443"/>
      <c r="K428" s="90" t="s">
        <v>152</v>
      </c>
    </row>
    <row r="429" spans="1:11" s="30" customFormat="1" ht="30">
      <c r="A429" s="629"/>
      <c r="B429" s="629"/>
      <c r="C429" s="29" t="s">
        <v>1397</v>
      </c>
      <c r="D429" s="193" t="s">
        <v>26</v>
      </c>
      <c r="E429" s="722"/>
      <c r="F429" s="205" t="s">
        <v>1398</v>
      </c>
      <c r="G429" s="877"/>
      <c r="H429" s="195">
        <v>416100</v>
      </c>
      <c r="I429" s="195"/>
      <c r="J429" s="443"/>
      <c r="K429" s="90" t="s">
        <v>152</v>
      </c>
    </row>
    <row r="430" spans="1:11" s="30" customFormat="1" ht="30">
      <c r="A430" s="629"/>
      <c r="B430" s="629"/>
      <c r="C430" s="29" t="s">
        <v>1395</v>
      </c>
      <c r="D430" s="193" t="s">
        <v>26</v>
      </c>
      <c r="E430" s="722"/>
      <c r="F430" s="205" t="s">
        <v>1396</v>
      </c>
      <c r="G430" s="877"/>
      <c r="H430" s="195">
        <v>533200</v>
      </c>
      <c r="I430" s="195"/>
      <c r="J430" s="443"/>
      <c r="K430" s="90" t="s">
        <v>152</v>
      </c>
    </row>
    <row r="431" spans="1:11" s="30" customFormat="1" ht="30" customHeight="1">
      <c r="A431" s="629"/>
      <c r="B431" s="629"/>
      <c r="C431" s="29" t="s">
        <v>1393</v>
      </c>
      <c r="D431" s="193" t="s">
        <v>26</v>
      </c>
      <c r="E431" s="722"/>
      <c r="F431" s="205" t="s">
        <v>1394</v>
      </c>
      <c r="G431" s="877"/>
      <c r="H431" s="195">
        <v>657100</v>
      </c>
      <c r="I431" s="195"/>
      <c r="J431" s="443"/>
      <c r="K431" s="90" t="s">
        <v>152</v>
      </c>
    </row>
    <row r="432" spans="1:11" s="30" customFormat="1" ht="30" customHeight="1">
      <c r="A432" s="629"/>
      <c r="B432" s="629"/>
      <c r="C432" s="29" t="s">
        <v>1391</v>
      </c>
      <c r="D432" s="193" t="s">
        <v>26</v>
      </c>
      <c r="E432" s="722"/>
      <c r="F432" s="205" t="s">
        <v>1392</v>
      </c>
      <c r="G432" s="877"/>
      <c r="H432" s="195">
        <v>802600</v>
      </c>
      <c r="I432" s="195"/>
      <c r="J432" s="443"/>
      <c r="K432" s="90" t="s">
        <v>152</v>
      </c>
    </row>
    <row r="433" spans="1:11" s="30" customFormat="1" ht="30">
      <c r="A433" s="629"/>
      <c r="B433" s="629"/>
      <c r="C433" s="29" t="s">
        <v>1389</v>
      </c>
      <c r="D433" s="193" t="s">
        <v>26</v>
      </c>
      <c r="E433" s="722"/>
      <c r="F433" s="205" t="s">
        <v>1390</v>
      </c>
      <c r="G433" s="877"/>
      <c r="H433" s="195">
        <v>284400</v>
      </c>
      <c r="I433" s="195"/>
      <c r="J433" s="443"/>
      <c r="K433" s="90" t="s">
        <v>152</v>
      </c>
    </row>
    <row r="434" spans="1:11" s="30" customFormat="1" ht="30">
      <c r="A434" s="629"/>
      <c r="B434" s="629"/>
      <c r="C434" s="29" t="s">
        <v>2467</v>
      </c>
      <c r="D434" s="193" t="s">
        <v>26</v>
      </c>
      <c r="E434" s="722"/>
      <c r="F434" s="205" t="s">
        <v>2466</v>
      </c>
      <c r="G434" s="877"/>
      <c r="H434" s="195">
        <v>341800</v>
      </c>
      <c r="I434" s="195"/>
      <c r="J434" s="443"/>
      <c r="K434" s="90" t="s">
        <v>152</v>
      </c>
    </row>
    <row r="435" spans="1:11" s="30" customFormat="1" ht="30" customHeight="1">
      <c r="A435" s="629"/>
      <c r="B435" s="629"/>
      <c r="C435" s="29" t="s">
        <v>1387</v>
      </c>
      <c r="D435" s="193" t="s">
        <v>26</v>
      </c>
      <c r="E435" s="722"/>
      <c r="F435" s="205" t="s">
        <v>1388</v>
      </c>
      <c r="G435" s="877"/>
      <c r="H435" s="195">
        <v>405100</v>
      </c>
      <c r="I435" s="195"/>
      <c r="J435" s="443"/>
      <c r="K435" s="90" t="s">
        <v>152</v>
      </c>
    </row>
    <row r="436" spans="1:11" s="30" customFormat="1" ht="30">
      <c r="A436" s="629"/>
      <c r="B436" s="629"/>
      <c r="C436" s="29" t="s">
        <v>1385</v>
      </c>
      <c r="D436" s="193" t="s">
        <v>26</v>
      </c>
      <c r="E436" s="722"/>
      <c r="F436" s="205" t="s">
        <v>1386</v>
      </c>
      <c r="G436" s="877"/>
      <c r="H436" s="195">
        <v>526100</v>
      </c>
      <c r="I436" s="195"/>
      <c r="J436" s="443"/>
      <c r="K436" s="90" t="s">
        <v>152</v>
      </c>
    </row>
    <row r="437" spans="1:11" s="30" customFormat="1" ht="30">
      <c r="A437" s="629"/>
      <c r="B437" s="629"/>
      <c r="C437" s="29" t="s">
        <v>1383</v>
      </c>
      <c r="D437" s="193" t="s">
        <v>26</v>
      </c>
      <c r="E437" s="722"/>
      <c r="F437" s="205" t="s">
        <v>1384</v>
      </c>
      <c r="G437" s="877"/>
      <c r="H437" s="195">
        <v>674800</v>
      </c>
      <c r="I437" s="195"/>
      <c r="J437" s="443"/>
      <c r="K437" s="90" t="s">
        <v>152</v>
      </c>
    </row>
    <row r="438" spans="1:11" s="30" customFormat="1" ht="30" customHeight="1">
      <c r="A438" s="629"/>
      <c r="B438" s="629"/>
      <c r="C438" s="29" t="s">
        <v>1381</v>
      </c>
      <c r="D438" s="193" t="s">
        <v>26</v>
      </c>
      <c r="E438" s="722"/>
      <c r="F438" s="205" t="s">
        <v>1382</v>
      </c>
      <c r="G438" s="877"/>
      <c r="H438" s="195">
        <v>834100</v>
      </c>
      <c r="I438" s="195"/>
      <c r="J438" s="443"/>
      <c r="K438" s="90" t="s">
        <v>152</v>
      </c>
    </row>
    <row r="439" spans="1:11" s="30" customFormat="1" ht="30">
      <c r="A439" s="629"/>
      <c r="B439" s="629"/>
      <c r="C439" s="29" t="s">
        <v>1379</v>
      </c>
      <c r="D439" s="193" t="s">
        <v>26</v>
      </c>
      <c r="E439" s="722"/>
      <c r="F439" s="205" t="s">
        <v>1380</v>
      </c>
      <c r="G439" s="877"/>
      <c r="H439" s="195">
        <v>997700</v>
      </c>
      <c r="I439" s="195"/>
      <c r="J439" s="443"/>
      <c r="K439" s="90" t="s">
        <v>152</v>
      </c>
    </row>
    <row r="440" spans="1:11" s="30" customFormat="1" ht="30">
      <c r="A440" s="629"/>
      <c r="B440" s="629"/>
      <c r="C440" s="29" t="s">
        <v>1377</v>
      </c>
      <c r="D440" s="193" t="s">
        <v>26</v>
      </c>
      <c r="E440" s="722"/>
      <c r="F440" s="205" t="s">
        <v>1378</v>
      </c>
      <c r="G440" s="877"/>
      <c r="H440" s="195">
        <v>372900</v>
      </c>
      <c r="I440" s="195"/>
      <c r="J440" s="443"/>
      <c r="K440" s="90" t="s">
        <v>152</v>
      </c>
    </row>
    <row r="441" spans="1:11" s="30" customFormat="1" ht="30">
      <c r="A441" s="629"/>
      <c r="B441" s="629"/>
      <c r="C441" s="29" t="s">
        <v>1375</v>
      </c>
      <c r="D441" s="193" t="s">
        <v>26</v>
      </c>
      <c r="E441" s="722"/>
      <c r="F441" s="205" t="s">
        <v>1376</v>
      </c>
      <c r="G441" s="877"/>
      <c r="H441" s="195">
        <v>449600</v>
      </c>
      <c r="I441" s="195"/>
      <c r="J441" s="443"/>
      <c r="K441" s="90" t="s">
        <v>152</v>
      </c>
    </row>
    <row r="442" spans="1:11" s="30" customFormat="1" ht="30">
      <c r="A442" s="629"/>
      <c r="B442" s="629"/>
      <c r="C442" s="29" t="s">
        <v>1373</v>
      </c>
      <c r="D442" s="193" t="s">
        <v>26</v>
      </c>
      <c r="E442" s="722"/>
      <c r="F442" s="205" t="s">
        <v>1374</v>
      </c>
      <c r="G442" s="877"/>
      <c r="H442" s="195">
        <v>524600</v>
      </c>
      <c r="I442" s="195"/>
      <c r="J442" s="443"/>
      <c r="K442" s="90" t="s">
        <v>152</v>
      </c>
    </row>
    <row r="443" spans="1:11" s="30" customFormat="1" ht="30">
      <c r="A443" s="629"/>
      <c r="B443" s="629"/>
      <c r="C443" s="29" t="s">
        <v>1371</v>
      </c>
      <c r="D443" s="193" t="s">
        <v>26</v>
      </c>
      <c r="E443" s="722"/>
      <c r="F443" s="205" t="s">
        <v>1372</v>
      </c>
      <c r="G443" s="877"/>
      <c r="H443" s="195">
        <v>678100</v>
      </c>
      <c r="I443" s="195"/>
      <c r="J443" s="443"/>
      <c r="K443" s="90" t="s">
        <v>152</v>
      </c>
    </row>
    <row r="444" spans="1:11" s="30" customFormat="1" ht="39.6" customHeight="1">
      <c r="A444" s="629"/>
      <c r="B444" s="629"/>
      <c r="C444" s="29" t="s">
        <v>1369</v>
      </c>
      <c r="D444" s="193" t="s">
        <v>26</v>
      </c>
      <c r="E444" s="722"/>
      <c r="F444" s="205" t="s">
        <v>1370</v>
      </c>
      <c r="G444" s="877"/>
      <c r="H444" s="195">
        <v>857200</v>
      </c>
      <c r="I444" s="195"/>
      <c r="J444" s="443"/>
      <c r="K444" s="90" t="s">
        <v>152</v>
      </c>
    </row>
    <row r="445" spans="1:11" s="30" customFormat="1" ht="35.450000000000003" customHeight="1">
      <c r="A445" s="629"/>
      <c r="B445" s="629"/>
      <c r="C445" s="29" t="s">
        <v>1367</v>
      </c>
      <c r="D445" s="193" t="s">
        <v>26</v>
      </c>
      <c r="E445" s="722"/>
      <c r="F445" s="205" t="s">
        <v>1368</v>
      </c>
      <c r="G445" s="877"/>
      <c r="H445" s="195">
        <v>1061600</v>
      </c>
      <c r="I445" s="195"/>
      <c r="J445" s="443"/>
      <c r="K445" s="90" t="s">
        <v>152</v>
      </c>
    </row>
    <row r="446" spans="1:11" s="30" customFormat="1" ht="39" customHeight="1">
      <c r="A446" s="629"/>
      <c r="B446" s="629"/>
      <c r="C446" s="29" t="s">
        <v>1365</v>
      </c>
      <c r="D446" s="193" t="s">
        <v>26</v>
      </c>
      <c r="E446" s="722"/>
      <c r="F446" s="205" t="s">
        <v>1366</v>
      </c>
      <c r="G446" s="877"/>
      <c r="H446" s="195">
        <v>1294900</v>
      </c>
      <c r="I446" s="195"/>
      <c r="J446" s="443"/>
      <c r="K446" s="90" t="s">
        <v>152</v>
      </c>
    </row>
    <row r="447" spans="1:11" s="30" customFormat="1" ht="35.450000000000003" customHeight="1">
      <c r="A447" s="629"/>
      <c r="B447" s="629"/>
      <c r="C447" s="29" t="s">
        <v>1363</v>
      </c>
      <c r="D447" s="193" t="s">
        <v>26</v>
      </c>
      <c r="E447" s="722"/>
      <c r="F447" s="205" t="s">
        <v>1364</v>
      </c>
      <c r="G447" s="877"/>
      <c r="H447" s="195">
        <v>447100</v>
      </c>
      <c r="I447" s="195"/>
      <c r="J447" s="443"/>
      <c r="K447" s="90" t="s">
        <v>152</v>
      </c>
    </row>
    <row r="448" spans="1:11" s="30" customFormat="1" ht="33" customHeight="1">
      <c r="A448" s="629"/>
      <c r="B448" s="629"/>
      <c r="C448" s="29" t="s">
        <v>1361</v>
      </c>
      <c r="D448" s="193" t="s">
        <v>26</v>
      </c>
      <c r="E448" s="722"/>
      <c r="F448" s="205" t="s">
        <v>1362</v>
      </c>
      <c r="G448" s="877"/>
      <c r="H448" s="195">
        <v>534600</v>
      </c>
      <c r="I448" s="195"/>
      <c r="J448" s="443"/>
      <c r="K448" s="90" t="s">
        <v>152</v>
      </c>
    </row>
    <row r="449" spans="1:11" s="30" customFormat="1" ht="33.6" customHeight="1">
      <c r="A449" s="629"/>
      <c r="B449" s="629"/>
      <c r="C449" s="29" t="s">
        <v>1359</v>
      </c>
      <c r="D449" s="193" t="s">
        <v>26</v>
      </c>
      <c r="E449" s="722"/>
      <c r="F449" s="205" t="s">
        <v>1360</v>
      </c>
      <c r="G449" s="877"/>
      <c r="H449" s="195">
        <v>629800</v>
      </c>
      <c r="I449" s="195"/>
      <c r="J449" s="443"/>
      <c r="K449" s="90" t="s">
        <v>152</v>
      </c>
    </row>
    <row r="450" spans="1:11" s="30" customFormat="1" ht="37.15" customHeight="1">
      <c r="A450" s="629"/>
      <c r="B450" s="629"/>
      <c r="C450" s="29" t="s">
        <v>1358</v>
      </c>
      <c r="D450" s="193" t="s">
        <v>26</v>
      </c>
      <c r="E450" s="722"/>
      <c r="F450" s="205" t="s">
        <v>1027</v>
      </c>
      <c r="G450" s="877"/>
      <c r="H450" s="195">
        <v>809100</v>
      </c>
      <c r="I450" s="195"/>
      <c r="J450" s="443"/>
      <c r="K450" s="90" t="s">
        <v>152</v>
      </c>
    </row>
    <row r="451" spans="1:11" s="30" customFormat="1" ht="30">
      <c r="A451" s="629"/>
      <c r="B451" s="629"/>
      <c r="C451" s="29" t="s">
        <v>1356</v>
      </c>
      <c r="D451" s="193" t="s">
        <v>26</v>
      </c>
      <c r="E451" s="722"/>
      <c r="F451" s="205" t="s">
        <v>1357</v>
      </c>
      <c r="G451" s="877"/>
      <c r="H451" s="195">
        <v>1109700</v>
      </c>
      <c r="I451" s="195"/>
      <c r="J451" s="443"/>
      <c r="K451" s="90" t="s">
        <v>152</v>
      </c>
    </row>
    <row r="452" spans="1:11" s="30" customFormat="1" ht="30" customHeight="1">
      <c r="A452" s="629"/>
      <c r="B452" s="629"/>
      <c r="C452" s="29" t="s">
        <v>1354</v>
      </c>
      <c r="D452" s="193" t="s">
        <v>26</v>
      </c>
      <c r="E452" s="722"/>
      <c r="F452" s="205" t="s">
        <v>1355</v>
      </c>
      <c r="G452" s="877"/>
      <c r="H452" s="195">
        <v>1273900</v>
      </c>
      <c r="I452" s="195"/>
      <c r="J452" s="443"/>
      <c r="K452" s="90" t="s">
        <v>152</v>
      </c>
    </row>
    <row r="453" spans="1:11" s="30" customFormat="1" ht="30">
      <c r="A453" s="629"/>
      <c r="B453" s="629"/>
      <c r="C453" s="29" t="s">
        <v>1352</v>
      </c>
      <c r="D453" s="193" t="s">
        <v>26</v>
      </c>
      <c r="E453" s="722"/>
      <c r="F453" s="205" t="s">
        <v>1353</v>
      </c>
      <c r="G453" s="877"/>
      <c r="H453" s="195">
        <v>1553000</v>
      </c>
      <c r="I453" s="195"/>
      <c r="J453" s="443"/>
      <c r="K453" s="90" t="s">
        <v>152</v>
      </c>
    </row>
    <row r="454" spans="1:11" s="30" customFormat="1" ht="30">
      <c r="A454" s="629"/>
      <c r="B454" s="629"/>
      <c r="C454" s="29" t="s">
        <v>1350</v>
      </c>
      <c r="D454" s="193" t="s">
        <v>26</v>
      </c>
      <c r="E454" s="722" t="str">
        <f>E427</f>
        <v>QCVN 16:2023/BXD &amp;
TCVN 8491-2</v>
      </c>
      <c r="F454" s="205" t="s">
        <v>1351</v>
      </c>
      <c r="G454" s="877" t="str">
        <f>G427</f>
        <v>Công ty CP Nhựa Thiếu Niên Tiền Phong
Đc: Số 02 An Đà, phường Gia Viên, thành phố Hải Phòng; 
SĐT: 0987456699</v>
      </c>
      <c r="H454" s="195">
        <v>565100</v>
      </c>
      <c r="I454" s="195"/>
      <c r="J454" s="443"/>
      <c r="K454" s="90" t="s">
        <v>152</v>
      </c>
    </row>
    <row r="455" spans="1:11" s="30" customFormat="1" ht="30">
      <c r="A455" s="629"/>
      <c r="B455" s="629"/>
      <c r="C455" s="29" t="s">
        <v>1348</v>
      </c>
      <c r="D455" s="193" t="s">
        <v>26</v>
      </c>
      <c r="E455" s="722"/>
      <c r="F455" s="205" t="s">
        <v>1349</v>
      </c>
      <c r="G455" s="877"/>
      <c r="H455" s="195">
        <v>670900</v>
      </c>
      <c r="I455" s="195"/>
      <c r="J455" s="443"/>
      <c r="K455" s="90" t="s">
        <v>152</v>
      </c>
    </row>
    <row r="456" spans="1:11" s="30" customFormat="1" ht="30">
      <c r="A456" s="629"/>
      <c r="B456" s="629"/>
      <c r="C456" s="29" t="s">
        <v>1346</v>
      </c>
      <c r="D456" s="193" t="s">
        <v>26</v>
      </c>
      <c r="E456" s="722"/>
      <c r="F456" s="205" t="s">
        <v>1347</v>
      </c>
      <c r="G456" s="877"/>
      <c r="H456" s="195">
        <v>804900</v>
      </c>
      <c r="I456" s="195"/>
      <c r="J456" s="443"/>
      <c r="K456" s="90" t="s">
        <v>152</v>
      </c>
    </row>
    <row r="457" spans="1:11" s="30" customFormat="1" ht="30">
      <c r="A457" s="629"/>
      <c r="B457" s="629"/>
      <c r="C457" s="29" t="s">
        <v>1344</v>
      </c>
      <c r="D457" s="193" t="s">
        <v>26</v>
      </c>
      <c r="E457" s="722"/>
      <c r="F457" s="205" t="s">
        <v>1345</v>
      </c>
      <c r="G457" s="877"/>
      <c r="H457" s="195">
        <v>1011200</v>
      </c>
      <c r="I457" s="195"/>
      <c r="J457" s="443"/>
      <c r="K457" s="90" t="s">
        <v>152</v>
      </c>
    </row>
    <row r="458" spans="1:11" s="30" customFormat="1" ht="30">
      <c r="A458" s="629"/>
      <c r="B458" s="629"/>
      <c r="C458" s="29" t="s">
        <v>1342</v>
      </c>
      <c r="D458" s="193" t="s">
        <v>26</v>
      </c>
      <c r="E458" s="722"/>
      <c r="F458" s="205" t="s">
        <v>1343</v>
      </c>
      <c r="G458" s="877"/>
      <c r="H458" s="195">
        <v>1400000</v>
      </c>
      <c r="I458" s="195"/>
      <c r="J458" s="443"/>
      <c r="K458" s="90" t="s">
        <v>152</v>
      </c>
    </row>
    <row r="459" spans="1:11" s="30" customFormat="1" ht="30" customHeight="1">
      <c r="A459" s="629"/>
      <c r="B459" s="629"/>
      <c r="C459" s="29" t="s">
        <v>1340</v>
      </c>
      <c r="D459" s="193" t="s">
        <v>26</v>
      </c>
      <c r="E459" s="722"/>
      <c r="F459" s="205" t="s">
        <v>1341</v>
      </c>
      <c r="G459" s="877"/>
      <c r="H459" s="195">
        <v>1613300</v>
      </c>
      <c r="I459" s="195"/>
      <c r="J459" s="443"/>
      <c r="K459" s="90" t="s">
        <v>152</v>
      </c>
    </row>
    <row r="460" spans="1:11" s="30" customFormat="1" ht="30">
      <c r="A460" s="629"/>
      <c r="B460" s="629"/>
      <c r="C460" s="29" t="s">
        <v>1338</v>
      </c>
      <c r="D460" s="193" t="s">
        <v>26</v>
      </c>
      <c r="E460" s="722"/>
      <c r="F460" s="205" t="s">
        <v>1339</v>
      </c>
      <c r="G460" s="877"/>
      <c r="H460" s="195">
        <v>1963600</v>
      </c>
      <c r="I460" s="195"/>
      <c r="J460" s="443"/>
      <c r="K460" s="90" t="s">
        <v>152</v>
      </c>
    </row>
    <row r="461" spans="1:11" s="30" customFormat="1" ht="30">
      <c r="A461" s="629"/>
      <c r="B461" s="629"/>
      <c r="C461" s="29" t="s">
        <v>1336</v>
      </c>
      <c r="D461" s="193" t="s">
        <v>26</v>
      </c>
      <c r="E461" s="722"/>
      <c r="F461" s="205" t="s">
        <v>1337</v>
      </c>
      <c r="G461" s="877"/>
      <c r="H461" s="195">
        <v>713800</v>
      </c>
      <c r="I461" s="195"/>
      <c r="J461" s="443"/>
      <c r="K461" s="90" t="s">
        <v>152</v>
      </c>
    </row>
    <row r="462" spans="1:11" s="30" customFormat="1" ht="30">
      <c r="A462" s="629"/>
      <c r="B462" s="629"/>
      <c r="C462" s="29" t="s">
        <v>1334</v>
      </c>
      <c r="D462" s="193" t="s">
        <v>26</v>
      </c>
      <c r="E462" s="722"/>
      <c r="F462" s="205" t="s">
        <v>1335</v>
      </c>
      <c r="G462" s="877"/>
      <c r="H462" s="195">
        <v>876500</v>
      </c>
      <c r="I462" s="195"/>
      <c r="J462" s="443"/>
      <c r="K462" s="90" t="s">
        <v>152</v>
      </c>
    </row>
    <row r="463" spans="1:11" s="30" customFormat="1" ht="30">
      <c r="A463" s="629"/>
      <c r="B463" s="629"/>
      <c r="C463" s="29" t="s">
        <v>1332</v>
      </c>
      <c r="D463" s="193" t="s">
        <v>26</v>
      </c>
      <c r="E463" s="722"/>
      <c r="F463" s="205" t="s">
        <v>1333</v>
      </c>
      <c r="G463" s="877"/>
      <c r="H463" s="195">
        <v>1042700</v>
      </c>
      <c r="I463" s="195"/>
      <c r="J463" s="443"/>
      <c r="K463" s="90" t="s">
        <v>152</v>
      </c>
    </row>
    <row r="464" spans="1:11" s="30" customFormat="1" ht="30">
      <c r="A464" s="629"/>
      <c r="B464" s="629"/>
      <c r="C464" s="29" t="s">
        <v>1330</v>
      </c>
      <c r="D464" s="193" t="s">
        <v>26</v>
      </c>
      <c r="E464" s="722"/>
      <c r="F464" s="205" t="s">
        <v>1331</v>
      </c>
      <c r="G464" s="877"/>
      <c r="H464" s="195">
        <v>1353200</v>
      </c>
      <c r="I464" s="195"/>
      <c r="J464" s="443"/>
      <c r="K464" s="90" t="s">
        <v>152</v>
      </c>
    </row>
    <row r="465" spans="1:11" s="30" customFormat="1" ht="30">
      <c r="A465" s="629"/>
      <c r="B465" s="629"/>
      <c r="C465" s="29" t="s">
        <v>1328</v>
      </c>
      <c r="D465" s="193" t="s">
        <v>26</v>
      </c>
      <c r="E465" s="722"/>
      <c r="F465" s="205" t="s">
        <v>1329</v>
      </c>
      <c r="G465" s="877"/>
      <c r="H465" s="195">
        <v>1663900</v>
      </c>
      <c r="I465" s="195"/>
      <c r="J465" s="443"/>
      <c r="K465" s="90" t="s">
        <v>152</v>
      </c>
    </row>
    <row r="466" spans="1:11" s="30" customFormat="1" ht="30" customHeight="1">
      <c r="A466" s="629"/>
      <c r="B466" s="629"/>
      <c r="C466" s="29" t="s">
        <v>1326</v>
      </c>
      <c r="D466" s="193" t="s">
        <v>26</v>
      </c>
      <c r="E466" s="722"/>
      <c r="F466" s="205" t="s">
        <v>1327</v>
      </c>
      <c r="G466" s="877"/>
      <c r="H466" s="195">
        <v>2053400</v>
      </c>
      <c r="I466" s="195"/>
      <c r="J466" s="443"/>
      <c r="K466" s="90" t="s">
        <v>152</v>
      </c>
    </row>
    <row r="467" spans="1:11" s="30" customFormat="1" ht="30">
      <c r="A467" s="629"/>
      <c r="B467" s="629"/>
      <c r="C467" s="29" t="s">
        <v>1324</v>
      </c>
      <c r="D467" s="193" t="s">
        <v>26</v>
      </c>
      <c r="E467" s="722"/>
      <c r="F467" s="205" t="s">
        <v>1325</v>
      </c>
      <c r="G467" s="877"/>
      <c r="H467" s="195">
        <v>2501500</v>
      </c>
      <c r="I467" s="195"/>
      <c r="J467" s="443"/>
      <c r="K467" s="90" t="s">
        <v>152</v>
      </c>
    </row>
    <row r="468" spans="1:11" s="30" customFormat="1" ht="30">
      <c r="A468" s="629"/>
      <c r="B468" s="629"/>
      <c r="C468" s="29" t="s">
        <v>1313</v>
      </c>
      <c r="D468" s="193" t="s">
        <v>26</v>
      </c>
      <c r="E468" s="722"/>
      <c r="F468" s="205" t="s">
        <v>1323</v>
      </c>
      <c r="G468" s="877"/>
      <c r="H468" s="195">
        <v>895900</v>
      </c>
      <c r="I468" s="195"/>
      <c r="J468" s="443"/>
      <c r="K468" s="90" t="s">
        <v>152</v>
      </c>
    </row>
    <row r="469" spans="1:11" s="30" customFormat="1" ht="30">
      <c r="A469" s="629"/>
      <c r="B469" s="629"/>
      <c r="C469" s="29" t="s">
        <v>1321</v>
      </c>
      <c r="D469" s="193" t="s">
        <v>26</v>
      </c>
      <c r="E469" s="722"/>
      <c r="F469" s="205" t="s">
        <v>1322</v>
      </c>
      <c r="G469" s="877"/>
      <c r="H469" s="195">
        <v>1113800</v>
      </c>
      <c r="I469" s="195"/>
      <c r="J469" s="443"/>
      <c r="K469" s="90" t="s">
        <v>152</v>
      </c>
    </row>
    <row r="470" spans="1:11" s="30" customFormat="1" ht="30">
      <c r="A470" s="629"/>
      <c r="B470" s="629"/>
      <c r="C470" s="29" t="s">
        <v>1319</v>
      </c>
      <c r="D470" s="193" t="s">
        <v>26</v>
      </c>
      <c r="E470" s="722"/>
      <c r="F470" s="205" t="s">
        <v>1320</v>
      </c>
      <c r="G470" s="877"/>
      <c r="H470" s="195">
        <v>1324600</v>
      </c>
      <c r="I470" s="195"/>
      <c r="J470" s="443"/>
      <c r="K470" s="90" t="s">
        <v>152</v>
      </c>
    </row>
    <row r="471" spans="1:11" s="30" customFormat="1" ht="34.15" customHeight="1">
      <c r="A471" s="629"/>
      <c r="B471" s="629"/>
      <c r="C471" s="29" t="s">
        <v>1318</v>
      </c>
      <c r="D471" s="193" t="s">
        <v>26</v>
      </c>
      <c r="E471" s="722"/>
      <c r="F471" s="205" t="s">
        <v>1298</v>
      </c>
      <c r="G471" s="877"/>
      <c r="H471" s="195">
        <v>1715000</v>
      </c>
      <c r="I471" s="195"/>
      <c r="J471" s="443"/>
      <c r="K471" s="90" t="s">
        <v>152</v>
      </c>
    </row>
    <row r="472" spans="1:11" s="30" customFormat="1" ht="39.6" customHeight="1">
      <c r="A472" s="629"/>
      <c r="B472" s="629"/>
      <c r="C472" s="29" t="s">
        <v>1317</v>
      </c>
      <c r="D472" s="193" t="s">
        <v>26</v>
      </c>
      <c r="E472" s="722"/>
      <c r="F472" s="205" t="s">
        <v>1297</v>
      </c>
      <c r="G472" s="877"/>
      <c r="H472" s="195">
        <v>2118500</v>
      </c>
      <c r="I472" s="195"/>
      <c r="J472" s="443"/>
      <c r="K472" s="90" t="s">
        <v>152</v>
      </c>
    </row>
    <row r="473" spans="1:11" s="30" customFormat="1" ht="30" customHeight="1">
      <c r="A473" s="629"/>
      <c r="B473" s="629"/>
      <c r="C473" s="29" t="s">
        <v>1315</v>
      </c>
      <c r="D473" s="193" t="s">
        <v>26</v>
      </c>
      <c r="E473" s="722"/>
      <c r="F473" s="205" t="s">
        <v>1316</v>
      </c>
      <c r="G473" s="877"/>
      <c r="H473" s="195">
        <v>2597400</v>
      </c>
      <c r="I473" s="195"/>
      <c r="J473" s="443"/>
      <c r="K473" s="90" t="s">
        <v>152</v>
      </c>
    </row>
    <row r="474" spans="1:11" s="30" customFormat="1" ht="30">
      <c r="A474" s="629"/>
      <c r="B474" s="629"/>
      <c r="C474" s="29" t="s">
        <v>1313</v>
      </c>
      <c r="D474" s="193" t="s">
        <v>26</v>
      </c>
      <c r="E474" s="722"/>
      <c r="F474" s="205" t="s">
        <v>1314</v>
      </c>
      <c r="G474" s="877"/>
      <c r="H474" s="195">
        <v>3269100</v>
      </c>
      <c r="I474" s="195"/>
      <c r="J474" s="443"/>
      <c r="K474" s="90" t="s">
        <v>152</v>
      </c>
    </row>
    <row r="475" spans="1:11" s="30" customFormat="1" ht="30">
      <c r="A475" s="629"/>
      <c r="B475" s="629"/>
      <c r="C475" s="29" t="s">
        <v>1311</v>
      </c>
      <c r="D475" s="193" t="s">
        <v>26</v>
      </c>
      <c r="E475" s="722"/>
      <c r="F475" s="205" t="s">
        <v>1312</v>
      </c>
      <c r="G475" s="877"/>
      <c r="H475" s="195">
        <v>1136800</v>
      </c>
      <c r="I475" s="195"/>
      <c r="J475" s="443"/>
      <c r="K475" s="90" t="s">
        <v>152</v>
      </c>
    </row>
    <row r="476" spans="1:11" s="30" customFormat="1" ht="34.15" customHeight="1">
      <c r="A476" s="629"/>
      <c r="B476" s="629"/>
      <c r="C476" s="29" t="s">
        <v>1309</v>
      </c>
      <c r="D476" s="193" t="s">
        <v>26</v>
      </c>
      <c r="E476" s="722"/>
      <c r="F476" s="205" t="s">
        <v>1310</v>
      </c>
      <c r="G476" s="877"/>
      <c r="H476" s="195">
        <v>1407900</v>
      </c>
      <c r="I476" s="195"/>
      <c r="J476" s="443"/>
      <c r="K476" s="90" t="s">
        <v>152</v>
      </c>
    </row>
    <row r="477" spans="1:11" s="30" customFormat="1" ht="36" customHeight="1">
      <c r="A477" s="629"/>
      <c r="B477" s="629"/>
      <c r="C477" s="29" t="s">
        <v>1307</v>
      </c>
      <c r="D477" s="193" t="s">
        <v>26</v>
      </c>
      <c r="E477" s="722"/>
      <c r="F477" s="205" t="s">
        <v>1308</v>
      </c>
      <c r="G477" s="877"/>
      <c r="H477" s="195">
        <v>1679800</v>
      </c>
      <c r="I477" s="195"/>
      <c r="J477" s="443"/>
      <c r="K477" s="90" t="s">
        <v>152</v>
      </c>
    </row>
    <row r="478" spans="1:11" s="30" customFormat="1" ht="33.6" customHeight="1">
      <c r="A478" s="629"/>
      <c r="B478" s="629"/>
      <c r="C478" s="29" t="s">
        <v>1306</v>
      </c>
      <c r="D478" s="193" t="s">
        <v>26</v>
      </c>
      <c r="E478" s="722"/>
      <c r="F478" s="205" t="s">
        <v>1292</v>
      </c>
      <c r="G478" s="877"/>
      <c r="H478" s="195">
        <v>2169000</v>
      </c>
      <c r="I478" s="195"/>
      <c r="J478" s="443"/>
      <c r="K478" s="90" t="s">
        <v>152</v>
      </c>
    </row>
    <row r="479" spans="1:11" s="30" customFormat="1" ht="36" customHeight="1">
      <c r="A479" s="629"/>
      <c r="B479" s="629"/>
      <c r="C479" s="29" t="s">
        <v>1304</v>
      </c>
      <c r="D479" s="193" t="s">
        <v>26</v>
      </c>
      <c r="E479" s="722"/>
      <c r="F479" s="205" t="s">
        <v>1305</v>
      </c>
      <c r="G479" s="877"/>
      <c r="H479" s="195">
        <v>2687000</v>
      </c>
      <c r="I479" s="195"/>
      <c r="J479" s="443"/>
      <c r="K479" s="90" t="s">
        <v>152</v>
      </c>
    </row>
    <row r="480" spans="1:11" s="30" customFormat="1" ht="37.15" customHeight="1">
      <c r="A480" s="629"/>
      <c r="B480" s="629"/>
      <c r="C480" s="29" t="s">
        <v>1302</v>
      </c>
      <c r="D480" s="193" t="s">
        <v>26</v>
      </c>
      <c r="E480" s="722"/>
      <c r="F480" s="205" t="s">
        <v>1303</v>
      </c>
      <c r="G480" s="877"/>
      <c r="H480" s="195">
        <v>1490900</v>
      </c>
      <c r="I480" s="195"/>
      <c r="J480" s="443"/>
      <c r="K480" s="90" t="s">
        <v>152</v>
      </c>
    </row>
    <row r="481" spans="1:11" s="30" customFormat="1" ht="40.15" customHeight="1">
      <c r="A481" s="629"/>
      <c r="B481" s="629"/>
      <c r="C481" s="29" t="s">
        <v>1300</v>
      </c>
      <c r="D481" s="193" t="s">
        <v>26</v>
      </c>
      <c r="E481" s="722" t="str">
        <f>E454</f>
        <v>QCVN 16:2023/BXD &amp;
TCVN 8491-2</v>
      </c>
      <c r="F481" s="205" t="s">
        <v>1301</v>
      </c>
      <c r="G481" s="877" t="str">
        <f>G454</f>
        <v>Công ty CP Nhựa Thiếu Niên Tiền Phong
Đc: Số 02 An Đà, phường Gia Viên, thành phố Hải Phòng; 
SĐT: 0987456699</v>
      </c>
      <c r="H481" s="195">
        <v>1777900</v>
      </c>
      <c r="I481" s="195"/>
      <c r="J481" s="443"/>
      <c r="K481" s="90" t="s">
        <v>152</v>
      </c>
    </row>
    <row r="482" spans="1:11" s="30" customFormat="1" ht="43.9" customHeight="1">
      <c r="A482" s="629"/>
      <c r="B482" s="629"/>
      <c r="C482" s="878" t="s">
        <v>5231</v>
      </c>
      <c r="D482" s="879"/>
      <c r="E482" s="722"/>
      <c r="F482" s="205"/>
      <c r="G482" s="877"/>
      <c r="H482" s="145"/>
      <c r="I482" s="145"/>
      <c r="J482" s="443"/>
      <c r="K482" s="90"/>
    </row>
    <row r="483" spans="1:11" s="30" customFormat="1" ht="30" customHeight="1">
      <c r="A483" s="629"/>
      <c r="B483" s="629"/>
      <c r="C483" s="29" t="s">
        <v>1294</v>
      </c>
      <c r="D483" s="193" t="s">
        <v>26</v>
      </c>
      <c r="E483" s="722"/>
      <c r="F483" s="205" t="s">
        <v>1299</v>
      </c>
      <c r="G483" s="877"/>
      <c r="H483" s="195">
        <v>1777900</v>
      </c>
      <c r="I483" s="195"/>
      <c r="J483" s="443"/>
      <c r="K483" s="90" t="s">
        <v>152</v>
      </c>
    </row>
    <row r="484" spans="1:11" s="30" customFormat="1" ht="30">
      <c r="A484" s="629"/>
      <c r="B484" s="629"/>
      <c r="C484" s="29" t="s">
        <v>1294</v>
      </c>
      <c r="D484" s="193" t="s">
        <v>26</v>
      </c>
      <c r="E484" s="722"/>
      <c r="F484" s="205" t="s">
        <v>1298</v>
      </c>
      <c r="G484" s="877"/>
      <c r="H484" s="195">
        <v>2057200</v>
      </c>
      <c r="I484" s="195"/>
      <c r="J484" s="443"/>
      <c r="K484" s="90" t="s">
        <v>152</v>
      </c>
    </row>
    <row r="485" spans="1:11" s="30" customFormat="1" ht="30">
      <c r="A485" s="629"/>
      <c r="B485" s="629"/>
      <c r="C485" s="29" t="s">
        <v>1294</v>
      </c>
      <c r="D485" s="193" t="s">
        <v>26</v>
      </c>
      <c r="E485" s="722"/>
      <c r="F485" s="205" t="s">
        <v>1297</v>
      </c>
      <c r="G485" s="877"/>
      <c r="H485" s="195">
        <v>2659800</v>
      </c>
      <c r="I485" s="195"/>
      <c r="J485" s="443"/>
      <c r="K485" s="90" t="s">
        <v>152</v>
      </c>
    </row>
    <row r="486" spans="1:11" s="30" customFormat="1" ht="30" customHeight="1">
      <c r="A486" s="629"/>
      <c r="B486" s="629"/>
      <c r="C486" s="29" t="s">
        <v>1294</v>
      </c>
      <c r="D486" s="193" t="s">
        <v>26</v>
      </c>
      <c r="E486" s="722"/>
      <c r="F486" s="205" t="s">
        <v>1296</v>
      </c>
      <c r="G486" s="877"/>
      <c r="H486" s="195">
        <v>3152500</v>
      </c>
      <c r="I486" s="195"/>
      <c r="J486" s="443"/>
      <c r="K486" s="90" t="s">
        <v>152</v>
      </c>
    </row>
    <row r="487" spans="1:11" s="30" customFormat="1" ht="30" customHeight="1">
      <c r="A487" s="629"/>
      <c r="B487" s="629"/>
      <c r="C487" s="29" t="s">
        <v>1294</v>
      </c>
      <c r="D487" s="193" t="s">
        <v>26</v>
      </c>
      <c r="E487" s="722"/>
      <c r="F487" s="205" t="s">
        <v>1295</v>
      </c>
      <c r="G487" s="877"/>
      <c r="H487" s="195">
        <v>4035200</v>
      </c>
      <c r="I487" s="195"/>
      <c r="J487" s="443"/>
      <c r="K487" s="90" t="s">
        <v>152</v>
      </c>
    </row>
    <row r="488" spans="1:11" s="30" customFormat="1" ht="30">
      <c r="A488" s="629"/>
      <c r="B488" s="629"/>
      <c r="C488" s="29" t="s">
        <v>1289</v>
      </c>
      <c r="D488" s="193" t="s">
        <v>26</v>
      </c>
      <c r="E488" s="722"/>
      <c r="F488" s="205" t="s">
        <v>1293</v>
      </c>
      <c r="G488" s="877"/>
      <c r="H488" s="195">
        <v>2158300</v>
      </c>
      <c r="I488" s="195"/>
      <c r="J488" s="443"/>
      <c r="K488" s="90" t="s">
        <v>152</v>
      </c>
    </row>
    <row r="489" spans="1:11" s="30" customFormat="1" ht="30">
      <c r="A489" s="629"/>
      <c r="B489" s="629"/>
      <c r="C489" s="29" t="s">
        <v>1289</v>
      </c>
      <c r="D489" s="193" t="s">
        <v>26</v>
      </c>
      <c r="E489" s="722"/>
      <c r="F489" s="205" t="s">
        <v>1292</v>
      </c>
      <c r="G489" s="877"/>
      <c r="H489" s="195">
        <v>2590100</v>
      </c>
      <c r="I489" s="195"/>
      <c r="J489" s="443"/>
      <c r="K489" s="90" t="s">
        <v>152</v>
      </c>
    </row>
    <row r="490" spans="1:11" s="30" customFormat="1" ht="30">
      <c r="A490" s="629"/>
      <c r="B490" s="629"/>
      <c r="C490" s="29" t="s">
        <v>1289</v>
      </c>
      <c r="D490" s="193" t="s">
        <v>26</v>
      </c>
      <c r="E490" s="722"/>
      <c r="F490" s="205" t="s">
        <v>1291</v>
      </c>
      <c r="G490" s="877"/>
      <c r="H490" s="195">
        <v>3315700</v>
      </c>
      <c r="I490" s="195"/>
      <c r="J490" s="443"/>
      <c r="K490" s="90" t="s">
        <v>152</v>
      </c>
    </row>
    <row r="491" spans="1:11" s="30" customFormat="1" ht="30" customHeight="1">
      <c r="A491" s="629"/>
      <c r="B491" s="629"/>
      <c r="C491" s="29" t="s">
        <v>1289</v>
      </c>
      <c r="D491" s="193" t="s">
        <v>26</v>
      </c>
      <c r="E491" s="722"/>
      <c r="F491" s="205" t="s">
        <v>1290</v>
      </c>
      <c r="G491" s="877"/>
      <c r="H491" s="195">
        <v>3957100</v>
      </c>
      <c r="I491" s="195"/>
      <c r="J491" s="443"/>
      <c r="K491" s="90" t="s">
        <v>152</v>
      </c>
    </row>
    <row r="492" spans="1:11" s="30" customFormat="1" ht="30">
      <c r="A492" s="629"/>
      <c r="B492" s="629"/>
      <c r="C492" s="29" t="s">
        <v>1284</v>
      </c>
      <c r="D492" s="193" t="s">
        <v>26</v>
      </c>
      <c r="E492" s="722"/>
      <c r="F492" s="205" t="s">
        <v>1288</v>
      </c>
      <c r="G492" s="877"/>
      <c r="H492" s="195">
        <v>2731000</v>
      </c>
      <c r="I492" s="195"/>
      <c r="J492" s="443"/>
      <c r="K492" s="90" t="s">
        <v>152</v>
      </c>
    </row>
    <row r="493" spans="1:11" s="30" customFormat="1" ht="30">
      <c r="A493" s="629"/>
      <c r="B493" s="629"/>
      <c r="C493" s="29" t="s">
        <v>1284</v>
      </c>
      <c r="D493" s="193" t="s">
        <v>26</v>
      </c>
      <c r="E493" s="722"/>
      <c r="F493" s="205" t="s">
        <v>1287</v>
      </c>
      <c r="G493" s="877"/>
      <c r="H493" s="195">
        <v>3273700</v>
      </c>
      <c r="I493" s="195"/>
      <c r="J493" s="443"/>
      <c r="K493" s="90" t="s">
        <v>152</v>
      </c>
    </row>
    <row r="494" spans="1:11" s="30" customFormat="1" ht="30">
      <c r="A494" s="629"/>
      <c r="B494" s="629"/>
      <c r="C494" s="29" t="s">
        <v>1284</v>
      </c>
      <c r="D494" s="193" t="s">
        <v>26</v>
      </c>
      <c r="E494" s="722"/>
      <c r="F494" s="205" t="s">
        <v>1286</v>
      </c>
      <c r="G494" s="877"/>
      <c r="H494" s="195">
        <v>4199900</v>
      </c>
      <c r="I494" s="195"/>
      <c r="J494" s="443"/>
      <c r="K494" s="90" t="s">
        <v>152</v>
      </c>
    </row>
    <row r="495" spans="1:11" s="30" customFormat="1" ht="30">
      <c r="A495" s="629"/>
      <c r="B495" s="629"/>
      <c r="C495" s="29" t="s">
        <v>1284</v>
      </c>
      <c r="D495" s="193" t="s">
        <v>26</v>
      </c>
      <c r="E495" s="722"/>
      <c r="F495" s="205" t="s">
        <v>1285</v>
      </c>
      <c r="G495" s="877"/>
      <c r="H495" s="195">
        <v>4988300</v>
      </c>
      <c r="I495" s="195"/>
      <c r="J495" s="443"/>
      <c r="K495" s="90" t="s">
        <v>152</v>
      </c>
    </row>
    <row r="496" spans="1:11" s="30" customFormat="1" ht="30">
      <c r="A496" s="629"/>
      <c r="B496" s="629"/>
      <c r="C496" s="29" t="s">
        <v>1280</v>
      </c>
      <c r="D496" s="193" t="s">
        <v>26</v>
      </c>
      <c r="E496" s="722"/>
      <c r="F496" s="205" t="s">
        <v>1283</v>
      </c>
      <c r="G496" s="877"/>
      <c r="H496" s="195">
        <v>4310600</v>
      </c>
      <c r="I496" s="195"/>
      <c r="J496" s="443"/>
      <c r="K496" s="90" t="s">
        <v>152</v>
      </c>
    </row>
    <row r="497" spans="1:11" s="30" customFormat="1" ht="30">
      <c r="A497" s="629"/>
      <c r="B497" s="629"/>
      <c r="C497" s="29" t="s">
        <v>1280</v>
      </c>
      <c r="D497" s="193" t="s">
        <v>26</v>
      </c>
      <c r="E497" s="722"/>
      <c r="F497" s="205" t="s">
        <v>1282</v>
      </c>
      <c r="G497" s="877"/>
      <c r="H497" s="195">
        <v>5352600</v>
      </c>
      <c r="I497" s="195"/>
      <c r="J497" s="443"/>
      <c r="K497" s="90" t="s">
        <v>152</v>
      </c>
    </row>
    <row r="498" spans="1:11" s="30" customFormat="1" ht="30">
      <c r="A498" s="629"/>
      <c r="B498" s="629"/>
      <c r="C498" s="29" t="s">
        <v>1280</v>
      </c>
      <c r="D498" s="193" t="s">
        <v>26</v>
      </c>
      <c r="E498" s="722"/>
      <c r="F498" s="205" t="s">
        <v>1281</v>
      </c>
      <c r="G498" s="877"/>
      <c r="H498" s="195">
        <v>6625000</v>
      </c>
      <c r="I498" s="195"/>
      <c r="J498" s="443"/>
      <c r="K498" s="90" t="s">
        <v>152</v>
      </c>
    </row>
    <row r="499" spans="1:11" s="30" customFormat="1" ht="30">
      <c r="A499" s="629"/>
      <c r="B499" s="629"/>
      <c r="C499" s="29" t="s">
        <v>1276</v>
      </c>
      <c r="D499" s="193" t="s">
        <v>26</v>
      </c>
      <c r="E499" s="722"/>
      <c r="F499" s="205" t="s">
        <v>1279</v>
      </c>
      <c r="G499" s="877"/>
      <c r="H499" s="195">
        <v>5453100</v>
      </c>
      <c r="I499" s="195"/>
      <c r="J499" s="443"/>
      <c r="K499" s="90" t="s">
        <v>152</v>
      </c>
    </row>
    <row r="500" spans="1:11" s="30" customFormat="1" ht="30">
      <c r="A500" s="629"/>
      <c r="B500" s="629"/>
      <c r="C500" s="29" t="s">
        <v>1276</v>
      </c>
      <c r="D500" s="193" t="s">
        <v>26</v>
      </c>
      <c r="E500" s="722"/>
      <c r="F500" s="205" t="s">
        <v>1278</v>
      </c>
      <c r="G500" s="877"/>
      <c r="H500" s="195">
        <v>7032500</v>
      </c>
      <c r="I500" s="195"/>
      <c r="J500" s="443"/>
      <c r="K500" s="90" t="s">
        <v>152</v>
      </c>
    </row>
    <row r="501" spans="1:11" s="30" customFormat="1" ht="30">
      <c r="A501" s="629"/>
      <c r="B501" s="629"/>
      <c r="C501" s="29" t="s">
        <v>1276</v>
      </c>
      <c r="D501" s="193" t="s">
        <v>26</v>
      </c>
      <c r="E501" s="722"/>
      <c r="F501" s="205" t="s">
        <v>1277</v>
      </c>
      <c r="G501" s="877"/>
      <c r="H501" s="195">
        <v>8316100</v>
      </c>
      <c r="I501" s="195"/>
      <c r="J501" s="443"/>
      <c r="K501" s="90" t="s">
        <v>152</v>
      </c>
    </row>
    <row r="502" spans="1:11" s="30" customFormat="1" ht="40.5" customHeight="1">
      <c r="A502" s="629"/>
      <c r="B502" s="629"/>
      <c r="C502" s="878" t="s">
        <v>5232</v>
      </c>
      <c r="D502" s="879"/>
      <c r="E502" s="722" t="s">
        <v>705</v>
      </c>
      <c r="F502" s="205"/>
      <c r="G502" s="877"/>
      <c r="H502" s="145"/>
      <c r="I502" s="145"/>
      <c r="J502" s="443"/>
      <c r="K502" s="90"/>
    </row>
    <row r="503" spans="1:11" s="30" customFormat="1" ht="30" customHeight="1">
      <c r="A503" s="629"/>
      <c r="B503" s="629"/>
      <c r="C503" s="197" t="s">
        <v>1267</v>
      </c>
      <c r="D503" s="193" t="s">
        <v>26</v>
      </c>
      <c r="E503" s="722"/>
      <c r="F503" s="205" t="s">
        <v>1275</v>
      </c>
      <c r="G503" s="877"/>
      <c r="H503" s="195">
        <v>154400</v>
      </c>
      <c r="I503" s="195"/>
      <c r="J503" s="443"/>
      <c r="K503" s="90" t="s">
        <v>152</v>
      </c>
    </row>
    <row r="504" spans="1:11" s="30" customFormat="1" ht="30">
      <c r="A504" s="629"/>
      <c r="B504" s="629"/>
      <c r="C504" s="197" t="s">
        <v>1267</v>
      </c>
      <c r="D504" s="193" t="s">
        <v>26</v>
      </c>
      <c r="E504" s="722"/>
      <c r="F504" s="205" t="s">
        <v>1274</v>
      </c>
      <c r="G504" s="877"/>
      <c r="H504" s="195">
        <v>169900</v>
      </c>
      <c r="I504" s="195"/>
      <c r="J504" s="443"/>
      <c r="K504" s="90" t="s">
        <v>152</v>
      </c>
    </row>
    <row r="505" spans="1:11" s="30" customFormat="1" ht="30">
      <c r="A505" s="629"/>
      <c r="B505" s="629"/>
      <c r="C505" s="197" t="s">
        <v>1267</v>
      </c>
      <c r="D505" s="193" t="s">
        <v>26</v>
      </c>
      <c r="E505" s="722"/>
      <c r="F505" s="205" t="s">
        <v>1273</v>
      </c>
      <c r="G505" s="877"/>
      <c r="H505" s="195">
        <v>185000</v>
      </c>
      <c r="I505" s="195"/>
      <c r="J505" s="443"/>
      <c r="K505" s="90" t="s">
        <v>152</v>
      </c>
    </row>
    <row r="506" spans="1:11" s="30" customFormat="1" ht="30" customHeight="1">
      <c r="A506" s="629"/>
      <c r="B506" s="629"/>
      <c r="C506" s="197" t="s">
        <v>1267</v>
      </c>
      <c r="D506" s="193" t="s">
        <v>26</v>
      </c>
      <c r="E506" s="722"/>
      <c r="F506" s="205" t="s">
        <v>1272</v>
      </c>
      <c r="G506" s="877"/>
      <c r="H506" s="195">
        <v>217000</v>
      </c>
      <c r="I506" s="195"/>
      <c r="J506" s="443"/>
      <c r="K506" s="90" t="s">
        <v>152</v>
      </c>
    </row>
    <row r="507" spans="1:11" s="30" customFormat="1" ht="30">
      <c r="A507" s="629"/>
      <c r="B507" s="629"/>
      <c r="C507" s="197" t="s">
        <v>1267</v>
      </c>
      <c r="D507" s="193" t="s">
        <v>26</v>
      </c>
      <c r="E507" s="722"/>
      <c r="F507" s="205" t="s">
        <v>1271</v>
      </c>
      <c r="G507" s="877"/>
      <c r="H507" s="195">
        <v>228200</v>
      </c>
      <c r="I507" s="195"/>
      <c r="J507" s="443"/>
      <c r="K507" s="90" t="s">
        <v>152</v>
      </c>
    </row>
    <row r="508" spans="1:11" s="30" customFormat="1" ht="30">
      <c r="A508" s="629"/>
      <c r="B508" s="629"/>
      <c r="C508" s="197" t="s">
        <v>1267</v>
      </c>
      <c r="D508" s="193" t="s">
        <v>26</v>
      </c>
      <c r="E508" s="722"/>
      <c r="F508" s="205" t="s">
        <v>1270</v>
      </c>
      <c r="G508" s="877"/>
      <c r="H508" s="195">
        <v>262400</v>
      </c>
      <c r="I508" s="195"/>
      <c r="J508" s="443"/>
      <c r="K508" s="90" t="s">
        <v>152</v>
      </c>
    </row>
    <row r="509" spans="1:11" s="30" customFormat="1" ht="30">
      <c r="A509" s="629"/>
      <c r="B509" s="629"/>
      <c r="C509" s="197" t="s">
        <v>1267</v>
      </c>
      <c r="D509" s="193" t="s">
        <v>26</v>
      </c>
      <c r="E509" s="722" t="str">
        <f>E502</f>
        <v>AS/NZS 4765
&amp;TCVN 11822</v>
      </c>
      <c r="F509" s="205" t="s">
        <v>1269</v>
      </c>
      <c r="G509" s="877" t="str">
        <f>G481</f>
        <v>Công ty CP Nhựa Thiếu Niên Tiền Phong
Đc: Số 02 An Đà, phường Gia Viên, thành phố Hải Phòng; 
SĐT: 0987456699</v>
      </c>
      <c r="H509" s="195">
        <v>276700</v>
      </c>
      <c r="I509" s="195"/>
      <c r="J509" s="443"/>
      <c r="K509" s="90" t="s">
        <v>152</v>
      </c>
    </row>
    <row r="510" spans="1:11" s="30" customFormat="1" ht="30">
      <c r="A510" s="629"/>
      <c r="B510" s="629"/>
      <c r="C510" s="197" t="s">
        <v>1267</v>
      </c>
      <c r="D510" s="193" t="s">
        <v>26</v>
      </c>
      <c r="E510" s="722"/>
      <c r="F510" s="205" t="s">
        <v>1268</v>
      </c>
      <c r="G510" s="877"/>
      <c r="H510" s="195">
        <v>303400</v>
      </c>
      <c r="I510" s="195"/>
      <c r="J510" s="443"/>
      <c r="K510" s="90" t="s">
        <v>152</v>
      </c>
    </row>
    <row r="511" spans="1:11" s="30" customFormat="1" ht="30">
      <c r="A511" s="629"/>
      <c r="B511" s="629"/>
      <c r="C511" s="197" t="s">
        <v>1257</v>
      </c>
      <c r="D511" s="193" t="s">
        <v>26</v>
      </c>
      <c r="E511" s="722"/>
      <c r="F511" s="205" t="s">
        <v>1266</v>
      </c>
      <c r="G511" s="877"/>
      <c r="H511" s="195">
        <v>142000</v>
      </c>
      <c r="I511" s="195"/>
      <c r="J511" s="443"/>
      <c r="K511" s="90" t="s">
        <v>152</v>
      </c>
    </row>
    <row r="512" spans="1:11" s="30" customFormat="1" ht="30">
      <c r="A512" s="629"/>
      <c r="B512" s="629"/>
      <c r="C512" s="197" t="s">
        <v>1257</v>
      </c>
      <c r="D512" s="193" t="s">
        <v>26</v>
      </c>
      <c r="E512" s="722"/>
      <c r="F512" s="205" t="s">
        <v>1265</v>
      </c>
      <c r="G512" s="877"/>
      <c r="H512" s="195">
        <v>180100</v>
      </c>
      <c r="I512" s="195"/>
      <c r="J512" s="443"/>
      <c r="K512" s="90" t="s">
        <v>152</v>
      </c>
    </row>
    <row r="513" spans="1:11" s="30" customFormat="1" ht="30">
      <c r="A513" s="629"/>
      <c r="B513" s="629"/>
      <c r="C513" s="197" t="s">
        <v>1257</v>
      </c>
      <c r="D513" s="193" t="s">
        <v>26</v>
      </c>
      <c r="E513" s="722"/>
      <c r="F513" s="205" t="s">
        <v>1264</v>
      </c>
      <c r="G513" s="877"/>
      <c r="H513" s="195">
        <v>203000</v>
      </c>
      <c r="I513" s="195"/>
      <c r="J513" s="443"/>
      <c r="K513" s="90" t="s">
        <v>152</v>
      </c>
    </row>
    <row r="514" spans="1:11" s="30" customFormat="1" ht="30">
      <c r="A514" s="629"/>
      <c r="B514" s="629"/>
      <c r="C514" s="197" t="s">
        <v>1257</v>
      </c>
      <c r="D514" s="193" t="s">
        <v>26</v>
      </c>
      <c r="E514" s="722"/>
      <c r="F514" s="205" t="s">
        <v>1263</v>
      </c>
      <c r="G514" s="877"/>
      <c r="H514" s="195">
        <v>226800</v>
      </c>
      <c r="I514" s="195"/>
      <c r="J514" s="443"/>
      <c r="K514" s="90" t="s">
        <v>152</v>
      </c>
    </row>
    <row r="515" spans="1:11" s="30" customFormat="1" ht="30" customHeight="1">
      <c r="A515" s="629"/>
      <c r="B515" s="629"/>
      <c r="C515" s="197" t="s">
        <v>1257</v>
      </c>
      <c r="D515" s="193" t="s">
        <v>26</v>
      </c>
      <c r="E515" s="722"/>
      <c r="F515" s="205" t="s">
        <v>1262</v>
      </c>
      <c r="G515" s="877"/>
      <c r="H515" s="195">
        <v>267100</v>
      </c>
      <c r="I515" s="195"/>
      <c r="J515" s="443"/>
      <c r="K515" s="90" t="s">
        <v>152</v>
      </c>
    </row>
    <row r="516" spans="1:11" s="30" customFormat="1" ht="30">
      <c r="A516" s="629"/>
      <c r="B516" s="629"/>
      <c r="C516" s="197" t="s">
        <v>1257</v>
      </c>
      <c r="D516" s="193" t="s">
        <v>26</v>
      </c>
      <c r="E516" s="722"/>
      <c r="F516" s="205" t="s">
        <v>1261</v>
      </c>
      <c r="G516" s="877"/>
      <c r="H516" s="195">
        <v>278000</v>
      </c>
      <c r="I516" s="195"/>
      <c r="J516" s="443"/>
      <c r="K516" s="90" t="s">
        <v>152</v>
      </c>
    </row>
    <row r="517" spans="1:11" s="30" customFormat="1" ht="30">
      <c r="A517" s="629"/>
      <c r="B517" s="629"/>
      <c r="C517" s="197" t="s">
        <v>1257</v>
      </c>
      <c r="D517" s="193" t="s">
        <v>26</v>
      </c>
      <c r="E517" s="722"/>
      <c r="F517" s="205" t="s">
        <v>1260</v>
      </c>
      <c r="G517" s="877"/>
      <c r="H517" s="195">
        <v>324000</v>
      </c>
      <c r="I517" s="195"/>
      <c r="J517" s="443"/>
      <c r="K517" s="90" t="s">
        <v>152</v>
      </c>
    </row>
    <row r="518" spans="1:11" s="30" customFormat="1" ht="30">
      <c r="A518" s="629"/>
      <c r="B518" s="629"/>
      <c r="C518" s="197" t="s">
        <v>1257</v>
      </c>
      <c r="D518" s="193" t="s">
        <v>26</v>
      </c>
      <c r="E518" s="722"/>
      <c r="F518" s="205" t="s">
        <v>1259</v>
      </c>
      <c r="G518" s="877"/>
      <c r="H518" s="195">
        <v>341100</v>
      </c>
      <c r="I518" s="195"/>
      <c r="J518" s="443"/>
      <c r="K518" s="90" t="s">
        <v>152</v>
      </c>
    </row>
    <row r="519" spans="1:11" s="30" customFormat="1" ht="30">
      <c r="A519" s="629"/>
      <c r="B519" s="629"/>
      <c r="C519" s="197" t="s">
        <v>1257</v>
      </c>
      <c r="D519" s="193" t="s">
        <v>26</v>
      </c>
      <c r="E519" s="722"/>
      <c r="F519" s="205" t="s">
        <v>1258</v>
      </c>
      <c r="G519" s="877"/>
      <c r="H519" s="195">
        <v>380800</v>
      </c>
      <c r="I519" s="195"/>
      <c r="J519" s="443"/>
      <c r="K519" s="90" t="s">
        <v>152</v>
      </c>
    </row>
    <row r="520" spans="1:11" s="30" customFormat="1" ht="39.6" customHeight="1">
      <c r="A520" s="629"/>
      <c r="B520" s="629"/>
      <c r="C520" s="197" t="s">
        <v>1247</v>
      </c>
      <c r="D520" s="193" t="s">
        <v>26</v>
      </c>
      <c r="E520" s="722"/>
      <c r="F520" s="205" t="s">
        <v>1256</v>
      </c>
      <c r="G520" s="877"/>
      <c r="H520" s="195">
        <v>176400</v>
      </c>
      <c r="I520" s="195"/>
      <c r="J520" s="443"/>
      <c r="K520" s="90" t="s">
        <v>152</v>
      </c>
    </row>
    <row r="521" spans="1:11" s="30" customFormat="1" ht="30">
      <c r="A521" s="629"/>
      <c r="B521" s="629"/>
      <c r="C521" s="197" t="s">
        <v>1247</v>
      </c>
      <c r="D521" s="193" t="s">
        <v>26</v>
      </c>
      <c r="E521" s="722"/>
      <c r="F521" s="205" t="s">
        <v>1255</v>
      </c>
      <c r="G521" s="877"/>
      <c r="H521" s="195">
        <v>235900</v>
      </c>
      <c r="I521" s="195"/>
      <c r="J521" s="443"/>
      <c r="K521" s="90" t="s">
        <v>152</v>
      </c>
    </row>
    <row r="522" spans="1:11" s="30" customFormat="1" ht="30">
      <c r="A522" s="629"/>
      <c r="B522" s="629"/>
      <c r="C522" s="197" t="s">
        <v>1247</v>
      </c>
      <c r="D522" s="193" t="s">
        <v>26</v>
      </c>
      <c r="E522" s="722"/>
      <c r="F522" s="205" t="s">
        <v>1254</v>
      </c>
      <c r="G522" s="877"/>
      <c r="H522" s="195">
        <v>262400</v>
      </c>
      <c r="I522" s="195"/>
      <c r="J522" s="443"/>
      <c r="K522" s="90" t="s">
        <v>152</v>
      </c>
    </row>
    <row r="523" spans="1:11" s="30" customFormat="1" ht="30">
      <c r="A523" s="629"/>
      <c r="B523" s="629"/>
      <c r="C523" s="197" t="s">
        <v>1247</v>
      </c>
      <c r="D523" s="193" t="s">
        <v>26</v>
      </c>
      <c r="E523" s="722"/>
      <c r="F523" s="205" t="s">
        <v>1253</v>
      </c>
      <c r="G523" s="877"/>
      <c r="H523" s="195">
        <v>289200</v>
      </c>
      <c r="I523" s="195"/>
      <c r="J523" s="443"/>
      <c r="K523" s="90" t="s">
        <v>152</v>
      </c>
    </row>
    <row r="524" spans="1:11" s="30" customFormat="1" ht="39" customHeight="1">
      <c r="A524" s="629"/>
      <c r="B524" s="629"/>
      <c r="C524" s="197" t="s">
        <v>1247</v>
      </c>
      <c r="D524" s="193" t="s">
        <v>26</v>
      </c>
      <c r="E524" s="722"/>
      <c r="F524" s="205" t="s">
        <v>1252</v>
      </c>
      <c r="G524" s="877"/>
      <c r="H524" s="195">
        <v>338900</v>
      </c>
      <c r="I524" s="195"/>
      <c r="J524" s="443"/>
      <c r="K524" s="90" t="s">
        <v>152</v>
      </c>
    </row>
    <row r="525" spans="1:11" s="30" customFormat="1" ht="39.6" customHeight="1">
      <c r="A525" s="629"/>
      <c r="B525" s="629"/>
      <c r="C525" s="197" t="s">
        <v>1247</v>
      </c>
      <c r="D525" s="193" t="s">
        <v>26</v>
      </c>
      <c r="E525" s="722"/>
      <c r="F525" s="205" t="s">
        <v>1251</v>
      </c>
      <c r="G525" s="877"/>
      <c r="H525" s="195">
        <v>355300</v>
      </c>
      <c r="I525" s="195"/>
      <c r="J525" s="443"/>
      <c r="K525" s="90" t="s">
        <v>152</v>
      </c>
    </row>
    <row r="526" spans="1:11" s="30" customFormat="1" ht="30">
      <c r="A526" s="629"/>
      <c r="B526" s="629"/>
      <c r="C526" s="197" t="s">
        <v>1247</v>
      </c>
      <c r="D526" s="193" t="s">
        <v>26</v>
      </c>
      <c r="E526" s="722"/>
      <c r="F526" s="205" t="s">
        <v>1250</v>
      </c>
      <c r="G526" s="877"/>
      <c r="H526" s="195">
        <v>413200</v>
      </c>
      <c r="I526" s="195"/>
      <c r="J526" s="443"/>
      <c r="K526" s="90" t="s">
        <v>152</v>
      </c>
    </row>
    <row r="527" spans="1:11" s="30" customFormat="1" ht="36" customHeight="1">
      <c r="A527" s="629"/>
      <c r="B527" s="629"/>
      <c r="C527" s="197" t="s">
        <v>1247</v>
      </c>
      <c r="D527" s="193" t="s">
        <v>26</v>
      </c>
      <c r="E527" s="722"/>
      <c r="F527" s="205" t="s">
        <v>1249</v>
      </c>
      <c r="G527" s="877"/>
      <c r="H527" s="195">
        <v>436300</v>
      </c>
      <c r="I527" s="195"/>
      <c r="J527" s="443"/>
      <c r="K527" s="90" t="s">
        <v>152</v>
      </c>
    </row>
    <row r="528" spans="1:11" s="30" customFormat="1" ht="30" customHeight="1">
      <c r="A528" s="629"/>
      <c r="B528" s="629"/>
      <c r="C528" s="197" t="s">
        <v>1247</v>
      </c>
      <c r="D528" s="193" t="s">
        <v>26</v>
      </c>
      <c r="E528" s="722"/>
      <c r="F528" s="205" t="s">
        <v>1248</v>
      </c>
      <c r="G528" s="877"/>
      <c r="H528" s="195">
        <v>483700</v>
      </c>
      <c r="I528" s="195"/>
      <c r="J528" s="443"/>
      <c r="K528" s="90" t="s">
        <v>152</v>
      </c>
    </row>
    <row r="529" spans="1:11" s="30" customFormat="1" ht="30" customHeight="1">
      <c r="A529" s="629"/>
      <c r="B529" s="629"/>
      <c r="C529" s="197" t="s">
        <v>1237</v>
      </c>
      <c r="D529" s="193" t="s">
        <v>26</v>
      </c>
      <c r="E529" s="722"/>
      <c r="F529" s="205" t="s">
        <v>1246</v>
      </c>
      <c r="G529" s="877"/>
      <c r="H529" s="195">
        <v>228600</v>
      </c>
      <c r="I529" s="195"/>
      <c r="J529" s="443"/>
      <c r="K529" s="90" t="s">
        <v>152</v>
      </c>
    </row>
    <row r="530" spans="1:11" s="30" customFormat="1" ht="30">
      <c r="A530" s="629"/>
      <c r="B530" s="629"/>
      <c r="C530" s="197" t="s">
        <v>1237</v>
      </c>
      <c r="D530" s="193" t="s">
        <v>26</v>
      </c>
      <c r="E530" s="722"/>
      <c r="F530" s="205" t="s">
        <v>1245</v>
      </c>
      <c r="G530" s="877"/>
      <c r="H530" s="195">
        <v>295700</v>
      </c>
      <c r="I530" s="195"/>
      <c r="J530" s="443"/>
      <c r="K530" s="90" t="s">
        <v>152</v>
      </c>
    </row>
    <row r="531" spans="1:11" s="30" customFormat="1" ht="34.15" customHeight="1">
      <c r="A531" s="629"/>
      <c r="B531" s="629"/>
      <c r="C531" s="197" t="s">
        <v>1237</v>
      </c>
      <c r="D531" s="193" t="s">
        <v>26</v>
      </c>
      <c r="E531" s="722"/>
      <c r="F531" s="205" t="s">
        <v>1244</v>
      </c>
      <c r="G531" s="877"/>
      <c r="H531" s="195">
        <v>338400</v>
      </c>
      <c r="I531" s="195"/>
      <c r="J531" s="443"/>
      <c r="K531" s="90" t="s">
        <v>152</v>
      </c>
    </row>
    <row r="532" spans="1:11" s="30" customFormat="1" ht="35.450000000000003" customHeight="1">
      <c r="A532" s="629"/>
      <c r="B532" s="629"/>
      <c r="C532" s="197" t="s">
        <v>1237</v>
      </c>
      <c r="D532" s="193" t="s">
        <v>26</v>
      </c>
      <c r="E532" s="722"/>
      <c r="F532" s="205" t="s">
        <v>1243</v>
      </c>
      <c r="G532" s="877"/>
      <c r="H532" s="195">
        <v>375100</v>
      </c>
      <c r="I532" s="195"/>
      <c r="J532" s="443"/>
      <c r="K532" s="90" t="s">
        <v>152</v>
      </c>
    </row>
    <row r="533" spans="1:11" s="30" customFormat="1" ht="30">
      <c r="A533" s="629"/>
      <c r="B533" s="629"/>
      <c r="C533" s="197" t="s">
        <v>1237</v>
      </c>
      <c r="D533" s="193" t="s">
        <v>26</v>
      </c>
      <c r="E533" s="722"/>
      <c r="F533" s="205" t="s">
        <v>1242</v>
      </c>
      <c r="G533" s="877"/>
      <c r="H533" s="195">
        <v>444400</v>
      </c>
      <c r="I533" s="195"/>
      <c r="J533" s="443"/>
      <c r="K533" s="90" t="s">
        <v>152</v>
      </c>
    </row>
    <row r="534" spans="1:11" s="30" customFormat="1" ht="30">
      <c r="A534" s="629"/>
      <c r="B534" s="629"/>
      <c r="C534" s="197" t="s">
        <v>1237</v>
      </c>
      <c r="D534" s="193" t="s">
        <v>26</v>
      </c>
      <c r="E534" s="722"/>
      <c r="F534" s="205" t="s">
        <v>1241</v>
      </c>
      <c r="G534" s="877"/>
      <c r="H534" s="195">
        <v>460400</v>
      </c>
      <c r="I534" s="195"/>
      <c r="J534" s="443"/>
      <c r="K534" s="90" t="s">
        <v>152</v>
      </c>
    </row>
    <row r="535" spans="1:11" s="30" customFormat="1" ht="34.15" customHeight="1">
      <c r="A535" s="629"/>
      <c r="B535" s="629"/>
      <c r="C535" s="197" t="s">
        <v>1237</v>
      </c>
      <c r="D535" s="193" t="s">
        <v>26</v>
      </c>
      <c r="E535" s="722"/>
      <c r="F535" s="205" t="s">
        <v>1240</v>
      </c>
      <c r="G535" s="877"/>
      <c r="H535" s="195">
        <v>532400</v>
      </c>
      <c r="I535" s="195"/>
      <c r="J535" s="443"/>
      <c r="K535" s="90" t="s">
        <v>152</v>
      </c>
    </row>
    <row r="536" spans="1:11" s="30" customFormat="1" ht="30">
      <c r="A536" s="629"/>
      <c r="B536" s="629"/>
      <c r="C536" s="197" t="s">
        <v>1237</v>
      </c>
      <c r="D536" s="193" t="s">
        <v>26</v>
      </c>
      <c r="E536" s="722" t="str">
        <f>E509</f>
        <v>AS/NZS 4765
&amp;TCVN 11822</v>
      </c>
      <c r="F536" s="205" t="s">
        <v>1239</v>
      </c>
      <c r="G536" s="877" t="str">
        <f>G509</f>
        <v>Công ty CP Nhựa Thiếu Niên Tiền Phong
Đc: Số 02 An Đà, phường Gia Viên, thành phố Hải Phòng; 
SĐT: 0987456699</v>
      </c>
      <c r="H536" s="195">
        <v>566200</v>
      </c>
      <c r="I536" s="195"/>
      <c r="J536" s="443"/>
      <c r="K536" s="90" t="s">
        <v>152</v>
      </c>
    </row>
    <row r="537" spans="1:11" s="30" customFormat="1" ht="30">
      <c r="A537" s="629"/>
      <c r="B537" s="629"/>
      <c r="C537" s="197" t="s">
        <v>1237</v>
      </c>
      <c r="D537" s="193" t="s">
        <v>26</v>
      </c>
      <c r="E537" s="722"/>
      <c r="F537" s="205" t="s">
        <v>1238</v>
      </c>
      <c r="G537" s="877"/>
      <c r="H537" s="195">
        <v>628000</v>
      </c>
      <c r="I537" s="195"/>
      <c r="J537" s="443"/>
      <c r="K537" s="90" t="s">
        <v>152</v>
      </c>
    </row>
    <row r="538" spans="1:11" s="30" customFormat="1" ht="30">
      <c r="A538" s="629"/>
      <c r="B538" s="629"/>
      <c r="C538" s="197" t="s">
        <v>1227</v>
      </c>
      <c r="D538" s="193" t="s">
        <v>26</v>
      </c>
      <c r="E538" s="722"/>
      <c r="F538" s="205" t="s">
        <v>1236</v>
      </c>
      <c r="G538" s="877"/>
      <c r="H538" s="195">
        <v>288800</v>
      </c>
      <c r="I538" s="195"/>
      <c r="J538" s="443"/>
      <c r="K538" s="90" t="s">
        <v>152</v>
      </c>
    </row>
    <row r="539" spans="1:11" s="30" customFormat="1" ht="30">
      <c r="A539" s="629"/>
      <c r="B539" s="629"/>
      <c r="C539" s="197" t="s">
        <v>1227</v>
      </c>
      <c r="D539" s="193" t="s">
        <v>26</v>
      </c>
      <c r="E539" s="722"/>
      <c r="F539" s="205" t="s">
        <v>1235</v>
      </c>
      <c r="G539" s="877"/>
      <c r="H539" s="195">
        <v>368900</v>
      </c>
      <c r="I539" s="195"/>
      <c r="J539" s="443"/>
      <c r="K539" s="90" t="s">
        <v>152</v>
      </c>
    </row>
    <row r="540" spans="1:11" s="30" customFormat="1" ht="30">
      <c r="A540" s="629"/>
      <c r="B540" s="629"/>
      <c r="C540" s="197" t="s">
        <v>1227</v>
      </c>
      <c r="D540" s="193" t="s">
        <v>26</v>
      </c>
      <c r="E540" s="722"/>
      <c r="F540" s="205" t="s">
        <v>1234</v>
      </c>
      <c r="G540" s="877"/>
      <c r="H540" s="195">
        <v>419000</v>
      </c>
      <c r="I540" s="195"/>
      <c r="J540" s="443"/>
      <c r="K540" s="90" t="s">
        <v>152</v>
      </c>
    </row>
    <row r="541" spans="1:11" s="30" customFormat="1" ht="30">
      <c r="A541" s="629"/>
      <c r="B541" s="629"/>
      <c r="C541" s="197" t="s">
        <v>1227</v>
      </c>
      <c r="D541" s="193" t="s">
        <v>26</v>
      </c>
      <c r="E541" s="722"/>
      <c r="F541" s="205" t="s">
        <v>1233</v>
      </c>
      <c r="G541" s="877"/>
      <c r="H541" s="195">
        <v>472100</v>
      </c>
      <c r="I541" s="195"/>
      <c r="J541" s="443"/>
      <c r="K541" s="90" t="s">
        <v>152</v>
      </c>
    </row>
    <row r="542" spans="1:11" s="30" customFormat="1" ht="30" customHeight="1">
      <c r="A542" s="629"/>
      <c r="B542" s="629"/>
      <c r="C542" s="197" t="s">
        <v>1227</v>
      </c>
      <c r="D542" s="193" t="s">
        <v>26</v>
      </c>
      <c r="E542" s="722"/>
      <c r="F542" s="205" t="s">
        <v>1232</v>
      </c>
      <c r="G542" s="877"/>
      <c r="H542" s="195">
        <v>553800</v>
      </c>
      <c r="I542" s="195"/>
      <c r="J542" s="443"/>
      <c r="K542" s="90" t="s">
        <v>152</v>
      </c>
    </row>
    <row r="543" spans="1:11" s="30" customFormat="1" ht="30">
      <c r="A543" s="629"/>
      <c r="B543" s="629"/>
      <c r="C543" s="197" t="s">
        <v>1227</v>
      </c>
      <c r="D543" s="193" t="s">
        <v>26</v>
      </c>
      <c r="E543" s="722"/>
      <c r="F543" s="205" t="s">
        <v>1231</v>
      </c>
      <c r="G543" s="877"/>
      <c r="H543" s="195">
        <v>584600</v>
      </c>
      <c r="I543" s="195"/>
      <c r="J543" s="443"/>
      <c r="K543" s="90" t="s">
        <v>152</v>
      </c>
    </row>
    <row r="544" spans="1:11" s="30" customFormat="1" ht="30">
      <c r="A544" s="629"/>
      <c r="B544" s="629"/>
      <c r="C544" s="197" t="s">
        <v>1227</v>
      </c>
      <c r="D544" s="193" t="s">
        <v>26</v>
      </c>
      <c r="E544" s="722"/>
      <c r="F544" s="205" t="s">
        <v>1230</v>
      </c>
      <c r="G544" s="877"/>
      <c r="H544" s="195">
        <v>684700</v>
      </c>
      <c r="I544" s="195"/>
      <c r="J544" s="443"/>
      <c r="K544" s="90" t="s">
        <v>152</v>
      </c>
    </row>
    <row r="545" spans="1:11" s="30" customFormat="1" ht="30">
      <c r="A545" s="629"/>
      <c r="B545" s="629"/>
      <c r="C545" s="197" t="s">
        <v>1227</v>
      </c>
      <c r="D545" s="193" t="s">
        <v>26</v>
      </c>
      <c r="E545" s="722"/>
      <c r="F545" s="205" t="s">
        <v>1229</v>
      </c>
      <c r="G545" s="877"/>
      <c r="H545" s="195">
        <v>717600</v>
      </c>
      <c r="I545" s="195"/>
      <c r="J545" s="443"/>
      <c r="K545" s="90" t="s">
        <v>152</v>
      </c>
    </row>
    <row r="546" spans="1:11" s="30" customFormat="1" ht="30">
      <c r="A546" s="629"/>
      <c r="B546" s="629"/>
      <c r="C546" s="197" t="s">
        <v>1227</v>
      </c>
      <c r="D546" s="193" t="s">
        <v>26</v>
      </c>
      <c r="E546" s="722"/>
      <c r="F546" s="205" t="s">
        <v>1228</v>
      </c>
      <c r="G546" s="877"/>
      <c r="H546" s="195">
        <v>802300</v>
      </c>
      <c r="I546" s="195"/>
      <c r="J546" s="443"/>
      <c r="K546" s="90" t="s">
        <v>152</v>
      </c>
    </row>
    <row r="547" spans="1:11" s="30" customFormat="1" ht="30">
      <c r="A547" s="629"/>
      <c r="B547" s="629"/>
      <c r="C547" s="197" t="s">
        <v>1217</v>
      </c>
      <c r="D547" s="193" t="s">
        <v>26</v>
      </c>
      <c r="E547" s="722"/>
      <c r="F547" s="205" t="s">
        <v>1226</v>
      </c>
      <c r="G547" s="877"/>
      <c r="H547" s="195">
        <v>358600</v>
      </c>
      <c r="I547" s="195"/>
      <c r="J547" s="443"/>
      <c r="K547" s="90" t="s">
        <v>152</v>
      </c>
    </row>
    <row r="548" spans="1:11" s="30" customFormat="1" ht="30">
      <c r="A548" s="629"/>
      <c r="B548" s="629"/>
      <c r="C548" s="197" t="s">
        <v>1217</v>
      </c>
      <c r="D548" s="193" t="s">
        <v>26</v>
      </c>
      <c r="E548" s="722"/>
      <c r="F548" s="205" t="s">
        <v>1225</v>
      </c>
      <c r="G548" s="877"/>
      <c r="H548" s="195">
        <v>457700</v>
      </c>
      <c r="I548" s="195"/>
      <c r="J548" s="443"/>
      <c r="K548" s="90" t="s">
        <v>152</v>
      </c>
    </row>
    <row r="549" spans="1:11" s="30" customFormat="1" ht="30">
      <c r="A549" s="629"/>
      <c r="B549" s="629"/>
      <c r="C549" s="197" t="s">
        <v>1217</v>
      </c>
      <c r="D549" s="193" t="s">
        <v>26</v>
      </c>
      <c r="E549" s="722"/>
      <c r="F549" s="205" t="s">
        <v>1224</v>
      </c>
      <c r="G549" s="877"/>
      <c r="H549" s="195">
        <v>525600</v>
      </c>
      <c r="I549" s="195"/>
      <c r="J549" s="443"/>
      <c r="K549" s="90" t="s">
        <v>152</v>
      </c>
    </row>
    <row r="550" spans="1:11" s="30" customFormat="1" ht="30">
      <c r="A550" s="629"/>
      <c r="B550" s="629"/>
      <c r="C550" s="197" t="s">
        <v>1217</v>
      </c>
      <c r="D550" s="193" t="s">
        <v>26</v>
      </c>
      <c r="E550" s="722"/>
      <c r="F550" s="205" t="s">
        <v>1223</v>
      </c>
      <c r="G550" s="877"/>
      <c r="H550" s="195">
        <v>586400</v>
      </c>
      <c r="I550" s="195"/>
      <c r="J550" s="443"/>
      <c r="K550" s="90" t="s">
        <v>152</v>
      </c>
    </row>
    <row r="551" spans="1:11" s="30" customFormat="1" ht="30">
      <c r="A551" s="629"/>
      <c r="B551" s="629"/>
      <c r="C551" s="197" t="s">
        <v>1217</v>
      </c>
      <c r="D551" s="193" t="s">
        <v>26</v>
      </c>
      <c r="E551" s="722"/>
      <c r="F551" s="205" t="s">
        <v>1222</v>
      </c>
      <c r="G551" s="877"/>
      <c r="H551" s="195">
        <v>693500</v>
      </c>
      <c r="I551" s="195"/>
      <c r="J551" s="443"/>
      <c r="K551" s="90" t="s">
        <v>152</v>
      </c>
    </row>
    <row r="552" spans="1:11" s="30" customFormat="1" ht="30">
      <c r="A552" s="629"/>
      <c r="B552" s="629"/>
      <c r="C552" s="197" t="s">
        <v>1217</v>
      </c>
      <c r="D552" s="193" t="s">
        <v>26</v>
      </c>
      <c r="E552" s="722"/>
      <c r="F552" s="205" t="s">
        <v>1221</v>
      </c>
      <c r="G552" s="877"/>
      <c r="H552" s="195">
        <v>722700</v>
      </c>
      <c r="I552" s="195"/>
      <c r="J552" s="443"/>
      <c r="K552" s="90" t="s">
        <v>152</v>
      </c>
    </row>
    <row r="553" spans="1:11" s="30" customFormat="1" ht="36" customHeight="1">
      <c r="A553" s="629"/>
      <c r="B553" s="629"/>
      <c r="C553" s="197" t="s">
        <v>1217</v>
      </c>
      <c r="D553" s="193" t="s">
        <v>26</v>
      </c>
      <c r="E553" s="722"/>
      <c r="F553" s="205" t="s">
        <v>1220</v>
      </c>
      <c r="G553" s="877"/>
      <c r="H553" s="195">
        <v>841600</v>
      </c>
      <c r="I553" s="195"/>
      <c r="J553" s="443"/>
      <c r="K553" s="90" t="s">
        <v>152</v>
      </c>
    </row>
    <row r="554" spans="1:11" s="30" customFormat="1" ht="31.9" customHeight="1">
      <c r="A554" s="629"/>
      <c r="B554" s="629"/>
      <c r="C554" s="197" t="s">
        <v>1217</v>
      </c>
      <c r="D554" s="193" t="s">
        <v>26</v>
      </c>
      <c r="E554" s="722"/>
      <c r="F554" s="205" t="s">
        <v>1219</v>
      </c>
      <c r="G554" s="877"/>
      <c r="H554" s="195">
        <v>882900</v>
      </c>
      <c r="I554" s="195"/>
      <c r="J554" s="443"/>
      <c r="K554" s="90" t="s">
        <v>152</v>
      </c>
    </row>
    <row r="555" spans="1:11" s="30" customFormat="1" ht="33.6" customHeight="1">
      <c r="A555" s="629"/>
      <c r="B555" s="629"/>
      <c r="C555" s="197" t="s">
        <v>1217</v>
      </c>
      <c r="D555" s="193" t="s">
        <v>26</v>
      </c>
      <c r="E555" s="722"/>
      <c r="F555" s="205" t="s">
        <v>1218</v>
      </c>
      <c r="G555" s="877"/>
      <c r="H555" s="195">
        <v>990500</v>
      </c>
      <c r="I555" s="195"/>
      <c r="J555" s="443"/>
      <c r="K555" s="90" t="s">
        <v>152</v>
      </c>
    </row>
    <row r="556" spans="1:11" s="30" customFormat="1" ht="34.15" customHeight="1">
      <c r="A556" s="629"/>
      <c r="B556" s="629"/>
      <c r="C556" s="197" t="s">
        <v>1207</v>
      </c>
      <c r="D556" s="193" t="s">
        <v>26</v>
      </c>
      <c r="E556" s="722"/>
      <c r="F556" s="205" t="s">
        <v>1216</v>
      </c>
      <c r="G556" s="877"/>
      <c r="H556" s="195">
        <v>445800</v>
      </c>
      <c r="I556" s="195"/>
      <c r="J556" s="443"/>
      <c r="K556" s="90" t="s">
        <v>152</v>
      </c>
    </row>
    <row r="557" spans="1:11" s="30" customFormat="1" ht="33.6" customHeight="1">
      <c r="A557" s="629"/>
      <c r="B557" s="629"/>
      <c r="C557" s="197" t="s">
        <v>1207</v>
      </c>
      <c r="D557" s="193" t="s">
        <v>26</v>
      </c>
      <c r="E557" s="722"/>
      <c r="F557" s="205" t="s">
        <v>1215</v>
      </c>
      <c r="G557" s="877"/>
      <c r="H557" s="195">
        <v>578700</v>
      </c>
      <c r="I557" s="195"/>
      <c r="J557" s="443"/>
      <c r="K557" s="90" t="s">
        <v>152</v>
      </c>
    </row>
    <row r="558" spans="1:11" s="30" customFormat="1" ht="35.450000000000003" customHeight="1">
      <c r="A558" s="629"/>
      <c r="B558" s="629"/>
      <c r="C558" s="197" t="s">
        <v>1207</v>
      </c>
      <c r="D558" s="193" t="s">
        <v>26</v>
      </c>
      <c r="E558" s="722"/>
      <c r="F558" s="205" t="s">
        <v>1214</v>
      </c>
      <c r="G558" s="877"/>
      <c r="H558" s="195">
        <v>659300</v>
      </c>
      <c r="I558" s="195"/>
      <c r="J558" s="443"/>
      <c r="K558" s="90" t="s">
        <v>152</v>
      </c>
    </row>
    <row r="559" spans="1:11" s="30" customFormat="1" ht="36" customHeight="1">
      <c r="A559" s="629"/>
      <c r="B559" s="629"/>
      <c r="C559" s="197" t="s">
        <v>1207</v>
      </c>
      <c r="D559" s="193" t="s">
        <v>26</v>
      </c>
      <c r="E559" s="722"/>
      <c r="F559" s="205" t="s">
        <v>1213</v>
      </c>
      <c r="G559" s="877"/>
      <c r="H559" s="195">
        <v>742400</v>
      </c>
      <c r="I559" s="195"/>
      <c r="J559" s="443"/>
      <c r="K559" s="90" t="s">
        <v>152</v>
      </c>
    </row>
    <row r="560" spans="1:11" s="30" customFormat="1" ht="36" customHeight="1">
      <c r="A560" s="629"/>
      <c r="B560" s="629"/>
      <c r="C560" s="197" t="s">
        <v>1207</v>
      </c>
      <c r="D560" s="193" t="s">
        <v>26</v>
      </c>
      <c r="E560" s="722"/>
      <c r="F560" s="205" t="s">
        <v>1212</v>
      </c>
      <c r="G560" s="877"/>
      <c r="H560" s="195">
        <v>879400</v>
      </c>
      <c r="I560" s="195"/>
      <c r="J560" s="443"/>
      <c r="K560" s="90" t="s">
        <v>152</v>
      </c>
    </row>
    <row r="561" spans="1:11" s="30" customFormat="1" ht="34.15" customHeight="1">
      <c r="A561" s="629"/>
      <c r="B561" s="629"/>
      <c r="C561" s="197" t="s">
        <v>1207</v>
      </c>
      <c r="D561" s="193" t="s">
        <v>26</v>
      </c>
      <c r="E561" s="722"/>
      <c r="F561" s="205" t="s">
        <v>1211</v>
      </c>
      <c r="G561" s="877"/>
      <c r="H561" s="195">
        <v>917600</v>
      </c>
      <c r="I561" s="195"/>
      <c r="J561" s="443"/>
      <c r="K561" s="90" t="s">
        <v>152</v>
      </c>
    </row>
    <row r="562" spans="1:11" s="30" customFormat="1" ht="33.6" customHeight="1">
      <c r="A562" s="629"/>
      <c r="B562" s="629"/>
      <c r="C562" s="197" t="s">
        <v>1207</v>
      </c>
      <c r="D562" s="193" t="s">
        <v>26</v>
      </c>
      <c r="E562" s="722"/>
      <c r="F562" s="205" t="s">
        <v>1210</v>
      </c>
      <c r="G562" s="877"/>
      <c r="H562" s="195">
        <v>1058400</v>
      </c>
      <c r="I562" s="195"/>
      <c r="J562" s="443"/>
      <c r="K562" s="90" t="s">
        <v>152</v>
      </c>
    </row>
    <row r="563" spans="1:11" s="30" customFormat="1" ht="30">
      <c r="A563" s="629"/>
      <c r="B563" s="629"/>
      <c r="C563" s="197" t="s">
        <v>1207</v>
      </c>
      <c r="D563" s="193" t="s">
        <v>26</v>
      </c>
      <c r="E563" s="722" t="str">
        <f>E536</f>
        <v>AS/NZS 4765
&amp;TCVN 11822</v>
      </c>
      <c r="F563" s="205" t="s">
        <v>1209</v>
      </c>
      <c r="G563" s="874" t="str">
        <f>G536</f>
        <v>Công ty CP Nhựa Thiếu Niên Tiền Phong
Đc: Số 02 An Đà, phường Gia Viên, thành phố Hải Phòng; 
SĐT: 0987456699</v>
      </c>
      <c r="H563" s="195">
        <v>1097600</v>
      </c>
      <c r="I563" s="195"/>
      <c r="J563" s="443"/>
      <c r="K563" s="90" t="s">
        <v>152</v>
      </c>
    </row>
    <row r="564" spans="1:11" s="30" customFormat="1" ht="30">
      <c r="A564" s="629"/>
      <c r="B564" s="629"/>
      <c r="C564" s="197" t="s">
        <v>1207</v>
      </c>
      <c r="D564" s="193" t="s">
        <v>26</v>
      </c>
      <c r="E564" s="722"/>
      <c r="F564" s="205" t="s">
        <v>1208</v>
      </c>
      <c r="G564" s="874"/>
      <c r="H564" s="195">
        <v>1246300</v>
      </c>
      <c r="I564" s="195"/>
      <c r="J564" s="443"/>
      <c r="K564" s="90" t="s">
        <v>152</v>
      </c>
    </row>
    <row r="565" spans="1:11" s="30" customFormat="1" ht="30">
      <c r="A565" s="629"/>
      <c r="B565" s="629"/>
      <c r="C565" s="197" t="s">
        <v>1197</v>
      </c>
      <c r="D565" s="193" t="s">
        <v>26</v>
      </c>
      <c r="E565" s="722"/>
      <c r="F565" s="205" t="s">
        <v>1206</v>
      </c>
      <c r="G565" s="874"/>
      <c r="H565" s="195">
        <v>576900</v>
      </c>
      <c r="I565" s="195"/>
      <c r="J565" s="443"/>
      <c r="K565" s="90" t="s">
        <v>152</v>
      </c>
    </row>
    <row r="566" spans="1:11" s="30" customFormat="1" ht="30">
      <c r="A566" s="629"/>
      <c r="B566" s="629"/>
      <c r="C566" s="197" t="s">
        <v>1197</v>
      </c>
      <c r="D566" s="193" t="s">
        <v>26</v>
      </c>
      <c r="E566" s="722"/>
      <c r="F566" s="205" t="s">
        <v>1205</v>
      </c>
      <c r="G566" s="874"/>
      <c r="H566" s="195">
        <v>745700</v>
      </c>
      <c r="I566" s="195"/>
      <c r="J566" s="443"/>
      <c r="K566" s="90" t="s">
        <v>152</v>
      </c>
    </row>
    <row r="567" spans="1:11" s="30" customFormat="1" ht="30">
      <c r="A567" s="629"/>
      <c r="B567" s="629"/>
      <c r="C567" s="197" t="s">
        <v>1197</v>
      </c>
      <c r="D567" s="193" t="s">
        <v>26</v>
      </c>
      <c r="E567" s="722"/>
      <c r="F567" s="205" t="s">
        <v>1204</v>
      </c>
      <c r="G567" s="874"/>
      <c r="H567" s="195">
        <v>837100</v>
      </c>
      <c r="I567" s="195"/>
      <c r="J567" s="443"/>
      <c r="K567" s="90" t="s">
        <v>152</v>
      </c>
    </row>
    <row r="568" spans="1:11" s="30" customFormat="1" ht="30">
      <c r="A568" s="629"/>
      <c r="B568" s="629"/>
      <c r="C568" s="197" t="s">
        <v>1197</v>
      </c>
      <c r="D568" s="193" t="s">
        <v>26</v>
      </c>
      <c r="E568" s="722"/>
      <c r="F568" s="205" t="s">
        <v>1203</v>
      </c>
      <c r="G568" s="874"/>
      <c r="H568" s="195">
        <v>943000</v>
      </c>
      <c r="I568" s="195"/>
      <c r="J568" s="443"/>
      <c r="K568" s="90" t="s">
        <v>152</v>
      </c>
    </row>
    <row r="569" spans="1:11" s="30" customFormat="1" ht="30" customHeight="1">
      <c r="A569" s="629"/>
      <c r="B569" s="629"/>
      <c r="C569" s="197" t="s">
        <v>1197</v>
      </c>
      <c r="D569" s="193" t="s">
        <v>26</v>
      </c>
      <c r="E569" s="722"/>
      <c r="F569" s="205" t="s">
        <v>1202</v>
      </c>
      <c r="G569" s="874"/>
      <c r="H569" s="195">
        <v>1123600</v>
      </c>
      <c r="I569" s="195"/>
      <c r="J569" s="443"/>
      <c r="K569" s="90" t="s">
        <v>152</v>
      </c>
    </row>
    <row r="570" spans="1:11" s="30" customFormat="1" ht="31.9" customHeight="1">
      <c r="A570" s="629"/>
      <c r="B570" s="629"/>
      <c r="C570" s="197" t="s">
        <v>1197</v>
      </c>
      <c r="D570" s="193" t="s">
        <v>26</v>
      </c>
      <c r="E570" s="722"/>
      <c r="F570" s="205" t="s">
        <v>1201</v>
      </c>
      <c r="G570" s="874"/>
      <c r="H570" s="195">
        <v>1167700</v>
      </c>
      <c r="I570" s="195"/>
      <c r="J570" s="443"/>
      <c r="K570" s="90" t="s">
        <v>152</v>
      </c>
    </row>
    <row r="571" spans="1:11" s="30" customFormat="1" ht="30" customHeight="1">
      <c r="A571" s="629"/>
      <c r="B571" s="629"/>
      <c r="C571" s="197" t="s">
        <v>1197</v>
      </c>
      <c r="D571" s="193" t="s">
        <v>26</v>
      </c>
      <c r="E571" s="722"/>
      <c r="F571" s="205" t="s">
        <v>1200</v>
      </c>
      <c r="G571" s="874"/>
      <c r="H571" s="195">
        <v>1365300</v>
      </c>
      <c r="I571" s="195"/>
      <c r="J571" s="443"/>
      <c r="K571" s="90" t="s">
        <v>152</v>
      </c>
    </row>
    <row r="572" spans="1:11" s="30" customFormat="1" ht="33.6" customHeight="1">
      <c r="A572" s="629"/>
      <c r="B572" s="629"/>
      <c r="C572" s="197" t="s">
        <v>1197</v>
      </c>
      <c r="D572" s="193" t="s">
        <v>26</v>
      </c>
      <c r="E572" s="722"/>
      <c r="F572" s="205" t="s">
        <v>1199</v>
      </c>
      <c r="G572" s="874"/>
      <c r="H572" s="195">
        <v>1424500</v>
      </c>
      <c r="I572" s="195"/>
      <c r="J572" s="443"/>
      <c r="K572" s="90" t="s">
        <v>152</v>
      </c>
    </row>
    <row r="573" spans="1:11" s="30" customFormat="1" ht="30">
      <c r="A573" s="629"/>
      <c r="B573" s="629"/>
      <c r="C573" s="197" t="s">
        <v>1197</v>
      </c>
      <c r="D573" s="193" t="s">
        <v>26</v>
      </c>
      <c r="E573" s="722"/>
      <c r="F573" s="205" t="s">
        <v>1198</v>
      </c>
      <c r="G573" s="874"/>
      <c r="H573" s="195">
        <v>1595700</v>
      </c>
      <c r="I573" s="195"/>
      <c r="J573" s="443"/>
      <c r="K573" s="90" t="s">
        <v>152</v>
      </c>
    </row>
    <row r="574" spans="1:11" s="30" customFormat="1" ht="31.15" customHeight="1">
      <c r="A574" s="629"/>
      <c r="B574" s="629"/>
      <c r="C574" s="197" t="s">
        <v>1187</v>
      </c>
      <c r="D574" s="193" t="s">
        <v>26</v>
      </c>
      <c r="E574" s="722"/>
      <c r="F574" s="205" t="s">
        <v>1196</v>
      </c>
      <c r="G574" s="874"/>
      <c r="H574" s="195">
        <v>692600</v>
      </c>
      <c r="I574" s="195"/>
      <c r="J574" s="443"/>
      <c r="K574" s="90" t="s">
        <v>152</v>
      </c>
    </row>
    <row r="575" spans="1:11" s="30" customFormat="1" ht="34.15" customHeight="1">
      <c r="A575" s="629"/>
      <c r="B575" s="629"/>
      <c r="C575" s="197" t="s">
        <v>1187</v>
      </c>
      <c r="D575" s="193" t="s">
        <v>26</v>
      </c>
      <c r="E575" s="722"/>
      <c r="F575" s="205" t="s">
        <v>1195</v>
      </c>
      <c r="G575" s="874"/>
      <c r="H575" s="195">
        <v>890200</v>
      </c>
      <c r="I575" s="195"/>
      <c r="J575" s="443"/>
      <c r="K575" s="90" t="s">
        <v>152</v>
      </c>
    </row>
    <row r="576" spans="1:11" s="30" customFormat="1" ht="30">
      <c r="A576" s="629"/>
      <c r="B576" s="629"/>
      <c r="C576" s="197" t="s">
        <v>1187</v>
      </c>
      <c r="D576" s="193" t="s">
        <v>26</v>
      </c>
      <c r="E576" s="722"/>
      <c r="F576" s="205" t="s">
        <v>1194</v>
      </c>
      <c r="G576" s="874"/>
      <c r="H576" s="195">
        <v>1050200</v>
      </c>
      <c r="I576" s="195"/>
      <c r="J576" s="443"/>
      <c r="K576" s="90" t="s">
        <v>152</v>
      </c>
    </row>
    <row r="577" spans="1:11" s="30" customFormat="1" ht="37.9" customHeight="1">
      <c r="A577" s="629"/>
      <c r="B577" s="629"/>
      <c r="C577" s="197" t="s">
        <v>1187</v>
      </c>
      <c r="D577" s="193" t="s">
        <v>26</v>
      </c>
      <c r="E577" s="722"/>
      <c r="F577" s="205" t="s">
        <v>1193</v>
      </c>
      <c r="G577" s="874"/>
      <c r="H577" s="195">
        <v>1220800</v>
      </c>
      <c r="I577" s="195"/>
      <c r="J577" s="443"/>
      <c r="K577" s="90" t="s">
        <v>152</v>
      </c>
    </row>
    <row r="578" spans="1:11" s="30" customFormat="1" ht="36" customHeight="1">
      <c r="A578" s="629"/>
      <c r="B578" s="629"/>
      <c r="C578" s="197" t="s">
        <v>1187</v>
      </c>
      <c r="D578" s="193" t="s">
        <v>26</v>
      </c>
      <c r="E578" s="722"/>
      <c r="F578" s="205" t="s">
        <v>1192</v>
      </c>
      <c r="G578" s="874"/>
      <c r="H578" s="195">
        <v>1398900</v>
      </c>
      <c r="I578" s="195"/>
      <c r="J578" s="443"/>
      <c r="K578" s="90" t="s">
        <v>152</v>
      </c>
    </row>
    <row r="579" spans="1:11" s="30" customFormat="1" ht="35.450000000000003" customHeight="1">
      <c r="A579" s="629"/>
      <c r="B579" s="629"/>
      <c r="C579" s="197" t="s">
        <v>1187</v>
      </c>
      <c r="D579" s="193" t="s">
        <v>26</v>
      </c>
      <c r="E579" s="722"/>
      <c r="F579" s="205" t="s">
        <v>1191</v>
      </c>
      <c r="G579" s="874"/>
      <c r="H579" s="195">
        <v>1401200</v>
      </c>
      <c r="I579" s="195"/>
      <c r="J579" s="443"/>
      <c r="K579" s="90" t="s">
        <v>152</v>
      </c>
    </row>
    <row r="580" spans="1:11" s="30" customFormat="1" ht="30">
      <c r="A580" s="629"/>
      <c r="B580" s="629"/>
      <c r="C580" s="197" t="s">
        <v>1187</v>
      </c>
      <c r="D580" s="193" t="s">
        <v>26</v>
      </c>
      <c r="E580" s="722"/>
      <c r="F580" s="205" t="s">
        <v>1190</v>
      </c>
      <c r="G580" s="874"/>
      <c r="H580" s="195">
        <v>1636900</v>
      </c>
      <c r="I580" s="195"/>
      <c r="J580" s="443"/>
      <c r="K580" s="90" t="s">
        <v>152</v>
      </c>
    </row>
    <row r="581" spans="1:11" s="30" customFormat="1" ht="30">
      <c r="A581" s="629"/>
      <c r="B581" s="629"/>
      <c r="C581" s="197" t="s">
        <v>1187</v>
      </c>
      <c r="D581" s="193" t="s">
        <v>26</v>
      </c>
      <c r="E581" s="722"/>
      <c r="F581" s="205" t="s">
        <v>1189</v>
      </c>
      <c r="G581" s="874"/>
      <c r="H581" s="195">
        <v>1708200</v>
      </c>
      <c r="I581" s="195"/>
      <c r="J581" s="443"/>
      <c r="K581" s="90" t="s">
        <v>152</v>
      </c>
    </row>
    <row r="582" spans="1:11" s="30" customFormat="1" ht="30">
      <c r="A582" s="629"/>
      <c r="B582" s="629"/>
      <c r="C582" s="197" t="s">
        <v>1187</v>
      </c>
      <c r="D582" s="193" t="s">
        <v>26</v>
      </c>
      <c r="E582" s="722"/>
      <c r="F582" s="205" t="s">
        <v>1188</v>
      </c>
      <c r="G582" s="874"/>
      <c r="H582" s="195">
        <v>1924300</v>
      </c>
      <c r="I582" s="195"/>
      <c r="J582" s="443"/>
      <c r="K582" s="90" t="s">
        <v>152</v>
      </c>
    </row>
    <row r="583" spans="1:11" s="30" customFormat="1" ht="30">
      <c r="A583" s="629"/>
      <c r="B583" s="629"/>
      <c r="C583" s="197" t="s">
        <v>1176</v>
      </c>
      <c r="D583" s="193" t="s">
        <v>26</v>
      </c>
      <c r="E583" s="722"/>
      <c r="F583" s="205" t="s">
        <v>1186</v>
      </c>
      <c r="G583" s="874"/>
      <c r="H583" s="195">
        <v>885500</v>
      </c>
      <c r="I583" s="195"/>
      <c r="J583" s="443"/>
      <c r="K583" s="90" t="s">
        <v>152</v>
      </c>
    </row>
    <row r="584" spans="1:11" s="30" customFormat="1" ht="30">
      <c r="A584" s="629"/>
      <c r="B584" s="629"/>
      <c r="C584" s="197" t="s">
        <v>1176</v>
      </c>
      <c r="D584" s="193" t="s">
        <v>26</v>
      </c>
      <c r="E584" s="722"/>
      <c r="F584" s="205" t="s">
        <v>1185</v>
      </c>
      <c r="G584" s="874"/>
      <c r="H584" s="195">
        <v>1112400</v>
      </c>
      <c r="I584" s="195"/>
      <c r="J584" s="443"/>
      <c r="K584" s="90" t="s">
        <v>152</v>
      </c>
    </row>
    <row r="585" spans="1:11" s="30" customFormat="1" ht="30">
      <c r="A585" s="629"/>
      <c r="B585" s="629"/>
      <c r="C585" s="197" t="s">
        <v>1176</v>
      </c>
      <c r="D585" s="193" t="s">
        <v>26</v>
      </c>
      <c r="E585" s="722"/>
      <c r="F585" s="205" t="s">
        <v>1184</v>
      </c>
      <c r="G585" s="874"/>
      <c r="H585" s="195">
        <v>1311100</v>
      </c>
      <c r="I585" s="195"/>
      <c r="J585" s="443"/>
      <c r="K585" s="90" t="s">
        <v>152</v>
      </c>
    </row>
    <row r="586" spans="1:11" s="30" customFormat="1" ht="33" customHeight="1">
      <c r="A586" s="629"/>
      <c r="B586" s="629"/>
      <c r="C586" s="197" t="s">
        <v>1176</v>
      </c>
      <c r="D586" s="193" t="s">
        <v>26</v>
      </c>
      <c r="E586" s="722"/>
      <c r="F586" s="205" t="s">
        <v>1183</v>
      </c>
      <c r="G586" s="874"/>
      <c r="H586" s="195">
        <v>1540300</v>
      </c>
      <c r="I586" s="195"/>
      <c r="J586" s="443"/>
      <c r="K586" s="90" t="s">
        <v>152</v>
      </c>
    </row>
    <row r="587" spans="1:11" s="30" customFormat="1" ht="36" customHeight="1">
      <c r="A587" s="629"/>
      <c r="B587" s="629"/>
      <c r="C587" s="197" t="s">
        <v>1181</v>
      </c>
      <c r="D587" s="193" t="s">
        <v>26</v>
      </c>
      <c r="E587" s="722"/>
      <c r="F587" s="205" t="s">
        <v>1182</v>
      </c>
      <c r="G587" s="874"/>
      <c r="H587" s="195">
        <v>1766100</v>
      </c>
      <c r="I587" s="195"/>
      <c r="J587" s="443"/>
      <c r="K587" s="90" t="s">
        <v>152</v>
      </c>
    </row>
    <row r="588" spans="1:11" s="30" customFormat="1" ht="30">
      <c r="A588" s="629"/>
      <c r="B588" s="629"/>
      <c r="C588" s="197" t="s">
        <v>1176</v>
      </c>
      <c r="D588" s="193" t="s">
        <v>26</v>
      </c>
      <c r="E588" s="722"/>
      <c r="F588" s="205" t="s">
        <v>1180</v>
      </c>
      <c r="G588" s="874"/>
      <c r="H588" s="195">
        <v>1774600</v>
      </c>
      <c r="I588" s="195"/>
      <c r="J588" s="443"/>
      <c r="K588" s="90" t="s">
        <v>152</v>
      </c>
    </row>
    <row r="589" spans="1:11" s="30" customFormat="1" ht="30">
      <c r="A589" s="629"/>
      <c r="B589" s="629"/>
      <c r="C589" s="197" t="s">
        <v>1176</v>
      </c>
      <c r="D589" s="193" t="s">
        <v>26</v>
      </c>
      <c r="E589" s="722"/>
      <c r="F589" s="205" t="s">
        <v>1179</v>
      </c>
      <c r="G589" s="874"/>
      <c r="H589" s="195">
        <v>2061300</v>
      </c>
      <c r="I589" s="195"/>
      <c r="J589" s="443"/>
      <c r="K589" s="90" t="s">
        <v>152</v>
      </c>
    </row>
    <row r="590" spans="1:11" s="30" customFormat="1" ht="30">
      <c r="A590" s="629"/>
      <c r="B590" s="629"/>
      <c r="C590" s="197" t="s">
        <v>1176</v>
      </c>
      <c r="D590" s="193" t="s">
        <v>26</v>
      </c>
      <c r="E590" s="722" t="str">
        <f>E563</f>
        <v>AS/NZS 4765
&amp;TCVN 11822</v>
      </c>
      <c r="F590" s="205" t="s">
        <v>1178</v>
      </c>
      <c r="G590" s="874" t="str">
        <f>G563</f>
        <v>Công ty CP Nhựa Thiếu Niên Tiền Phong
Đc: Số 02 An Đà, phường Gia Viên, thành phố Hải Phòng; 
SĐT: 0987456699</v>
      </c>
      <c r="H590" s="195">
        <v>2160300</v>
      </c>
      <c r="I590" s="195"/>
      <c r="J590" s="443"/>
      <c r="K590" s="90" t="s">
        <v>152</v>
      </c>
    </row>
    <row r="591" spans="1:11" s="30" customFormat="1" ht="30">
      <c r="A591" s="629"/>
      <c r="B591" s="629"/>
      <c r="C591" s="197" t="s">
        <v>1176</v>
      </c>
      <c r="D591" s="193" t="s">
        <v>26</v>
      </c>
      <c r="E591" s="722"/>
      <c r="F591" s="205" t="s">
        <v>1177</v>
      </c>
      <c r="G591" s="874"/>
      <c r="H591" s="195">
        <v>2429100</v>
      </c>
      <c r="I591" s="195"/>
      <c r="J591" s="443"/>
      <c r="K591" s="90" t="s">
        <v>152</v>
      </c>
    </row>
    <row r="592" spans="1:11" s="30" customFormat="1" ht="30">
      <c r="A592" s="629"/>
      <c r="B592" s="629"/>
      <c r="C592" s="197" t="s">
        <v>1168</v>
      </c>
      <c r="D592" s="193" t="s">
        <v>26</v>
      </c>
      <c r="E592" s="722"/>
      <c r="F592" s="205" t="s">
        <v>1175</v>
      </c>
      <c r="G592" s="874"/>
      <c r="H592" s="195">
        <v>1147100</v>
      </c>
      <c r="I592" s="195"/>
      <c r="J592" s="443"/>
      <c r="K592" s="90" t="s">
        <v>152</v>
      </c>
    </row>
    <row r="593" spans="1:11" s="30" customFormat="1" ht="30">
      <c r="A593" s="629"/>
      <c r="B593" s="629"/>
      <c r="C593" s="197" t="s">
        <v>1168</v>
      </c>
      <c r="D593" s="193" t="s">
        <v>26</v>
      </c>
      <c r="E593" s="722"/>
      <c r="F593" s="205" t="s">
        <v>1174</v>
      </c>
      <c r="G593" s="874"/>
      <c r="H593" s="195">
        <v>1488400</v>
      </c>
      <c r="I593" s="195"/>
      <c r="J593" s="443"/>
      <c r="K593" s="90" t="s">
        <v>152</v>
      </c>
    </row>
    <row r="594" spans="1:11" s="30" customFormat="1" ht="30">
      <c r="A594" s="629"/>
      <c r="B594" s="629"/>
      <c r="C594" s="197" t="s">
        <v>1168</v>
      </c>
      <c r="D594" s="193" t="s">
        <v>26</v>
      </c>
      <c r="E594" s="722"/>
      <c r="F594" s="205" t="s">
        <v>1173</v>
      </c>
      <c r="G594" s="874"/>
      <c r="H594" s="195">
        <v>1668200</v>
      </c>
      <c r="I594" s="195"/>
      <c r="J594" s="443"/>
      <c r="K594" s="90" t="s">
        <v>152</v>
      </c>
    </row>
    <row r="595" spans="1:11" s="30" customFormat="1" ht="30">
      <c r="A595" s="629"/>
      <c r="B595" s="629"/>
      <c r="C595" s="197" t="s">
        <v>1168</v>
      </c>
      <c r="D595" s="193" t="s">
        <v>26</v>
      </c>
      <c r="E595" s="722"/>
      <c r="F595" s="205" t="s">
        <v>1172</v>
      </c>
      <c r="G595" s="874"/>
      <c r="H595" s="195">
        <v>1830400</v>
      </c>
      <c r="I595" s="195"/>
      <c r="J595" s="443"/>
      <c r="K595" s="90" t="s">
        <v>152</v>
      </c>
    </row>
    <row r="596" spans="1:11" s="30" customFormat="1" ht="30">
      <c r="A596" s="629"/>
      <c r="B596" s="629"/>
      <c r="C596" s="197" t="s">
        <v>1168</v>
      </c>
      <c r="D596" s="193" t="s">
        <v>26</v>
      </c>
      <c r="E596" s="722"/>
      <c r="F596" s="205" t="s">
        <v>1171</v>
      </c>
      <c r="G596" s="874"/>
      <c r="H596" s="195">
        <v>2166400</v>
      </c>
      <c r="I596" s="195"/>
      <c r="J596" s="443"/>
      <c r="K596" s="90" t="s">
        <v>152</v>
      </c>
    </row>
    <row r="597" spans="1:11" s="30" customFormat="1" ht="30">
      <c r="A597" s="629"/>
      <c r="B597" s="629"/>
      <c r="C597" s="197" t="s">
        <v>1168</v>
      </c>
      <c r="D597" s="193" t="s">
        <v>26</v>
      </c>
      <c r="E597" s="722"/>
      <c r="F597" s="205" t="s">
        <v>1170</v>
      </c>
      <c r="G597" s="874"/>
      <c r="H597" s="195">
        <v>2258600</v>
      </c>
      <c r="I597" s="195"/>
      <c r="J597" s="443"/>
      <c r="K597" s="90" t="s">
        <v>152</v>
      </c>
    </row>
    <row r="598" spans="1:11" s="30" customFormat="1" ht="30">
      <c r="A598" s="629"/>
      <c r="B598" s="629"/>
      <c r="C598" s="197" t="s">
        <v>1168</v>
      </c>
      <c r="D598" s="193" t="s">
        <v>26</v>
      </c>
      <c r="E598" s="722"/>
      <c r="F598" s="205" t="s">
        <v>1169</v>
      </c>
      <c r="G598" s="874"/>
      <c r="H598" s="195">
        <v>2671100</v>
      </c>
      <c r="I598" s="195"/>
      <c r="J598" s="443"/>
      <c r="K598" s="90" t="s">
        <v>152</v>
      </c>
    </row>
    <row r="599" spans="1:11" s="30" customFormat="1" ht="30">
      <c r="A599" s="629"/>
      <c r="B599" s="629"/>
      <c r="C599" s="197" t="s">
        <v>1161</v>
      </c>
      <c r="D599" s="193" t="s">
        <v>26</v>
      </c>
      <c r="E599" s="722"/>
      <c r="F599" s="205" t="s">
        <v>1167</v>
      </c>
      <c r="G599" s="874"/>
      <c r="H599" s="195">
        <v>1457000</v>
      </c>
      <c r="I599" s="195"/>
      <c r="J599" s="443"/>
      <c r="K599" s="90" t="s">
        <v>152</v>
      </c>
    </row>
    <row r="600" spans="1:11" s="30" customFormat="1" ht="30">
      <c r="A600" s="629"/>
      <c r="B600" s="629"/>
      <c r="C600" s="197" t="s">
        <v>1161</v>
      </c>
      <c r="D600" s="193" t="s">
        <v>26</v>
      </c>
      <c r="E600" s="722"/>
      <c r="F600" s="205" t="s">
        <v>1166</v>
      </c>
      <c r="G600" s="874"/>
      <c r="H600" s="195">
        <v>1886400</v>
      </c>
      <c r="I600" s="195"/>
      <c r="J600" s="443"/>
      <c r="K600" s="90" t="s">
        <v>152</v>
      </c>
    </row>
    <row r="601" spans="1:11" s="30" customFormat="1" ht="30">
      <c r="A601" s="629"/>
      <c r="B601" s="629"/>
      <c r="C601" s="197" t="s">
        <v>1161</v>
      </c>
      <c r="D601" s="193" t="s">
        <v>26</v>
      </c>
      <c r="E601" s="722"/>
      <c r="F601" s="205" t="s">
        <v>1165</v>
      </c>
      <c r="G601" s="874"/>
      <c r="H601" s="195">
        <v>2108700</v>
      </c>
      <c r="I601" s="195"/>
      <c r="J601" s="443"/>
      <c r="K601" s="90" t="s">
        <v>152</v>
      </c>
    </row>
    <row r="602" spans="1:11" s="30" customFormat="1" ht="30">
      <c r="A602" s="629"/>
      <c r="B602" s="629"/>
      <c r="C602" s="197" t="s">
        <v>1161</v>
      </c>
      <c r="D602" s="193" t="s">
        <v>26</v>
      </c>
      <c r="E602" s="722"/>
      <c r="F602" s="205" t="s">
        <v>1164</v>
      </c>
      <c r="G602" s="874"/>
      <c r="H602" s="195">
        <v>2330600</v>
      </c>
      <c r="I602" s="195"/>
      <c r="J602" s="443"/>
      <c r="K602" s="90" t="s">
        <v>152</v>
      </c>
    </row>
    <row r="603" spans="1:11" s="30" customFormat="1" ht="30">
      <c r="A603" s="629"/>
      <c r="B603" s="629"/>
      <c r="C603" s="197" t="s">
        <v>1161</v>
      </c>
      <c r="D603" s="193" t="s">
        <v>26</v>
      </c>
      <c r="E603" s="722"/>
      <c r="F603" s="205" t="s">
        <v>1163</v>
      </c>
      <c r="G603" s="874"/>
      <c r="H603" s="195">
        <v>2741500</v>
      </c>
      <c r="I603" s="195"/>
      <c r="J603" s="443"/>
      <c r="K603" s="90" t="s">
        <v>152</v>
      </c>
    </row>
    <row r="604" spans="1:11" s="30" customFormat="1" ht="30">
      <c r="A604" s="629"/>
      <c r="B604" s="629"/>
      <c r="C604" s="197" t="s">
        <v>1161</v>
      </c>
      <c r="D604" s="193" t="s">
        <v>26</v>
      </c>
      <c r="E604" s="722"/>
      <c r="F604" s="205" t="s">
        <v>1162</v>
      </c>
      <c r="G604" s="874"/>
      <c r="H604" s="195">
        <v>2857000</v>
      </c>
      <c r="I604" s="195"/>
      <c r="J604" s="443"/>
      <c r="K604" s="90" t="s">
        <v>152</v>
      </c>
    </row>
    <row r="605" spans="1:11" s="30" customFormat="1" ht="30">
      <c r="A605" s="629"/>
      <c r="B605" s="629"/>
      <c r="C605" s="197" t="s">
        <v>1161</v>
      </c>
      <c r="D605" s="193" t="s">
        <v>26</v>
      </c>
      <c r="E605" s="722"/>
      <c r="F605" s="205" t="s">
        <v>2462</v>
      </c>
      <c r="G605" s="874"/>
      <c r="H605" s="195">
        <v>3359800</v>
      </c>
      <c r="I605" s="195"/>
      <c r="J605" s="443"/>
      <c r="K605" s="90" t="s">
        <v>152</v>
      </c>
    </row>
    <row r="606" spans="1:11" s="30" customFormat="1" ht="34.9" customHeight="1">
      <c r="A606" s="629"/>
      <c r="B606" s="629"/>
      <c r="C606" s="884" t="s">
        <v>5233</v>
      </c>
      <c r="D606" s="885"/>
      <c r="E606" s="722" t="s">
        <v>706</v>
      </c>
      <c r="F606" s="205"/>
      <c r="G606" s="874"/>
      <c r="H606" s="145"/>
      <c r="I606" s="145"/>
      <c r="J606" s="443"/>
      <c r="K606" s="90"/>
    </row>
    <row r="607" spans="1:11" s="30" customFormat="1" ht="45">
      <c r="A607" s="629"/>
      <c r="B607" s="629"/>
      <c r="C607" s="192" t="s">
        <v>1158</v>
      </c>
      <c r="D607" s="202" t="s">
        <v>26</v>
      </c>
      <c r="E607" s="722"/>
      <c r="F607" s="205" t="s">
        <v>1159</v>
      </c>
      <c r="G607" s="874"/>
      <c r="H607" s="195">
        <v>27000</v>
      </c>
      <c r="I607" s="195"/>
      <c r="J607" s="443"/>
      <c r="K607" s="90" t="s">
        <v>152</v>
      </c>
    </row>
    <row r="608" spans="1:11" s="30" customFormat="1" ht="45">
      <c r="A608" s="629"/>
      <c r="B608" s="629"/>
      <c r="C608" s="192" t="s">
        <v>1157</v>
      </c>
      <c r="D608" s="202" t="s">
        <v>26</v>
      </c>
      <c r="E608" s="722"/>
      <c r="F608" s="205" t="s">
        <v>1159</v>
      </c>
      <c r="G608" s="874"/>
      <c r="H608" s="195">
        <v>34300</v>
      </c>
      <c r="I608" s="195"/>
      <c r="J608" s="443"/>
      <c r="K608" s="90" t="s">
        <v>152</v>
      </c>
    </row>
    <row r="609" spans="1:11" s="30" customFormat="1" ht="45">
      <c r="A609" s="629"/>
      <c r="B609" s="629"/>
      <c r="C609" s="192" t="s">
        <v>1156</v>
      </c>
      <c r="D609" s="202" t="s">
        <v>26</v>
      </c>
      <c r="E609" s="722"/>
      <c r="F609" s="205" t="s">
        <v>1159</v>
      </c>
      <c r="G609" s="874"/>
      <c r="H609" s="195">
        <v>39900</v>
      </c>
      <c r="I609" s="195"/>
      <c r="J609" s="443"/>
      <c r="K609" s="90" t="s">
        <v>152</v>
      </c>
    </row>
    <row r="610" spans="1:11" s="30" customFormat="1" ht="45">
      <c r="A610" s="629"/>
      <c r="B610" s="629"/>
      <c r="C610" s="192" t="s">
        <v>1155</v>
      </c>
      <c r="D610" s="202" t="s">
        <v>26</v>
      </c>
      <c r="E610" s="722"/>
      <c r="F610" s="205" t="s">
        <v>1159</v>
      </c>
      <c r="G610" s="874"/>
      <c r="H610" s="195">
        <v>50000</v>
      </c>
      <c r="I610" s="195"/>
      <c r="J610" s="443"/>
      <c r="K610" s="90" t="s">
        <v>152</v>
      </c>
    </row>
    <row r="611" spans="1:11" s="30" customFormat="1" ht="45">
      <c r="A611" s="629"/>
      <c r="B611" s="629"/>
      <c r="C611" s="192" t="s">
        <v>1154</v>
      </c>
      <c r="D611" s="202" t="s">
        <v>26</v>
      </c>
      <c r="E611" s="722"/>
      <c r="F611" s="205" t="s">
        <v>1159</v>
      </c>
      <c r="G611" s="874"/>
      <c r="H611" s="195">
        <v>63900</v>
      </c>
      <c r="I611" s="195"/>
      <c r="J611" s="443"/>
      <c r="K611" s="90" t="s">
        <v>152</v>
      </c>
    </row>
    <row r="612" spans="1:11" s="30" customFormat="1" ht="45">
      <c r="A612" s="629"/>
      <c r="B612" s="629"/>
      <c r="C612" s="192" t="s">
        <v>1153</v>
      </c>
      <c r="D612" s="202" t="s">
        <v>26</v>
      </c>
      <c r="E612" s="722"/>
      <c r="F612" s="205" t="s">
        <v>1159</v>
      </c>
      <c r="G612" s="874"/>
      <c r="H612" s="195">
        <v>76900</v>
      </c>
      <c r="I612" s="195"/>
      <c r="J612" s="443"/>
      <c r="K612" s="90" t="s">
        <v>152</v>
      </c>
    </row>
    <row r="613" spans="1:11" s="30" customFormat="1" ht="45">
      <c r="A613" s="629"/>
      <c r="B613" s="629"/>
      <c r="C613" s="192" t="s">
        <v>1152</v>
      </c>
      <c r="D613" s="202" t="s">
        <v>26</v>
      </c>
      <c r="E613" s="722"/>
      <c r="F613" s="205" t="s">
        <v>1160</v>
      </c>
      <c r="G613" s="874"/>
      <c r="H613" s="195">
        <v>101600</v>
      </c>
      <c r="I613" s="195"/>
      <c r="J613" s="443"/>
      <c r="K613" s="90" t="s">
        <v>152</v>
      </c>
    </row>
    <row r="614" spans="1:11" s="30" customFormat="1" ht="45">
      <c r="A614" s="629"/>
      <c r="B614" s="629"/>
      <c r="C614" s="192" t="s">
        <v>1151</v>
      </c>
      <c r="D614" s="202" t="s">
        <v>26</v>
      </c>
      <c r="E614" s="722"/>
      <c r="F614" s="205" t="s">
        <v>1160</v>
      </c>
      <c r="G614" s="874"/>
      <c r="H614" s="195">
        <v>116100</v>
      </c>
      <c r="I614" s="195"/>
      <c r="J614" s="443"/>
      <c r="K614" s="90" t="s">
        <v>152</v>
      </c>
    </row>
    <row r="615" spans="1:11" s="30" customFormat="1" ht="45">
      <c r="A615" s="629"/>
      <c r="B615" s="629"/>
      <c r="C615" s="192" t="s">
        <v>1150</v>
      </c>
      <c r="D615" s="202" t="s">
        <v>26</v>
      </c>
      <c r="E615" s="722"/>
      <c r="F615" s="205" t="s">
        <v>1160</v>
      </c>
      <c r="G615" s="874"/>
      <c r="H615" s="195">
        <v>129700</v>
      </c>
      <c r="I615" s="195"/>
      <c r="J615" s="443"/>
      <c r="K615" s="90" t="s">
        <v>152</v>
      </c>
    </row>
    <row r="616" spans="1:11" s="30" customFormat="1" ht="45" customHeight="1">
      <c r="A616" s="629"/>
      <c r="B616" s="629"/>
      <c r="C616" s="192" t="s">
        <v>1149</v>
      </c>
      <c r="D616" s="202" t="s">
        <v>26</v>
      </c>
      <c r="E616" s="722" t="str">
        <f>E606</f>
        <v>Iso 3633
TCVN 12119</v>
      </c>
      <c r="F616" s="205" t="s">
        <v>1160</v>
      </c>
      <c r="G616" s="875" t="str">
        <f>G590</f>
        <v>Công ty CP Nhựa Thiếu Niên Tiền Phong
Đc: Số 02 An Đà, phường Gia Viên, thành phố Hải Phòng; 
SĐT: 0987456699</v>
      </c>
      <c r="H616" s="195">
        <v>149300</v>
      </c>
      <c r="I616" s="195"/>
      <c r="J616" s="443"/>
      <c r="K616" s="90" t="s">
        <v>152</v>
      </c>
    </row>
    <row r="617" spans="1:11" s="30" customFormat="1" ht="45">
      <c r="A617" s="629"/>
      <c r="B617" s="629"/>
      <c r="C617" s="192" t="s">
        <v>1146</v>
      </c>
      <c r="D617" s="202" t="s">
        <v>26</v>
      </c>
      <c r="E617" s="722"/>
      <c r="F617" s="205" t="s">
        <v>1147</v>
      </c>
      <c r="G617" s="873"/>
      <c r="H617" s="195">
        <v>186800</v>
      </c>
      <c r="I617" s="195"/>
      <c r="J617" s="443"/>
      <c r="K617" s="90" t="s">
        <v>152</v>
      </c>
    </row>
    <row r="618" spans="1:11" s="30" customFormat="1" ht="45">
      <c r="A618" s="629"/>
      <c r="B618" s="629"/>
      <c r="C618" s="192" t="s">
        <v>1145</v>
      </c>
      <c r="D618" s="202" t="s">
        <v>26</v>
      </c>
      <c r="E618" s="722"/>
      <c r="F618" s="205" t="s">
        <v>1148</v>
      </c>
      <c r="G618" s="873"/>
      <c r="H618" s="195">
        <v>223700</v>
      </c>
      <c r="I618" s="195"/>
      <c r="J618" s="443"/>
      <c r="K618" s="90" t="s">
        <v>152</v>
      </c>
    </row>
    <row r="619" spans="1:11" s="30" customFormat="1" ht="45">
      <c r="A619" s="629"/>
      <c r="B619" s="629"/>
      <c r="C619" s="192" t="s">
        <v>1143</v>
      </c>
      <c r="D619" s="202" t="s">
        <v>26</v>
      </c>
      <c r="E619" s="722" t="s">
        <v>4505</v>
      </c>
      <c r="F619" s="205" t="s">
        <v>1144</v>
      </c>
      <c r="G619" s="873"/>
      <c r="H619" s="195">
        <v>349700</v>
      </c>
      <c r="I619" s="195"/>
      <c r="J619" s="443"/>
      <c r="K619" s="90" t="s">
        <v>152</v>
      </c>
    </row>
    <row r="620" spans="1:11" s="30" customFormat="1" ht="45" customHeight="1">
      <c r="A620" s="629"/>
      <c r="B620" s="629"/>
      <c r="C620" s="192" t="s">
        <v>1141</v>
      </c>
      <c r="D620" s="202" t="s">
        <v>26</v>
      </c>
      <c r="E620" s="722"/>
      <c r="F620" s="205" t="s">
        <v>1142</v>
      </c>
      <c r="G620" s="873"/>
      <c r="H620" s="195">
        <v>557500</v>
      </c>
      <c r="I620" s="195"/>
      <c r="J620" s="443"/>
      <c r="K620" s="90" t="s">
        <v>152</v>
      </c>
    </row>
    <row r="621" spans="1:11" s="30" customFormat="1" ht="35.65" customHeight="1">
      <c r="A621" s="629"/>
      <c r="B621" s="629"/>
      <c r="C621" s="878" t="s">
        <v>5234</v>
      </c>
      <c r="D621" s="879"/>
      <c r="E621" s="722"/>
      <c r="F621" s="205"/>
      <c r="G621" s="873"/>
      <c r="H621" s="145"/>
      <c r="I621" s="145"/>
      <c r="J621" s="443"/>
      <c r="K621" s="90"/>
    </row>
    <row r="622" spans="1:11" s="30" customFormat="1" ht="30">
      <c r="A622" s="629"/>
      <c r="B622" s="629"/>
      <c r="C622" s="29" t="s">
        <v>3456</v>
      </c>
      <c r="D622" s="193" t="s">
        <v>55</v>
      </c>
      <c r="E622" s="722"/>
      <c r="F622" s="205" t="s">
        <v>3455</v>
      </c>
      <c r="G622" s="873"/>
      <c r="H622" s="195">
        <v>21600</v>
      </c>
      <c r="I622" s="195"/>
      <c r="J622" s="443"/>
      <c r="K622" s="90" t="s">
        <v>152</v>
      </c>
    </row>
    <row r="623" spans="1:11" s="30" customFormat="1" ht="30">
      <c r="A623" s="629"/>
      <c r="B623" s="629"/>
      <c r="C623" s="29" t="s">
        <v>3457</v>
      </c>
      <c r="D623" s="193" t="s">
        <v>55</v>
      </c>
      <c r="E623" s="722"/>
      <c r="F623" s="205" t="s">
        <v>3455</v>
      </c>
      <c r="G623" s="873"/>
      <c r="H623" s="195">
        <v>24700</v>
      </c>
      <c r="I623" s="195"/>
      <c r="J623" s="443"/>
      <c r="K623" s="90" t="s">
        <v>152</v>
      </c>
    </row>
    <row r="624" spans="1:11" s="30" customFormat="1" ht="30">
      <c r="A624" s="629"/>
      <c r="B624" s="629"/>
      <c r="C624" s="29" t="s">
        <v>3458</v>
      </c>
      <c r="D624" s="193" t="s">
        <v>55</v>
      </c>
      <c r="E624" s="722"/>
      <c r="F624" s="205" t="s">
        <v>3455</v>
      </c>
      <c r="G624" s="873"/>
      <c r="H624" s="195">
        <v>30500</v>
      </c>
      <c r="I624" s="195"/>
      <c r="J624" s="443"/>
      <c r="K624" s="90" t="s">
        <v>152</v>
      </c>
    </row>
    <row r="625" spans="1:11" s="30" customFormat="1" ht="30">
      <c r="A625" s="629"/>
      <c r="B625" s="629"/>
      <c r="C625" s="29" t="s">
        <v>3459</v>
      </c>
      <c r="D625" s="193" t="s">
        <v>55</v>
      </c>
      <c r="E625" s="722"/>
      <c r="F625" s="205" t="s">
        <v>3455</v>
      </c>
      <c r="G625" s="873"/>
      <c r="H625" s="195">
        <v>30500</v>
      </c>
      <c r="I625" s="195"/>
      <c r="J625" s="443"/>
      <c r="K625" s="90" t="s">
        <v>152</v>
      </c>
    </row>
    <row r="626" spans="1:11" s="30" customFormat="1" ht="30">
      <c r="A626" s="629"/>
      <c r="B626" s="629"/>
      <c r="C626" s="29" t="s">
        <v>3460</v>
      </c>
      <c r="D626" s="193" t="s">
        <v>55</v>
      </c>
      <c r="E626" s="722"/>
      <c r="F626" s="205" t="s">
        <v>3455</v>
      </c>
      <c r="G626" s="873"/>
      <c r="H626" s="195">
        <v>34700</v>
      </c>
      <c r="I626" s="195"/>
      <c r="J626" s="443"/>
      <c r="K626" s="90" t="s">
        <v>152</v>
      </c>
    </row>
    <row r="627" spans="1:11" s="30" customFormat="1" ht="30">
      <c r="A627" s="629"/>
      <c r="B627" s="629"/>
      <c r="C627" s="29" t="s">
        <v>3461</v>
      </c>
      <c r="D627" s="193" t="s">
        <v>55</v>
      </c>
      <c r="E627" s="722"/>
      <c r="F627" s="205" t="s">
        <v>3455</v>
      </c>
      <c r="G627" s="873"/>
      <c r="H627" s="195">
        <v>43900</v>
      </c>
      <c r="I627" s="195"/>
      <c r="J627" s="443"/>
      <c r="K627" s="90" t="s">
        <v>152</v>
      </c>
    </row>
    <row r="628" spans="1:11" s="30" customFormat="1" ht="30">
      <c r="A628" s="629"/>
      <c r="B628" s="629"/>
      <c r="C628" s="29" t="s">
        <v>3462</v>
      </c>
      <c r="D628" s="193" t="s">
        <v>55</v>
      </c>
      <c r="E628" s="722"/>
      <c r="F628" s="205" t="s">
        <v>3455</v>
      </c>
      <c r="G628" s="873"/>
      <c r="H628" s="195">
        <v>41800</v>
      </c>
      <c r="I628" s="195"/>
      <c r="J628" s="443"/>
      <c r="K628" s="90" t="s">
        <v>152</v>
      </c>
    </row>
    <row r="629" spans="1:11" s="30" customFormat="1" ht="30">
      <c r="A629" s="629"/>
      <c r="B629" s="629"/>
      <c r="C629" s="29" t="s">
        <v>3463</v>
      </c>
      <c r="D629" s="193" t="s">
        <v>55</v>
      </c>
      <c r="E629" s="722"/>
      <c r="F629" s="205" t="s">
        <v>3455</v>
      </c>
      <c r="G629" s="873"/>
      <c r="H629" s="195">
        <v>48100</v>
      </c>
      <c r="I629" s="195"/>
      <c r="J629" s="443"/>
      <c r="K629" s="90" t="s">
        <v>152</v>
      </c>
    </row>
    <row r="630" spans="1:11" s="30" customFormat="1" ht="30">
      <c r="A630" s="629"/>
      <c r="B630" s="629"/>
      <c r="C630" s="29" t="s">
        <v>3464</v>
      </c>
      <c r="D630" s="193" t="s">
        <v>55</v>
      </c>
      <c r="E630" s="722"/>
      <c r="F630" s="205" t="s">
        <v>3455</v>
      </c>
      <c r="G630" s="873"/>
      <c r="H630" s="195">
        <v>63400</v>
      </c>
      <c r="I630" s="195"/>
      <c r="J630" s="443"/>
      <c r="K630" s="90" t="s">
        <v>152</v>
      </c>
    </row>
    <row r="631" spans="1:11" s="30" customFormat="1" ht="30">
      <c r="A631" s="629"/>
      <c r="B631" s="629"/>
      <c r="C631" s="29" t="s">
        <v>3465</v>
      </c>
      <c r="D631" s="193" t="s">
        <v>55</v>
      </c>
      <c r="E631" s="722"/>
      <c r="F631" s="205" t="s">
        <v>3455</v>
      </c>
      <c r="G631" s="873"/>
      <c r="H631" s="195">
        <v>84000</v>
      </c>
      <c r="I631" s="195"/>
      <c r="J631" s="443"/>
      <c r="K631" s="90" t="s">
        <v>152</v>
      </c>
    </row>
    <row r="632" spans="1:11" s="30" customFormat="1" ht="30">
      <c r="A632" s="629"/>
      <c r="B632" s="629"/>
      <c r="C632" s="29" t="s">
        <v>3466</v>
      </c>
      <c r="D632" s="193" t="s">
        <v>55</v>
      </c>
      <c r="E632" s="722"/>
      <c r="F632" s="205" t="s">
        <v>3455</v>
      </c>
      <c r="G632" s="873"/>
      <c r="H632" s="195">
        <v>96600</v>
      </c>
      <c r="I632" s="195"/>
      <c r="J632" s="443"/>
      <c r="K632" s="90" t="s">
        <v>152</v>
      </c>
    </row>
    <row r="633" spans="1:11" s="30" customFormat="1" ht="30">
      <c r="A633" s="629"/>
      <c r="B633" s="629"/>
      <c r="C633" s="29" t="s">
        <v>3467</v>
      </c>
      <c r="D633" s="193" t="s">
        <v>55</v>
      </c>
      <c r="E633" s="722"/>
      <c r="F633" s="205" t="s">
        <v>3455</v>
      </c>
      <c r="G633" s="873"/>
      <c r="H633" s="195">
        <v>135500</v>
      </c>
      <c r="I633" s="195"/>
      <c r="J633" s="443"/>
      <c r="K633" s="90" t="s">
        <v>152</v>
      </c>
    </row>
    <row r="634" spans="1:11" s="30" customFormat="1" ht="30">
      <c r="A634" s="629"/>
      <c r="B634" s="629"/>
      <c r="C634" s="29" t="s">
        <v>3468</v>
      </c>
      <c r="D634" s="193" t="s">
        <v>55</v>
      </c>
      <c r="E634" s="722"/>
      <c r="F634" s="205" t="s">
        <v>3455</v>
      </c>
      <c r="G634" s="873"/>
      <c r="H634" s="195">
        <v>133100</v>
      </c>
      <c r="I634" s="195"/>
      <c r="J634" s="443"/>
      <c r="K634" s="90" t="s">
        <v>152</v>
      </c>
    </row>
    <row r="635" spans="1:11" s="30" customFormat="1" ht="30" customHeight="1">
      <c r="A635" s="629"/>
      <c r="B635" s="629"/>
      <c r="C635" s="29" t="s">
        <v>3469</v>
      </c>
      <c r="D635" s="193" t="s">
        <v>55</v>
      </c>
      <c r="E635" s="722" t="str">
        <f>E619</f>
        <v>BS 6099:2.2
TCVN 7417-1:2010</v>
      </c>
      <c r="F635" s="205" t="s">
        <v>3455</v>
      </c>
      <c r="G635" s="873"/>
      <c r="H635" s="195">
        <v>171500</v>
      </c>
      <c r="I635" s="195"/>
      <c r="J635" s="443"/>
      <c r="K635" s="90" t="s">
        <v>152</v>
      </c>
    </row>
    <row r="636" spans="1:11" s="30" customFormat="1" ht="30">
      <c r="A636" s="629"/>
      <c r="B636" s="629"/>
      <c r="C636" s="29" t="s">
        <v>3470</v>
      </c>
      <c r="D636" s="193" t="s">
        <v>55</v>
      </c>
      <c r="E636" s="722"/>
      <c r="F636" s="205" t="s">
        <v>3455</v>
      </c>
      <c r="G636" s="873"/>
      <c r="H636" s="195">
        <v>177600</v>
      </c>
      <c r="I636" s="195"/>
      <c r="J636" s="443"/>
      <c r="K636" s="90" t="s">
        <v>152</v>
      </c>
    </row>
    <row r="637" spans="1:11" s="30" customFormat="1" ht="30">
      <c r="A637" s="629"/>
      <c r="B637" s="629"/>
      <c r="C637" s="29" t="s">
        <v>3471</v>
      </c>
      <c r="D637" s="193" t="s">
        <v>55</v>
      </c>
      <c r="E637" s="722"/>
      <c r="F637" s="205" t="s">
        <v>3455</v>
      </c>
      <c r="G637" s="873"/>
      <c r="H637" s="195">
        <v>214700</v>
      </c>
      <c r="I637" s="195"/>
      <c r="J637" s="443"/>
      <c r="K637" s="90" t="s">
        <v>152</v>
      </c>
    </row>
    <row r="638" spans="1:11" s="30" customFormat="1" ht="30">
      <c r="A638" s="629"/>
      <c r="B638" s="629"/>
      <c r="C638" s="29" t="s">
        <v>3472</v>
      </c>
      <c r="D638" s="193" t="s">
        <v>55</v>
      </c>
      <c r="E638" s="722"/>
      <c r="F638" s="205" t="s">
        <v>3455</v>
      </c>
      <c r="G638" s="873"/>
      <c r="H638" s="195">
        <v>213600</v>
      </c>
      <c r="I638" s="195"/>
      <c r="J638" s="443"/>
      <c r="K638" s="90" t="s">
        <v>152</v>
      </c>
    </row>
    <row r="639" spans="1:11" s="30" customFormat="1" ht="39" customHeight="1">
      <c r="A639" s="629"/>
      <c r="B639" s="629"/>
      <c r="C639" s="878" t="s">
        <v>5236</v>
      </c>
      <c r="D639" s="879"/>
      <c r="E639" s="722" t="s">
        <v>2716</v>
      </c>
      <c r="F639" s="205"/>
      <c r="G639" s="873"/>
      <c r="H639" s="207"/>
      <c r="I639" s="145"/>
      <c r="J639" s="46"/>
      <c r="K639" s="90"/>
    </row>
    <row r="640" spans="1:11" s="30" customFormat="1" ht="30">
      <c r="A640" s="629"/>
      <c r="B640" s="629"/>
      <c r="C640" s="29" t="s">
        <v>1136</v>
      </c>
      <c r="D640" s="193" t="s">
        <v>26</v>
      </c>
      <c r="E640" s="722"/>
      <c r="F640" s="205" t="s">
        <v>1140</v>
      </c>
      <c r="G640" s="876"/>
      <c r="H640" s="208"/>
      <c r="I640" s="198">
        <v>16200</v>
      </c>
      <c r="J640" s="447"/>
      <c r="K640" s="90" t="s">
        <v>152</v>
      </c>
    </row>
    <row r="641" spans="1:11" s="30" customFormat="1" ht="30" customHeight="1">
      <c r="A641" s="629"/>
      <c r="B641" s="629"/>
      <c r="C641" s="29" t="s">
        <v>1136</v>
      </c>
      <c r="D641" s="193" t="s">
        <v>26</v>
      </c>
      <c r="E641" s="722"/>
      <c r="F641" s="205" t="s">
        <v>1139</v>
      </c>
      <c r="G641" s="875" t="str">
        <f>G616</f>
        <v>Công ty CP Nhựa Thiếu Niên Tiền Phong
Đc: Số 02 An Đà, phường Gia Viên, thành phố Hải Phòng; 
SĐT: 0987456699</v>
      </c>
      <c r="H641" s="208"/>
      <c r="I641" s="198">
        <v>18100</v>
      </c>
      <c r="J641" s="447"/>
      <c r="K641" s="90" t="s">
        <v>152</v>
      </c>
    </row>
    <row r="642" spans="1:11" s="30" customFormat="1" ht="30" customHeight="1">
      <c r="A642" s="629"/>
      <c r="B642" s="629"/>
      <c r="C642" s="29" t="s">
        <v>1136</v>
      </c>
      <c r="D642" s="193" t="s">
        <v>26</v>
      </c>
      <c r="E642" s="722"/>
      <c r="F642" s="205" t="s">
        <v>1138</v>
      </c>
      <c r="G642" s="873"/>
      <c r="H642" s="208"/>
      <c r="I642" s="198">
        <v>20100</v>
      </c>
      <c r="J642" s="447"/>
      <c r="K642" s="90" t="s">
        <v>152</v>
      </c>
    </row>
    <row r="643" spans="1:11" s="30" customFormat="1" ht="30">
      <c r="A643" s="629"/>
      <c r="B643" s="629"/>
      <c r="C643" s="29" t="s">
        <v>1136</v>
      </c>
      <c r="D643" s="193" t="s">
        <v>26</v>
      </c>
      <c r="E643" s="722"/>
      <c r="F643" s="205" t="s">
        <v>1137</v>
      </c>
      <c r="G643" s="873"/>
      <c r="H643" s="208"/>
      <c r="I643" s="198">
        <v>22200</v>
      </c>
      <c r="J643" s="447"/>
      <c r="K643" s="90" t="s">
        <v>152</v>
      </c>
    </row>
    <row r="644" spans="1:11" s="30" customFormat="1" ht="30">
      <c r="A644" s="629"/>
      <c r="B644" s="629"/>
      <c r="C644" s="29" t="s">
        <v>1134</v>
      </c>
      <c r="D644" s="193" t="s">
        <v>26</v>
      </c>
      <c r="E644" s="722"/>
      <c r="F644" s="205" t="s">
        <v>1083</v>
      </c>
      <c r="G644" s="873"/>
      <c r="H644" s="208"/>
      <c r="I644" s="198">
        <v>29000</v>
      </c>
      <c r="J644" s="447"/>
      <c r="K644" s="90" t="s">
        <v>152</v>
      </c>
    </row>
    <row r="645" spans="1:11" s="30" customFormat="1" ht="30">
      <c r="A645" s="629"/>
      <c r="B645" s="629"/>
      <c r="C645" s="29" t="s">
        <v>1134</v>
      </c>
      <c r="D645" s="193" t="s">
        <v>26</v>
      </c>
      <c r="E645" s="722"/>
      <c r="F645" s="205" t="s">
        <v>1082</v>
      </c>
      <c r="G645" s="873"/>
      <c r="H645" s="208"/>
      <c r="I645" s="198">
        <v>33300</v>
      </c>
      <c r="J645" s="447"/>
      <c r="K645" s="90" t="s">
        <v>152</v>
      </c>
    </row>
    <row r="646" spans="1:11" s="30" customFormat="1" ht="30">
      <c r="A646" s="629"/>
      <c r="B646" s="629"/>
      <c r="C646" s="29" t="s">
        <v>1134</v>
      </c>
      <c r="D646" s="193" t="s">
        <v>26</v>
      </c>
      <c r="E646" s="722"/>
      <c r="F646" s="205" t="s">
        <v>1081</v>
      </c>
      <c r="G646" s="873"/>
      <c r="H646" s="208"/>
      <c r="I646" s="198">
        <v>35200</v>
      </c>
      <c r="J646" s="447"/>
      <c r="K646" s="90" t="s">
        <v>152</v>
      </c>
    </row>
    <row r="647" spans="1:11" s="30" customFormat="1" ht="30">
      <c r="A647" s="629"/>
      <c r="B647" s="629"/>
      <c r="C647" s="29" t="s">
        <v>1134</v>
      </c>
      <c r="D647" s="193" t="s">
        <v>26</v>
      </c>
      <c r="E647" s="722"/>
      <c r="F647" s="205" t="s">
        <v>1135</v>
      </c>
      <c r="G647" s="873"/>
      <c r="H647" s="208"/>
      <c r="I647" s="198">
        <v>36900</v>
      </c>
      <c r="J647" s="447"/>
      <c r="K647" s="90" t="s">
        <v>152</v>
      </c>
    </row>
    <row r="648" spans="1:11" s="30" customFormat="1" ht="30">
      <c r="A648" s="629"/>
      <c r="B648" s="629"/>
      <c r="C648" s="29" t="s">
        <v>1132</v>
      </c>
      <c r="D648" s="193" t="s">
        <v>26</v>
      </c>
      <c r="E648" s="722"/>
      <c r="F648" s="205" t="s">
        <v>1079</v>
      </c>
      <c r="G648" s="244"/>
      <c r="H648" s="208"/>
      <c r="I648" s="198">
        <v>37600</v>
      </c>
      <c r="J648" s="447"/>
      <c r="K648" s="90" t="s">
        <v>152</v>
      </c>
    </row>
    <row r="649" spans="1:11" s="30" customFormat="1" ht="30">
      <c r="A649" s="629"/>
      <c r="B649" s="629"/>
      <c r="C649" s="29" t="s">
        <v>1132</v>
      </c>
      <c r="D649" s="193" t="s">
        <v>26</v>
      </c>
      <c r="E649" s="722"/>
      <c r="F649" s="205" t="s">
        <v>1078</v>
      </c>
      <c r="G649" s="244"/>
      <c r="H649" s="208"/>
      <c r="I649" s="198">
        <v>45200</v>
      </c>
      <c r="J649" s="447"/>
      <c r="K649" s="90" t="s">
        <v>152</v>
      </c>
    </row>
    <row r="650" spans="1:11" s="30" customFormat="1" ht="30">
      <c r="A650" s="629"/>
      <c r="B650" s="629"/>
      <c r="C650" s="29" t="s">
        <v>1132</v>
      </c>
      <c r="D650" s="193" t="s">
        <v>26</v>
      </c>
      <c r="E650" s="722"/>
      <c r="F650" s="205" t="s">
        <v>1077</v>
      </c>
      <c r="G650" s="244"/>
      <c r="H650" s="208"/>
      <c r="I650" s="198">
        <v>51800</v>
      </c>
      <c r="J650" s="447"/>
      <c r="K650" s="90" t="s">
        <v>152</v>
      </c>
    </row>
    <row r="651" spans="1:11" s="30" customFormat="1" ht="30">
      <c r="A651" s="629"/>
      <c r="B651" s="629"/>
      <c r="C651" s="29" t="s">
        <v>1132</v>
      </c>
      <c r="D651" s="193" t="s">
        <v>26</v>
      </c>
      <c r="E651" s="722"/>
      <c r="F651" s="205" t="s">
        <v>1133</v>
      </c>
      <c r="G651" s="244"/>
      <c r="H651" s="208"/>
      <c r="I651" s="198">
        <v>57000</v>
      </c>
      <c r="J651" s="447"/>
      <c r="K651" s="90" t="s">
        <v>152</v>
      </c>
    </row>
    <row r="652" spans="1:11" s="30" customFormat="1" ht="30">
      <c r="A652" s="629"/>
      <c r="B652" s="629"/>
      <c r="C652" s="29" t="s">
        <v>1130</v>
      </c>
      <c r="D652" s="193" t="s">
        <v>26</v>
      </c>
      <c r="E652" s="722"/>
      <c r="F652" s="205" t="s">
        <v>976</v>
      </c>
      <c r="G652" s="244"/>
      <c r="H652" s="208"/>
      <c r="I652" s="198">
        <v>50400</v>
      </c>
      <c r="J652" s="447"/>
      <c r="K652" s="90" t="s">
        <v>152</v>
      </c>
    </row>
    <row r="653" spans="1:11" s="30" customFormat="1" ht="30">
      <c r="A653" s="629"/>
      <c r="B653" s="629"/>
      <c r="C653" s="29" t="s">
        <v>1130</v>
      </c>
      <c r="D653" s="193" t="s">
        <v>26</v>
      </c>
      <c r="E653" s="722"/>
      <c r="F653" s="205" t="s">
        <v>1075</v>
      </c>
      <c r="G653" s="244"/>
      <c r="H653" s="208"/>
      <c r="I653" s="198">
        <v>61200</v>
      </c>
      <c r="J653" s="447"/>
      <c r="K653" s="90" t="s">
        <v>152</v>
      </c>
    </row>
    <row r="654" spans="1:11" s="30" customFormat="1" ht="30">
      <c r="A654" s="629"/>
      <c r="B654" s="629"/>
      <c r="C654" s="29" t="s">
        <v>1130</v>
      </c>
      <c r="D654" s="193" t="s">
        <v>26</v>
      </c>
      <c r="E654" s="722"/>
      <c r="F654" s="205" t="s">
        <v>1074</v>
      </c>
      <c r="G654" s="244"/>
      <c r="H654" s="208"/>
      <c r="I654" s="198">
        <v>80300</v>
      </c>
      <c r="J654" s="447"/>
      <c r="K654" s="90" t="s">
        <v>152</v>
      </c>
    </row>
    <row r="655" spans="1:11" s="30" customFormat="1" ht="30">
      <c r="A655" s="629"/>
      <c r="B655" s="629"/>
      <c r="C655" s="29" t="s">
        <v>1130</v>
      </c>
      <c r="D655" s="193" t="s">
        <v>26</v>
      </c>
      <c r="E655" s="722"/>
      <c r="F655" s="205" t="s">
        <v>1131</v>
      </c>
      <c r="G655" s="244"/>
      <c r="H655" s="208"/>
      <c r="I655" s="198">
        <v>87100</v>
      </c>
      <c r="J655" s="447"/>
      <c r="K655" s="90" t="s">
        <v>152</v>
      </c>
    </row>
    <row r="656" spans="1:11" s="30" customFormat="1" ht="30">
      <c r="A656" s="629"/>
      <c r="B656" s="629"/>
      <c r="C656" s="29" t="s">
        <v>1128</v>
      </c>
      <c r="D656" s="193" t="s">
        <v>26</v>
      </c>
      <c r="E656" s="722"/>
      <c r="F656" s="205" t="s">
        <v>1072</v>
      </c>
      <c r="G656" s="244"/>
      <c r="H656" s="208"/>
      <c r="I656" s="198">
        <v>73900</v>
      </c>
      <c r="J656" s="447"/>
      <c r="K656" s="90" t="s">
        <v>152</v>
      </c>
    </row>
    <row r="657" spans="1:11" s="30" customFormat="1" ht="30">
      <c r="A657" s="629"/>
      <c r="B657" s="629"/>
      <c r="C657" s="29" t="s">
        <v>1128</v>
      </c>
      <c r="D657" s="193" t="s">
        <v>26</v>
      </c>
      <c r="E657" s="722"/>
      <c r="F657" s="205" t="s">
        <v>1071</v>
      </c>
      <c r="G657" s="244"/>
      <c r="H657" s="208"/>
      <c r="I657" s="198">
        <v>97300</v>
      </c>
      <c r="J657" s="447"/>
      <c r="K657" s="90" t="s">
        <v>152</v>
      </c>
    </row>
    <row r="658" spans="1:11" s="30" customFormat="1" ht="30">
      <c r="A658" s="629"/>
      <c r="B658" s="629"/>
      <c r="C658" s="29" t="s">
        <v>1128</v>
      </c>
      <c r="D658" s="193" t="s">
        <v>26</v>
      </c>
      <c r="E658" s="722"/>
      <c r="F658" s="205" t="s">
        <v>1070</v>
      </c>
      <c r="G658" s="244"/>
      <c r="H658" s="208"/>
      <c r="I658" s="198">
        <v>124700</v>
      </c>
      <c r="J658" s="447"/>
      <c r="K658" s="90" t="s">
        <v>152</v>
      </c>
    </row>
    <row r="659" spans="1:11" s="30" customFormat="1" ht="30">
      <c r="A659" s="629"/>
      <c r="B659" s="629"/>
      <c r="C659" s="29" t="s">
        <v>1128</v>
      </c>
      <c r="D659" s="193" t="s">
        <v>26</v>
      </c>
      <c r="E659" s="722"/>
      <c r="F659" s="205" t="s">
        <v>1129</v>
      </c>
      <c r="G659" s="244"/>
      <c r="H659" s="208"/>
      <c r="I659" s="198">
        <v>139000</v>
      </c>
      <c r="J659" s="447"/>
      <c r="K659" s="90" t="s">
        <v>152</v>
      </c>
    </row>
    <row r="660" spans="1:11" s="30" customFormat="1" ht="30">
      <c r="A660" s="629"/>
      <c r="B660" s="629"/>
      <c r="C660" s="29" t="s">
        <v>1126</v>
      </c>
      <c r="D660" s="193" t="s">
        <v>26</v>
      </c>
      <c r="E660" s="722"/>
      <c r="F660" s="205" t="s">
        <v>1068</v>
      </c>
      <c r="G660" s="244"/>
      <c r="H660" s="208"/>
      <c r="I660" s="198">
        <v>117400</v>
      </c>
      <c r="J660" s="447"/>
      <c r="K660" s="90" t="s">
        <v>152</v>
      </c>
    </row>
    <row r="661" spans="1:11" s="30" customFormat="1" ht="30">
      <c r="A661" s="629"/>
      <c r="B661" s="629"/>
      <c r="C661" s="29" t="s">
        <v>1126</v>
      </c>
      <c r="D661" s="193" t="s">
        <v>26</v>
      </c>
      <c r="E661" s="722" t="str">
        <f>E639</f>
        <v xml:space="preserve">QCVN 16:2023/BXD
DIN 8077:2008-09 
&amp; DIN 8078:2008-09
</v>
      </c>
      <c r="F661" s="205" t="s">
        <v>1067</v>
      </c>
      <c r="G661" s="244"/>
      <c r="H661" s="208"/>
      <c r="I661" s="198">
        <v>152900</v>
      </c>
      <c r="J661" s="447"/>
      <c r="K661" s="90" t="s">
        <v>152</v>
      </c>
    </row>
    <row r="662" spans="1:11" s="30" customFormat="1" ht="30">
      <c r="A662" s="629"/>
      <c r="B662" s="629"/>
      <c r="C662" s="29" t="s">
        <v>1126</v>
      </c>
      <c r="D662" s="193" t="s">
        <v>26</v>
      </c>
      <c r="E662" s="722"/>
      <c r="F662" s="205" t="s">
        <v>1066</v>
      </c>
      <c r="G662" s="244"/>
      <c r="H662" s="208"/>
      <c r="I662" s="198">
        <v>196600</v>
      </c>
      <c r="J662" s="447"/>
      <c r="K662" s="90" t="s">
        <v>152</v>
      </c>
    </row>
    <row r="663" spans="1:11" s="30" customFormat="1" ht="30">
      <c r="A663" s="629"/>
      <c r="B663" s="629"/>
      <c r="C663" s="29" t="s">
        <v>1126</v>
      </c>
      <c r="D663" s="193" t="s">
        <v>26</v>
      </c>
      <c r="E663" s="722"/>
      <c r="F663" s="205" t="s">
        <v>1127</v>
      </c>
      <c r="G663" s="244"/>
      <c r="H663" s="208"/>
      <c r="I663" s="198">
        <v>218800</v>
      </c>
      <c r="J663" s="447"/>
      <c r="K663" s="90" t="s">
        <v>152</v>
      </c>
    </row>
    <row r="664" spans="1:11" s="30" customFormat="1" ht="30">
      <c r="A664" s="629"/>
      <c r="B664" s="629"/>
      <c r="C664" s="29" t="s">
        <v>1122</v>
      </c>
      <c r="D664" s="193" t="s">
        <v>26</v>
      </c>
      <c r="E664" s="722"/>
      <c r="F664" s="205" t="s">
        <v>1125</v>
      </c>
      <c r="G664" s="244"/>
      <c r="H664" s="208"/>
      <c r="I664" s="198">
        <v>163300</v>
      </c>
      <c r="J664" s="447"/>
      <c r="K664" s="90" t="s">
        <v>152</v>
      </c>
    </row>
    <row r="665" spans="1:11" s="30" customFormat="1" ht="30">
      <c r="A665" s="629"/>
      <c r="B665" s="629"/>
      <c r="C665" s="29" t="s">
        <v>1122</v>
      </c>
      <c r="D665" s="193" t="s">
        <v>26</v>
      </c>
      <c r="E665" s="722"/>
      <c r="F665" s="205" t="s">
        <v>1124</v>
      </c>
      <c r="G665" s="244"/>
      <c r="H665" s="208"/>
      <c r="I665" s="198">
        <v>208400</v>
      </c>
      <c r="J665" s="447"/>
      <c r="K665" s="90" t="s">
        <v>152</v>
      </c>
    </row>
    <row r="666" spans="1:11" s="30" customFormat="1" ht="30" customHeight="1">
      <c r="A666" s="629"/>
      <c r="B666" s="629"/>
      <c r="C666" s="29" t="s">
        <v>1122</v>
      </c>
      <c r="D666" s="193" t="s">
        <v>26</v>
      </c>
      <c r="E666" s="722"/>
      <c r="F666" s="205" t="s">
        <v>1123</v>
      </c>
      <c r="G666" s="244"/>
      <c r="H666" s="208"/>
      <c r="I666" s="198">
        <v>272300</v>
      </c>
      <c r="J666" s="447"/>
      <c r="K666" s="90" t="s">
        <v>152</v>
      </c>
    </row>
    <row r="667" spans="1:11" s="30" customFormat="1" ht="30" customHeight="1">
      <c r="A667" s="629"/>
      <c r="B667" s="629"/>
      <c r="C667" s="29" t="s">
        <v>1120</v>
      </c>
      <c r="D667" s="193" t="s">
        <v>26</v>
      </c>
      <c r="E667" s="722"/>
      <c r="F667" s="205" t="s">
        <v>1121</v>
      </c>
      <c r="G667" s="244"/>
      <c r="H667" s="208"/>
      <c r="I667" s="198">
        <v>309100</v>
      </c>
      <c r="J667" s="447"/>
      <c r="K667" s="90" t="s">
        <v>152</v>
      </c>
    </row>
    <row r="668" spans="1:11" s="30" customFormat="1" ht="30">
      <c r="A668" s="629"/>
      <c r="B668" s="629"/>
      <c r="C668" s="29" t="s">
        <v>1116</v>
      </c>
      <c r="D668" s="193" t="s">
        <v>26</v>
      </c>
      <c r="E668" s="722"/>
      <c r="F668" s="205" t="s">
        <v>1119</v>
      </c>
      <c r="G668" s="244"/>
      <c r="H668" s="208"/>
      <c r="I668" s="198">
        <v>238300</v>
      </c>
      <c r="J668" s="447"/>
      <c r="K668" s="90" t="s">
        <v>152</v>
      </c>
    </row>
    <row r="669" spans="1:11" s="30" customFormat="1" ht="30">
      <c r="A669" s="629"/>
      <c r="B669" s="629"/>
      <c r="C669" s="29" t="s">
        <v>1116</v>
      </c>
      <c r="D669" s="193" t="s">
        <v>26</v>
      </c>
      <c r="E669" s="722"/>
      <c r="F669" s="205" t="s">
        <v>1005</v>
      </c>
      <c r="G669" s="244"/>
      <c r="H669" s="208"/>
      <c r="I669" s="198">
        <v>291800</v>
      </c>
      <c r="J669" s="447"/>
      <c r="K669" s="90" t="s">
        <v>152</v>
      </c>
    </row>
    <row r="670" spans="1:11" s="30" customFormat="1" ht="30">
      <c r="A670" s="629"/>
      <c r="B670" s="629"/>
      <c r="C670" s="29" t="s">
        <v>1116</v>
      </c>
      <c r="D670" s="193" t="s">
        <v>26</v>
      </c>
      <c r="E670" s="722"/>
      <c r="F670" s="205" t="s">
        <v>1118</v>
      </c>
      <c r="G670" s="244"/>
      <c r="H670" s="208"/>
      <c r="I670" s="198">
        <v>407100</v>
      </c>
      <c r="J670" s="447"/>
      <c r="K670" s="90" t="s">
        <v>152</v>
      </c>
    </row>
    <row r="671" spans="1:11" s="30" customFormat="1" ht="30">
      <c r="A671" s="629"/>
      <c r="B671" s="629"/>
      <c r="C671" s="29" t="s">
        <v>1116</v>
      </c>
      <c r="D671" s="193" t="s">
        <v>26</v>
      </c>
      <c r="E671" s="722"/>
      <c r="F671" s="205" t="s">
        <v>1117</v>
      </c>
      <c r="G671" s="244"/>
      <c r="H671" s="208"/>
      <c r="I671" s="198">
        <v>444600</v>
      </c>
      <c r="J671" s="447"/>
      <c r="K671" s="90" t="s">
        <v>152</v>
      </c>
    </row>
    <row r="672" spans="1:11" s="30" customFormat="1" ht="30">
      <c r="A672" s="629"/>
      <c r="B672" s="629"/>
      <c r="C672" s="29" t="s">
        <v>1111</v>
      </c>
      <c r="D672" s="193" t="s">
        <v>26</v>
      </c>
      <c r="E672" s="722"/>
      <c r="F672" s="205" t="s">
        <v>1115</v>
      </c>
      <c r="G672" s="244"/>
      <c r="H672" s="208"/>
      <c r="I672" s="198">
        <v>381400</v>
      </c>
      <c r="J672" s="447"/>
      <c r="K672" s="90" t="s">
        <v>152</v>
      </c>
    </row>
    <row r="673" spans="1:11" s="30" customFormat="1" ht="30">
      <c r="A673" s="629"/>
      <c r="B673" s="629"/>
      <c r="C673" s="29" t="s">
        <v>1111</v>
      </c>
      <c r="D673" s="193" t="s">
        <v>26</v>
      </c>
      <c r="E673" s="722"/>
      <c r="F673" s="205" t="s">
        <v>1114</v>
      </c>
      <c r="G673" s="873" t="str">
        <f>G641</f>
        <v>Công ty CP Nhựa Thiếu Niên Tiền Phong
Đc: Số 02 An Đà, phường Gia Viên, thành phố Hải Phòng; 
SĐT: 0987456699</v>
      </c>
      <c r="H673" s="208"/>
      <c r="I673" s="198">
        <v>444600</v>
      </c>
      <c r="J673" s="447"/>
      <c r="K673" s="90" t="s">
        <v>152</v>
      </c>
    </row>
    <row r="674" spans="1:11" s="30" customFormat="1" ht="30">
      <c r="A674" s="629"/>
      <c r="B674" s="629"/>
      <c r="C674" s="29" t="s">
        <v>1111</v>
      </c>
      <c r="D674" s="193" t="s">
        <v>26</v>
      </c>
      <c r="E674" s="722"/>
      <c r="F674" s="205" t="s">
        <v>1113</v>
      </c>
      <c r="G674" s="873"/>
      <c r="H674" s="208"/>
      <c r="I674" s="198">
        <v>573100</v>
      </c>
      <c r="J674" s="447"/>
      <c r="K674" s="90" t="s">
        <v>152</v>
      </c>
    </row>
    <row r="675" spans="1:11" s="30" customFormat="1" ht="30">
      <c r="A675" s="629"/>
      <c r="B675" s="629"/>
      <c r="C675" s="29" t="s">
        <v>1111</v>
      </c>
      <c r="D675" s="193" t="s">
        <v>26</v>
      </c>
      <c r="E675" s="722"/>
      <c r="F675" s="205" t="s">
        <v>1112</v>
      </c>
      <c r="G675" s="873"/>
      <c r="H675" s="208"/>
      <c r="I675" s="198">
        <v>660000</v>
      </c>
      <c r="J675" s="447"/>
      <c r="K675" s="90" t="s">
        <v>152</v>
      </c>
    </row>
    <row r="676" spans="1:11" s="30" customFormat="1" ht="30">
      <c r="A676" s="629"/>
      <c r="B676" s="629"/>
      <c r="C676" s="29" t="s">
        <v>1106</v>
      </c>
      <c r="D676" s="193" t="s">
        <v>26</v>
      </c>
      <c r="E676" s="722"/>
      <c r="F676" s="205" t="s">
        <v>1110</v>
      </c>
      <c r="G676" s="873"/>
      <c r="H676" s="208"/>
      <c r="I676" s="198">
        <v>472400</v>
      </c>
      <c r="J676" s="447"/>
      <c r="K676" s="90" t="s">
        <v>152</v>
      </c>
    </row>
    <row r="677" spans="1:11" s="30" customFormat="1" ht="30">
      <c r="A677" s="629"/>
      <c r="B677" s="629"/>
      <c r="C677" s="29" t="s">
        <v>1106</v>
      </c>
      <c r="D677" s="193" t="s">
        <v>26</v>
      </c>
      <c r="E677" s="722"/>
      <c r="F677" s="205" t="s">
        <v>1109</v>
      </c>
      <c r="G677" s="873"/>
      <c r="H677" s="208"/>
      <c r="I677" s="198">
        <v>576600</v>
      </c>
      <c r="J677" s="447"/>
      <c r="K677" s="90" t="s">
        <v>152</v>
      </c>
    </row>
    <row r="678" spans="1:11" s="30" customFormat="1" ht="30">
      <c r="A678" s="629"/>
      <c r="B678" s="629"/>
      <c r="C678" s="29" t="s">
        <v>1106</v>
      </c>
      <c r="D678" s="193" t="s">
        <v>26</v>
      </c>
      <c r="E678" s="722"/>
      <c r="F678" s="205" t="s">
        <v>1108</v>
      </c>
      <c r="G678" s="873"/>
      <c r="H678" s="208"/>
      <c r="I678" s="198">
        <v>771200</v>
      </c>
      <c r="J678" s="447"/>
      <c r="K678" s="90" t="s">
        <v>152</v>
      </c>
    </row>
    <row r="679" spans="1:11" s="30" customFormat="1" ht="30">
      <c r="A679" s="629"/>
      <c r="B679" s="629"/>
      <c r="C679" s="29" t="s">
        <v>1106</v>
      </c>
      <c r="D679" s="193" t="s">
        <v>26</v>
      </c>
      <c r="E679" s="722"/>
      <c r="F679" s="205" t="s">
        <v>1107</v>
      </c>
      <c r="G679" s="244"/>
      <c r="H679" s="208"/>
      <c r="I679" s="198">
        <v>885700</v>
      </c>
      <c r="J679" s="447"/>
      <c r="K679" s="90" t="s">
        <v>152</v>
      </c>
    </row>
    <row r="680" spans="1:11" s="30" customFormat="1" ht="30">
      <c r="A680" s="629"/>
      <c r="B680" s="629"/>
      <c r="C680" s="29" t="s">
        <v>1101</v>
      </c>
      <c r="D680" s="193" t="s">
        <v>26</v>
      </c>
      <c r="E680" s="722"/>
      <c r="F680" s="205" t="s">
        <v>1105</v>
      </c>
      <c r="G680" s="244"/>
      <c r="H680" s="208"/>
      <c r="I680" s="198">
        <v>582900</v>
      </c>
      <c r="J680" s="447"/>
      <c r="K680" s="90" t="s">
        <v>152</v>
      </c>
    </row>
    <row r="681" spans="1:11" s="30" customFormat="1" ht="30">
      <c r="A681" s="629"/>
      <c r="B681" s="629"/>
      <c r="C681" s="29" t="s">
        <v>1101</v>
      </c>
      <c r="D681" s="193" t="s">
        <v>26</v>
      </c>
      <c r="E681" s="722"/>
      <c r="F681" s="205" t="s">
        <v>1104</v>
      </c>
      <c r="G681" s="244"/>
      <c r="H681" s="208"/>
      <c r="I681" s="198">
        <v>701600</v>
      </c>
      <c r="J681" s="447"/>
      <c r="K681" s="90" t="s">
        <v>152</v>
      </c>
    </row>
    <row r="682" spans="1:11" s="30" customFormat="1" ht="30">
      <c r="A682" s="629"/>
      <c r="B682" s="629"/>
      <c r="C682" s="29" t="s">
        <v>1101</v>
      </c>
      <c r="D682" s="193" t="s">
        <v>26</v>
      </c>
      <c r="E682" s="722"/>
      <c r="F682" s="205" t="s">
        <v>1103</v>
      </c>
      <c r="G682" s="244"/>
      <c r="H682" s="208"/>
      <c r="I682" s="198">
        <v>979500</v>
      </c>
      <c r="J682" s="447"/>
      <c r="K682" s="90" t="s">
        <v>152</v>
      </c>
    </row>
    <row r="683" spans="1:11" s="30" customFormat="1" ht="30">
      <c r="A683" s="629"/>
      <c r="B683" s="629"/>
      <c r="C683" s="29" t="s">
        <v>1101</v>
      </c>
      <c r="D683" s="193" t="s">
        <v>26</v>
      </c>
      <c r="E683" s="722"/>
      <c r="F683" s="205" t="s">
        <v>1102</v>
      </c>
      <c r="G683" s="244"/>
      <c r="H683" s="208"/>
      <c r="I683" s="198">
        <v>1167100</v>
      </c>
      <c r="J683" s="447"/>
      <c r="K683" s="90" t="s">
        <v>152</v>
      </c>
    </row>
    <row r="684" spans="1:11" s="30" customFormat="1" ht="30">
      <c r="A684" s="629"/>
      <c r="B684" s="629"/>
      <c r="C684" s="29" t="s">
        <v>1096</v>
      </c>
      <c r="D684" s="193" t="s">
        <v>26</v>
      </c>
      <c r="E684" s="722"/>
      <c r="F684" s="205" t="s">
        <v>1100</v>
      </c>
      <c r="G684" s="244"/>
      <c r="H684" s="208"/>
      <c r="I684" s="198">
        <v>795400</v>
      </c>
      <c r="J684" s="447"/>
      <c r="K684" s="90" t="s">
        <v>152</v>
      </c>
    </row>
    <row r="685" spans="1:11" s="30" customFormat="1" ht="30">
      <c r="A685" s="629"/>
      <c r="B685" s="629"/>
      <c r="C685" s="29" t="s">
        <v>1096</v>
      </c>
      <c r="D685" s="193" t="s">
        <v>26</v>
      </c>
      <c r="E685" s="722"/>
      <c r="F685" s="205" t="s">
        <v>1099</v>
      </c>
      <c r="G685" s="244"/>
      <c r="H685" s="208"/>
      <c r="I685" s="198">
        <v>972600</v>
      </c>
      <c r="J685" s="447"/>
      <c r="K685" s="90" t="s">
        <v>152</v>
      </c>
    </row>
    <row r="686" spans="1:11" s="30" customFormat="1" ht="30">
      <c r="A686" s="629"/>
      <c r="B686" s="629"/>
      <c r="C686" s="29" t="s">
        <v>1096</v>
      </c>
      <c r="D686" s="193" t="s">
        <v>26</v>
      </c>
      <c r="E686" s="722"/>
      <c r="F686" s="205" t="s">
        <v>1098</v>
      </c>
      <c r="G686" s="244"/>
      <c r="H686" s="208"/>
      <c r="I686" s="198">
        <v>1302600</v>
      </c>
      <c r="J686" s="447"/>
      <c r="K686" s="90" t="s">
        <v>152</v>
      </c>
    </row>
    <row r="687" spans="1:11" s="30" customFormat="1" ht="30">
      <c r="A687" s="629"/>
      <c r="B687" s="629"/>
      <c r="C687" s="29" t="s">
        <v>1096</v>
      </c>
      <c r="D687" s="193" t="s">
        <v>26</v>
      </c>
      <c r="E687" s="722"/>
      <c r="F687" s="205" t="s">
        <v>1097</v>
      </c>
      <c r="G687" s="244"/>
      <c r="H687" s="208"/>
      <c r="I687" s="198">
        <v>1511600</v>
      </c>
      <c r="J687" s="447"/>
      <c r="K687" s="90" t="s">
        <v>152</v>
      </c>
    </row>
    <row r="688" spans="1:11" s="30" customFormat="1" ht="30">
      <c r="A688" s="629"/>
      <c r="B688" s="629"/>
      <c r="C688" s="29" t="s">
        <v>1091</v>
      </c>
      <c r="D688" s="31" t="s">
        <v>26</v>
      </c>
      <c r="E688" s="722" t="str">
        <f>E661</f>
        <v xml:space="preserve">QCVN 16:2023/BXD
DIN 8077:2008-09 
&amp; DIN 8078:2008-09
</v>
      </c>
      <c r="F688" s="86" t="s">
        <v>1095</v>
      </c>
      <c r="G688" s="244"/>
      <c r="H688" s="208"/>
      <c r="I688" s="198">
        <v>1253300</v>
      </c>
      <c r="J688" s="447"/>
      <c r="K688" s="90" t="s">
        <v>152</v>
      </c>
    </row>
    <row r="689" spans="1:11" s="30" customFormat="1" ht="30">
      <c r="A689" s="629"/>
      <c r="B689" s="629"/>
      <c r="C689" s="29" t="s">
        <v>1091</v>
      </c>
      <c r="D689" s="31" t="s">
        <v>26</v>
      </c>
      <c r="E689" s="722"/>
      <c r="F689" s="86" t="s">
        <v>1094</v>
      </c>
      <c r="G689" s="244"/>
      <c r="H689" s="208"/>
      <c r="I689" s="198">
        <v>1742300</v>
      </c>
      <c r="J689" s="447"/>
      <c r="K689" s="90" t="s">
        <v>152</v>
      </c>
    </row>
    <row r="690" spans="1:11" s="30" customFormat="1" ht="30" customHeight="1">
      <c r="A690" s="629"/>
      <c r="B690" s="629"/>
      <c r="C690" s="29" t="s">
        <v>1091</v>
      </c>
      <c r="D690" s="31" t="s">
        <v>26</v>
      </c>
      <c r="E690" s="722"/>
      <c r="F690" s="86" t="s">
        <v>1093</v>
      </c>
      <c r="G690" s="244"/>
      <c r="H690" s="208"/>
      <c r="I690" s="198">
        <v>2048000</v>
      </c>
      <c r="J690" s="447"/>
      <c r="K690" s="90" t="s">
        <v>152</v>
      </c>
    </row>
    <row r="691" spans="1:11" s="30" customFormat="1" ht="30">
      <c r="A691" s="629"/>
      <c r="B691" s="629"/>
      <c r="C691" s="29" t="s">
        <v>1091</v>
      </c>
      <c r="D691" s="31" t="s">
        <v>26</v>
      </c>
      <c r="E691" s="722"/>
      <c r="F691" s="86" t="s">
        <v>1092</v>
      </c>
      <c r="G691" s="244"/>
      <c r="H691" s="208"/>
      <c r="I691" s="198">
        <v>2353600</v>
      </c>
      <c r="J691" s="447"/>
      <c r="K691" s="90" t="s">
        <v>152</v>
      </c>
    </row>
    <row r="692" spans="1:11" s="30" customFormat="1" ht="30">
      <c r="A692" s="629"/>
      <c r="B692" s="629"/>
      <c r="C692" s="29" t="s">
        <v>1088</v>
      </c>
      <c r="D692" s="31" t="s">
        <v>26</v>
      </c>
      <c r="E692" s="722"/>
      <c r="F692" s="86" t="s">
        <v>1090</v>
      </c>
      <c r="G692" s="244"/>
      <c r="H692" s="208"/>
      <c r="I692" s="198">
        <v>1520600</v>
      </c>
      <c r="J692" s="447"/>
      <c r="K692" s="90" t="s">
        <v>152</v>
      </c>
    </row>
    <row r="693" spans="1:11" s="30" customFormat="1" ht="30">
      <c r="A693" s="629"/>
      <c r="B693" s="629"/>
      <c r="C693" s="29" t="s">
        <v>1088</v>
      </c>
      <c r="D693" s="31" t="s">
        <v>26</v>
      </c>
      <c r="E693" s="722"/>
      <c r="F693" s="86" t="s">
        <v>1089</v>
      </c>
      <c r="G693" s="244"/>
      <c r="H693" s="208"/>
      <c r="I693" s="198">
        <v>2154900</v>
      </c>
      <c r="J693" s="447"/>
      <c r="K693" s="90" t="s">
        <v>152</v>
      </c>
    </row>
    <row r="694" spans="1:11" s="30" customFormat="1" ht="30" customHeight="1">
      <c r="A694" s="629"/>
      <c r="B694" s="629"/>
      <c r="C694" s="29" t="s">
        <v>1088</v>
      </c>
      <c r="D694" s="31" t="s">
        <v>26</v>
      </c>
      <c r="E694" s="722"/>
      <c r="F694" s="86" t="s">
        <v>1083</v>
      </c>
      <c r="G694" s="244"/>
      <c r="H694" s="208"/>
      <c r="I694" s="198">
        <v>2521800</v>
      </c>
      <c r="J694" s="447"/>
      <c r="K694" s="90" t="s">
        <v>152</v>
      </c>
    </row>
    <row r="695" spans="1:11" s="30" customFormat="1" ht="49.5" customHeight="1">
      <c r="A695" s="629"/>
      <c r="B695" s="629"/>
      <c r="C695" s="729" t="s">
        <v>5237</v>
      </c>
      <c r="D695" s="729"/>
      <c r="E695" s="722"/>
      <c r="F695" s="86"/>
      <c r="G695" s="244"/>
      <c r="H695" s="208"/>
      <c r="I695" s="199"/>
      <c r="J695" s="448"/>
      <c r="K695" s="90"/>
    </row>
    <row r="696" spans="1:11" s="30" customFormat="1" ht="30">
      <c r="A696" s="629"/>
      <c r="B696" s="629"/>
      <c r="C696" s="200" t="s">
        <v>1084</v>
      </c>
      <c r="D696" s="31" t="s">
        <v>26</v>
      </c>
      <c r="E696" s="722"/>
      <c r="F696" s="86" t="s">
        <v>1087</v>
      </c>
      <c r="G696" s="244"/>
      <c r="H696" s="208"/>
      <c r="I696" s="199">
        <v>19500</v>
      </c>
      <c r="J696" s="448"/>
      <c r="K696" s="90" t="s">
        <v>152</v>
      </c>
    </row>
    <row r="697" spans="1:11" s="30" customFormat="1" ht="30">
      <c r="A697" s="629"/>
      <c r="B697" s="629"/>
      <c r="C697" s="200" t="s">
        <v>1084</v>
      </c>
      <c r="D697" s="31" t="s">
        <v>26</v>
      </c>
      <c r="E697" s="722"/>
      <c r="F697" s="86" t="s">
        <v>1086</v>
      </c>
      <c r="G697" s="244"/>
      <c r="H697" s="208"/>
      <c r="I697" s="199">
        <v>21600</v>
      </c>
      <c r="J697" s="448"/>
      <c r="K697" s="90" t="s">
        <v>152</v>
      </c>
    </row>
    <row r="698" spans="1:11" s="30" customFormat="1" ht="30">
      <c r="A698" s="629"/>
      <c r="B698" s="629"/>
      <c r="C698" s="200" t="s">
        <v>1084</v>
      </c>
      <c r="D698" s="31" t="s">
        <v>26</v>
      </c>
      <c r="E698" s="722"/>
      <c r="F698" s="86" t="s">
        <v>1085</v>
      </c>
      <c r="G698" s="244"/>
      <c r="H698" s="208"/>
      <c r="I698" s="199">
        <v>24200</v>
      </c>
      <c r="J698" s="448"/>
      <c r="K698" s="90" t="s">
        <v>152</v>
      </c>
    </row>
    <row r="699" spans="1:11" s="30" customFormat="1" ht="30">
      <c r="A699" s="629"/>
      <c r="B699" s="629"/>
      <c r="C699" s="200" t="s">
        <v>1080</v>
      </c>
      <c r="D699" s="31" t="s">
        <v>26</v>
      </c>
      <c r="E699" s="722"/>
      <c r="F699" s="86" t="s">
        <v>1083</v>
      </c>
      <c r="G699" s="244"/>
      <c r="H699" s="208"/>
      <c r="I699" s="199">
        <v>34700</v>
      </c>
      <c r="J699" s="448"/>
      <c r="K699" s="90" t="s">
        <v>152</v>
      </c>
    </row>
    <row r="700" spans="1:11" s="30" customFormat="1" ht="30">
      <c r="A700" s="629"/>
      <c r="B700" s="629"/>
      <c r="C700" s="200" t="s">
        <v>1080</v>
      </c>
      <c r="D700" s="31" t="s">
        <v>26</v>
      </c>
      <c r="E700" s="722"/>
      <c r="F700" s="86" t="s">
        <v>1082</v>
      </c>
      <c r="G700" s="244"/>
      <c r="H700" s="208"/>
      <c r="I700" s="199">
        <v>40000</v>
      </c>
      <c r="J700" s="448"/>
      <c r="K700" s="90" t="s">
        <v>152</v>
      </c>
    </row>
    <row r="701" spans="1:11" s="30" customFormat="1" ht="30">
      <c r="A701" s="629"/>
      <c r="B701" s="629"/>
      <c r="C701" s="200" t="s">
        <v>1080</v>
      </c>
      <c r="D701" s="31" t="s">
        <v>26</v>
      </c>
      <c r="E701" s="722"/>
      <c r="F701" s="86" t="s">
        <v>1081</v>
      </c>
      <c r="G701" s="873" t="str">
        <f>G673</f>
        <v>Công ty CP Nhựa Thiếu Niên Tiền Phong
Đc: Số 02 An Đà, phường Gia Viên, thành phố Hải Phòng; 
SĐT: 0987456699</v>
      </c>
      <c r="H701" s="208"/>
      <c r="I701" s="199">
        <v>42300</v>
      </c>
      <c r="J701" s="448"/>
      <c r="K701" s="90" t="s">
        <v>152</v>
      </c>
    </row>
    <row r="702" spans="1:11" s="30" customFormat="1" ht="30">
      <c r="A702" s="629"/>
      <c r="B702" s="629"/>
      <c r="C702" s="200" t="s">
        <v>1076</v>
      </c>
      <c r="D702" s="31" t="s">
        <v>26</v>
      </c>
      <c r="E702" s="722"/>
      <c r="F702" s="86" t="s">
        <v>1079</v>
      </c>
      <c r="G702" s="873"/>
      <c r="H702" s="208"/>
      <c r="I702" s="199">
        <v>45000</v>
      </c>
      <c r="J702" s="448"/>
      <c r="K702" s="90" t="s">
        <v>152</v>
      </c>
    </row>
    <row r="703" spans="1:11" s="30" customFormat="1" ht="30">
      <c r="A703" s="629"/>
      <c r="B703" s="629"/>
      <c r="C703" s="200" t="s">
        <v>1076</v>
      </c>
      <c r="D703" s="31" t="s">
        <v>26</v>
      </c>
      <c r="E703" s="722"/>
      <c r="F703" s="86" t="s">
        <v>1078</v>
      </c>
      <c r="G703" s="873"/>
      <c r="H703" s="208"/>
      <c r="I703" s="199">
        <v>54200</v>
      </c>
      <c r="J703" s="448"/>
      <c r="K703" s="90" t="s">
        <v>152</v>
      </c>
    </row>
    <row r="704" spans="1:11" s="30" customFormat="1" ht="30">
      <c r="A704" s="629"/>
      <c r="B704" s="629"/>
      <c r="C704" s="200" t="s">
        <v>1076</v>
      </c>
      <c r="D704" s="31" t="s">
        <v>26</v>
      </c>
      <c r="E704" s="722"/>
      <c r="F704" s="86" t="s">
        <v>1077</v>
      </c>
      <c r="G704" s="873"/>
      <c r="H704" s="208"/>
      <c r="I704" s="199">
        <v>62200</v>
      </c>
      <c r="J704" s="448"/>
      <c r="K704" s="90" t="s">
        <v>152</v>
      </c>
    </row>
    <row r="705" spans="1:11" s="30" customFormat="1" ht="30">
      <c r="A705" s="629"/>
      <c r="B705" s="629"/>
      <c r="C705" s="200" t="s">
        <v>1073</v>
      </c>
      <c r="D705" s="31" t="s">
        <v>26</v>
      </c>
      <c r="E705" s="722"/>
      <c r="F705" s="86" t="s">
        <v>976</v>
      </c>
      <c r="G705" s="873"/>
      <c r="H705" s="208"/>
      <c r="I705" s="199">
        <v>60400</v>
      </c>
      <c r="J705" s="448"/>
      <c r="K705" s="90" t="s">
        <v>152</v>
      </c>
    </row>
    <row r="706" spans="1:11" s="30" customFormat="1" ht="35.65" customHeight="1">
      <c r="A706" s="629"/>
      <c r="B706" s="629"/>
      <c r="C706" s="200" t="s">
        <v>1073</v>
      </c>
      <c r="D706" s="31" t="s">
        <v>26</v>
      </c>
      <c r="E706" s="722"/>
      <c r="F706" s="86" t="s">
        <v>1075</v>
      </c>
      <c r="G706" s="873"/>
      <c r="H706" s="208"/>
      <c r="I706" s="199">
        <v>73400</v>
      </c>
      <c r="J706" s="448"/>
      <c r="K706" s="90" t="s">
        <v>152</v>
      </c>
    </row>
    <row r="707" spans="1:11" s="30" customFormat="1" ht="30">
      <c r="A707" s="629"/>
      <c r="B707" s="629"/>
      <c r="C707" s="200" t="s">
        <v>1073</v>
      </c>
      <c r="D707" s="31" t="s">
        <v>26</v>
      </c>
      <c r="E707" s="722"/>
      <c r="F707" s="86" t="s">
        <v>1074</v>
      </c>
      <c r="G707" s="244"/>
      <c r="H707" s="208"/>
      <c r="I707" s="199">
        <v>96300</v>
      </c>
      <c r="J707" s="448"/>
      <c r="K707" s="90" t="s">
        <v>152</v>
      </c>
    </row>
    <row r="708" spans="1:11" s="30" customFormat="1" ht="30">
      <c r="A708" s="629"/>
      <c r="B708" s="629"/>
      <c r="C708" s="200" t="s">
        <v>1069</v>
      </c>
      <c r="D708" s="31" t="s">
        <v>26</v>
      </c>
      <c r="E708" s="722"/>
      <c r="F708" s="86" t="s">
        <v>1072</v>
      </c>
      <c r="G708" s="244"/>
      <c r="H708" s="208"/>
      <c r="I708" s="199">
        <v>88700</v>
      </c>
      <c r="J708" s="448"/>
      <c r="K708" s="90" t="s">
        <v>152</v>
      </c>
    </row>
    <row r="709" spans="1:11" s="30" customFormat="1" ht="30">
      <c r="A709" s="629"/>
      <c r="B709" s="629"/>
      <c r="C709" s="200" t="s">
        <v>1069</v>
      </c>
      <c r="D709" s="31" t="s">
        <v>26</v>
      </c>
      <c r="E709" s="722"/>
      <c r="F709" s="86" t="s">
        <v>1071</v>
      </c>
      <c r="G709" s="244"/>
      <c r="H709" s="208"/>
      <c r="I709" s="199">
        <v>116700</v>
      </c>
      <c r="J709" s="448"/>
      <c r="K709" s="90" t="s">
        <v>152</v>
      </c>
    </row>
    <row r="710" spans="1:11" s="30" customFormat="1" ht="30">
      <c r="A710" s="629"/>
      <c r="B710" s="629"/>
      <c r="C710" s="200" t="s">
        <v>1069</v>
      </c>
      <c r="D710" s="31" t="s">
        <v>26</v>
      </c>
      <c r="E710" s="722"/>
      <c r="F710" s="86" t="s">
        <v>1070</v>
      </c>
      <c r="G710" s="244"/>
      <c r="H710" s="208"/>
      <c r="I710" s="199">
        <v>149600</v>
      </c>
      <c r="J710" s="448"/>
      <c r="K710" s="90" t="s">
        <v>152</v>
      </c>
    </row>
    <row r="711" spans="1:11" s="30" customFormat="1" ht="30">
      <c r="A711" s="629"/>
      <c r="B711" s="629"/>
      <c r="C711" s="200" t="s">
        <v>1065</v>
      </c>
      <c r="D711" s="31" t="s">
        <v>26</v>
      </c>
      <c r="E711" s="722"/>
      <c r="F711" s="86" t="s">
        <v>1068</v>
      </c>
      <c r="G711" s="244"/>
      <c r="H711" s="208"/>
      <c r="I711" s="199">
        <v>140900</v>
      </c>
      <c r="J711" s="448"/>
      <c r="K711" s="90" t="s">
        <v>152</v>
      </c>
    </row>
    <row r="712" spans="1:11" s="30" customFormat="1" ht="30">
      <c r="A712" s="629"/>
      <c r="B712" s="629"/>
      <c r="C712" s="200" t="s">
        <v>1065</v>
      </c>
      <c r="D712" s="31" t="s">
        <v>26</v>
      </c>
      <c r="E712" s="722"/>
      <c r="F712" s="86" t="s">
        <v>1067</v>
      </c>
      <c r="G712" s="244"/>
      <c r="H712" s="208"/>
      <c r="I712" s="199">
        <v>183400</v>
      </c>
      <c r="J712" s="448"/>
      <c r="K712" s="90" t="s">
        <v>152</v>
      </c>
    </row>
    <row r="713" spans="1:11" s="30" customFormat="1" ht="30">
      <c r="A713" s="630"/>
      <c r="B713" s="630"/>
      <c r="C713" s="200" t="s">
        <v>1065</v>
      </c>
      <c r="D713" s="31" t="s">
        <v>26</v>
      </c>
      <c r="E713" s="722"/>
      <c r="F713" s="86" t="s">
        <v>1066</v>
      </c>
      <c r="G713" s="245"/>
      <c r="H713" s="208"/>
      <c r="I713" s="199">
        <v>235900</v>
      </c>
      <c r="J713" s="448"/>
      <c r="K713" s="90" t="s">
        <v>152</v>
      </c>
    </row>
    <row r="714" spans="1:11">
      <c r="E714" s="2"/>
      <c r="G714" s="2"/>
    </row>
    <row r="715" spans="1:11">
      <c r="E715" s="2"/>
      <c r="G715" s="2"/>
    </row>
    <row r="716" spans="1:11">
      <c r="E716" s="2"/>
      <c r="G716" s="2"/>
    </row>
    <row r="717" spans="1:11">
      <c r="E717" s="2"/>
      <c r="G717" s="2"/>
    </row>
    <row r="718" spans="1:11">
      <c r="E718" s="2"/>
      <c r="G718" s="2"/>
    </row>
    <row r="719" spans="1:11">
      <c r="E719" s="2"/>
      <c r="G719" s="2"/>
    </row>
    <row r="720" spans="1:11">
      <c r="E720" s="2"/>
      <c r="G720" s="2"/>
    </row>
    <row r="721" spans="5:7">
      <c r="E721" s="2"/>
      <c r="G721" s="2"/>
    </row>
    <row r="722" spans="5:7">
      <c r="E722" s="2"/>
      <c r="G722" s="2"/>
    </row>
    <row r="723" spans="5:7">
      <c r="E723" s="2"/>
      <c r="G723" s="2"/>
    </row>
    <row r="724" spans="5:7">
      <c r="E724" s="2"/>
      <c r="G724" s="2"/>
    </row>
    <row r="725" spans="5:7">
      <c r="E725" s="2"/>
      <c r="G725" s="2"/>
    </row>
    <row r="726" spans="5:7">
      <c r="E726" s="2"/>
      <c r="G726" s="2"/>
    </row>
    <row r="727" spans="5:7">
      <c r="E727" s="2"/>
      <c r="G727" s="2"/>
    </row>
    <row r="728" spans="5:7">
      <c r="E728" s="2"/>
      <c r="G728" s="2"/>
    </row>
    <row r="729" spans="5:7">
      <c r="E729" s="2"/>
      <c r="G729" s="2"/>
    </row>
    <row r="730" spans="5:7">
      <c r="E730" s="2"/>
      <c r="G730" s="2"/>
    </row>
    <row r="731" spans="5:7">
      <c r="E731" s="2"/>
      <c r="G731" s="2"/>
    </row>
    <row r="732" spans="5:7">
      <c r="E732" s="2"/>
      <c r="G732" s="2"/>
    </row>
    <row r="733" spans="5:7">
      <c r="E733" s="2"/>
      <c r="G733" s="2"/>
    </row>
    <row r="734" spans="5:7">
      <c r="E734" s="2"/>
      <c r="G734" s="2"/>
    </row>
    <row r="735" spans="5:7">
      <c r="E735" s="2"/>
      <c r="G735" s="2"/>
    </row>
    <row r="736" spans="5:7">
      <c r="E736" s="2"/>
      <c r="G736" s="2"/>
    </row>
    <row r="737" spans="5:7">
      <c r="E737" s="2"/>
      <c r="G737" s="2"/>
    </row>
    <row r="738" spans="5:7">
      <c r="E738" s="2"/>
      <c r="G738" s="2"/>
    </row>
    <row r="739" spans="5:7">
      <c r="E739" s="2"/>
      <c r="G739" s="2"/>
    </row>
    <row r="740" spans="5:7">
      <c r="E740" s="2"/>
      <c r="G740" s="2"/>
    </row>
    <row r="741" spans="5:7">
      <c r="E741" s="2"/>
      <c r="G741" s="2"/>
    </row>
  </sheetData>
  <mergeCells count="73">
    <mergeCell ref="C695:D695"/>
    <mergeCell ref="C639:D639"/>
    <mergeCell ref="E187:E213"/>
    <mergeCell ref="E160:E186"/>
    <mergeCell ref="E133:E159"/>
    <mergeCell ref="C289:D289"/>
    <mergeCell ref="E333:E338"/>
    <mergeCell ref="G481:G508"/>
    <mergeCell ref="G673:G678"/>
    <mergeCell ref="E267:E288"/>
    <mergeCell ref="E241:E266"/>
    <mergeCell ref="E214:E240"/>
    <mergeCell ref="G509:G535"/>
    <mergeCell ref="K3:K5"/>
    <mergeCell ref="G3:G28"/>
    <mergeCell ref="C621:D621"/>
    <mergeCell ref="G133:G159"/>
    <mergeCell ref="C606:D606"/>
    <mergeCell ref="C502:D502"/>
    <mergeCell ref="C482:D482"/>
    <mergeCell ref="C333:D333"/>
    <mergeCell ref="C322:D322"/>
    <mergeCell ref="G160:G186"/>
    <mergeCell ref="G187:G213"/>
    <mergeCell ref="G214:G240"/>
    <mergeCell ref="G241:G266"/>
    <mergeCell ref="G267:G294"/>
    <mergeCell ref="G454:G480"/>
    <mergeCell ref="C305:D305"/>
    <mergeCell ref="E322:E332"/>
    <mergeCell ref="G295:G322"/>
    <mergeCell ref="G323:G345"/>
    <mergeCell ref="G346:G372"/>
    <mergeCell ref="G536:G562"/>
    <mergeCell ref="E4:E28"/>
    <mergeCell ref="E289:E294"/>
    <mergeCell ref="E295:E321"/>
    <mergeCell ref="E339:E345"/>
    <mergeCell ref="E509:E535"/>
    <mergeCell ref="E502:E508"/>
    <mergeCell ref="E481:E501"/>
    <mergeCell ref="E454:E480"/>
    <mergeCell ref="E427:E453"/>
    <mergeCell ref="E400:E426"/>
    <mergeCell ref="E373:E399"/>
    <mergeCell ref="E346:E372"/>
    <mergeCell ref="G373:G399"/>
    <mergeCell ref="G400:G426"/>
    <mergeCell ref="G427:G453"/>
    <mergeCell ref="B2:C2"/>
    <mergeCell ref="G701:G706"/>
    <mergeCell ref="E590:E605"/>
    <mergeCell ref="E563:E589"/>
    <mergeCell ref="E536:E562"/>
    <mergeCell ref="G563:G589"/>
    <mergeCell ref="G590:G615"/>
    <mergeCell ref="G616:G640"/>
    <mergeCell ref="G641:G647"/>
    <mergeCell ref="E606:E615"/>
    <mergeCell ref="E616:E618"/>
    <mergeCell ref="E688:E713"/>
    <mergeCell ref="E661:E687"/>
    <mergeCell ref="E639:E660"/>
    <mergeCell ref="E619:E634"/>
    <mergeCell ref="E635:E638"/>
    <mergeCell ref="E114:E132"/>
    <mergeCell ref="G114:G132"/>
    <mergeCell ref="E29:E57"/>
    <mergeCell ref="G29:G57"/>
    <mergeCell ref="E58:E86"/>
    <mergeCell ref="G58:G86"/>
    <mergeCell ref="E87:E113"/>
    <mergeCell ref="G87:G113"/>
  </mergeCells>
  <dataValidations disablePrompts="1" count="1">
    <dataValidation type="list" allowBlank="1" showInputMessage="1" showErrorMessage="1" sqref="B3" xr:uid="{6094B241-9B18-463E-9C29-5643020DEE55}">
      <formula1>nhomvl</formula1>
    </dataValidation>
  </dataValidations>
  <pageMargins left="0.43" right="0.23622047244094491" top="0.51181102362204722" bottom="0.4" header="0" footer="0"/>
  <pageSetup paperSize="9" scale="75" firstPageNumber="83" orientation="portrait" useFirstPageNumber="1" horizontalDpi="300" verticalDpi="300" r:id="rId1"/>
  <headerFooter>
    <oddHeader>&amp;LCBG VLXD T7-2026</oddHead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I1595"/>
  <sheetViews>
    <sheetView view="pageBreakPreview" zoomScale="85" zoomScaleNormal="100" zoomScaleSheetLayoutView="85" workbookViewId="0">
      <selection activeCell="J44" sqref="J44"/>
    </sheetView>
  </sheetViews>
  <sheetFormatPr defaultColWidth="8.7109375" defaultRowHeight="15"/>
  <cols>
    <col min="1" max="1" width="5.5703125" style="17" bestFit="1" customWidth="1"/>
    <col min="2" max="2" width="8.7109375" style="17" customWidth="1"/>
    <col min="3" max="3" width="15.85546875" style="16" customWidth="1"/>
    <col min="4" max="4" width="7.7109375" style="69" customWidth="1"/>
    <col min="5" max="5" width="12.7109375" style="16" customWidth="1"/>
    <col min="6" max="6" width="12.28515625" style="12" customWidth="1"/>
    <col min="7" max="7" width="16.140625" style="16" customWidth="1"/>
    <col min="8" max="8" width="11.42578125" style="16" customWidth="1"/>
    <col min="9" max="9" width="9.7109375" style="64" customWidth="1"/>
    <col min="10" max="16384" width="8.7109375" style="16"/>
  </cols>
  <sheetData>
    <row r="1" spans="1:9" ht="51.75" customHeight="1">
      <c r="A1" s="22" t="s">
        <v>153</v>
      </c>
      <c r="B1" s="22" t="s">
        <v>0</v>
      </c>
      <c r="C1" s="22" t="s">
        <v>8</v>
      </c>
      <c r="D1" s="22" t="s">
        <v>9</v>
      </c>
      <c r="E1" s="22" t="s">
        <v>10</v>
      </c>
      <c r="F1" s="22" t="s">
        <v>11</v>
      </c>
      <c r="G1" s="22" t="s">
        <v>12</v>
      </c>
      <c r="H1" s="22" t="s">
        <v>2</v>
      </c>
      <c r="I1" s="22" t="s">
        <v>16</v>
      </c>
    </row>
    <row r="2" spans="1:9" s="12" customFormat="1" ht="44.45" customHeight="1">
      <c r="A2" s="403" t="s">
        <v>2275</v>
      </c>
      <c r="B2" s="902" t="s">
        <v>15</v>
      </c>
      <c r="C2" s="903" t="s">
        <v>578</v>
      </c>
      <c r="D2" s="903"/>
      <c r="E2" s="903"/>
      <c r="F2" s="43"/>
      <c r="G2" s="44"/>
      <c r="H2" s="587"/>
      <c r="I2" s="41"/>
    </row>
    <row r="3" spans="1:9" s="12" customFormat="1" ht="24.75" customHeight="1">
      <c r="A3" s="894"/>
      <c r="B3" s="902"/>
      <c r="C3" s="80" t="s">
        <v>579</v>
      </c>
      <c r="D3" s="67" t="s">
        <v>580</v>
      </c>
      <c r="E3" s="897" t="s">
        <v>2569</v>
      </c>
      <c r="F3" s="841"/>
      <c r="G3" s="677" t="s">
        <v>2571</v>
      </c>
      <c r="H3" s="588"/>
      <c r="I3" s="41"/>
    </row>
    <row r="4" spans="1:9" s="12" customFormat="1" ht="16.899999999999999" customHeight="1">
      <c r="A4" s="894"/>
      <c r="B4" s="893"/>
      <c r="C4" s="80" t="s">
        <v>439</v>
      </c>
      <c r="D4" s="67" t="s">
        <v>203</v>
      </c>
      <c r="E4" s="898"/>
      <c r="F4" s="896"/>
      <c r="G4" s="678"/>
      <c r="H4" s="444">
        <v>8700</v>
      </c>
      <c r="I4" s="666" t="s">
        <v>4507</v>
      </c>
    </row>
    <row r="5" spans="1:9" s="12" customFormat="1">
      <c r="A5" s="894"/>
      <c r="B5" s="894"/>
      <c r="C5" s="80" t="s">
        <v>440</v>
      </c>
      <c r="D5" s="67" t="s">
        <v>203</v>
      </c>
      <c r="E5" s="898"/>
      <c r="F5" s="896"/>
      <c r="G5" s="678"/>
      <c r="H5" s="444">
        <v>10200</v>
      </c>
      <c r="I5" s="666"/>
    </row>
    <row r="6" spans="1:9" s="12" customFormat="1">
      <c r="A6" s="894"/>
      <c r="B6" s="894"/>
      <c r="C6" s="80" t="s">
        <v>441</v>
      </c>
      <c r="D6" s="67" t="s">
        <v>203</v>
      </c>
      <c r="E6" s="898"/>
      <c r="F6" s="896"/>
      <c r="G6" s="678"/>
      <c r="H6" s="444">
        <v>11100</v>
      </c>
      <c r="I6" s="666"/>
    </row>
    <row r="7" spans="1:9" s="12" customFormat="1">
      <c r="A7" s="894"/>
      <c r="B7" s="894"/>
      <c r="C7" s="80" t="s">
        <v>442</v>
      </c>
      <c r="D7" s="67" t="s">
        <v>203</v>
      </c>
      <c r="E7" s="898"/>
      <c r="F7" s="896"/>
      <c r="G7" s="678"/>
      <c r="H7" s="444">
        <v>13200</v>
      </c>
      <c r="I7" s="666"/>
    </row>
    <row r="8" spans="1:9" s="12" customFormat="1">
      <c r="A8" s="894"/>
      <c r="B8" s="894"/>
      <c r="C8" s="80" t="s">
        <v>443</v>
      </c>
      <c r="D8" s="67" t="s">
        <v>203</v>
      </c>
      <c r="E8" s="898"/>
      <c r="F8" s="896"/>
      <c r="G8" s="678"/>
      <c r="H8" s="444">
        <v>15400</v>
      </c>
      <c r="I8" s="666"/>
    </row>
    <row r="9" spans="1:9" s="12" customFormat="1">
      <c r="A9" s="894"/>
      <c r="B9" s="894"/>
      <c r="C9" s="80" t="s">
        <v>444</v>
      </c>
      <c r="D9" s="67" t="s">
        <v>203</v>
      </c>
      <c r="E9" s="898"/>
      <c r="F9" s="896"/>
      <c r="G9" s="678"/>
      <c r="H9" s="444">
        <v>14800</v>
      </c>
      <c r="I9" s="666"/>
    </row>
    <row r="10" spans="1:9" s="12" customFormat="1">
      <c r="A10" s="894"/>
      <c r="B10" s="894"/>
      <c r="C10" s="80" t="s">
        <v>445</v>
      </c>
      <c r="D10" s="67" t="s">
        <v>203</v>
      </c>
      <c r="E10" s="898"/>
      <c r="F10" s="896"/>
      <c r="G10" s="678"/>
      <c r="H10" s="444">
        <v>18100</v>
      </c>
      <c r="I10" s="666"/>
    </row>
    <row r="11" spans="1:9" s="12" customFormat="1">
      <c r="A11" s="894"/>
      <c r="B11" s="894"/>
      <c r="C11" s="80" t="s">
        <v>536</v>
      </c>
      <c r="D11" s="67" t="s">
        <v>203</v>
      </c>
      <c r="E11" s="898"/>
      <c r="F11" s="896"/>
      <c r="G11" s="678"/>
      <c r="H11" s="444">
        <v>21200</v>
      </c>
      <c r="I11" s="666"/>
    </row>
    <row r="12" spans="1:9" s="12" customFormat="1">
      <c r="A12" s="894"/>
      <c r="B12" s="894"/>
      <c r="C12" s="80" t="s">
        <v>446</v>
      </c>
      <c r="D12" s="67"/>
      <c r="E12" s="898"/>
      <c r="F12" s="896"/>
      <c r="G12" s="678"/>
      <c r="H12" s="444">
        <v>25500</v>
      </c>
      <c r="I12" s="666"/>
    </row>
    <row r="13" spans="1:9" s="12" customFormat="1">
      <c r="A13" s="894"/>
      <c r="B13" s="894"/>
      <c r="C13" s="80" t="s">
        <v>447</v>
      </c>
      <c r="D13" s="67" t="s">
        <v>203</v>
      </c>
      <c r="E13" s="898"/>
      <c r="F13" s="896"/>
      <c r="G13" s="678"/>
      <c r="H13" s="444">
        <v>22600</v>
      </c>
      <c r="I13" s="41" t="s">
        <v>152</v>
      </c>
    </row>
    <row r="14" spans="1:9" s="12" customFormat="1">
      <c r="A14" s="894"/>
      <c r="B14" s="894"/>
      <c r="C14" s="80" t="s">
        <v>448</v>
      </c>
      <c r="D14" s="67" t="s">
        <v>203</v>
      </c>
      <c r="E14" s="898"/>
      <c r="F14" s="896"/>
      <c r="G14" s="678"/>
      <c r="H14" s="444">
        <v>27300</v>
      </c>
      <c r="I14" s="41" t="s">
        <v>152</v>
      </c>
    </row>
    <row r="15" spans="1:9" s="12" customFormat="1">
      <c r="A15" s="894"/>
      <c r="B15" s="894"/>
      <c r="C15" s="80" t="s">
        <v>449</v>
      </c>
      <c r="D15" s="67" t="s">
        <v>203</v>
      </c>
      <c r="E15" s="898"/>
      <c r="F15" s="896"/>
      <c r="G15" s="678"/>
      <c r="H15" s="444">
        <v>32800</v>
      </c>
      <c r="I15" s="41" t="s">
        <v>152</v>
      </c>
    </row>
    <row r="16" spans="1:9" s="12" customFormat="1">
      <c r="A16" s="894"/>
      <c r="B16" s="894"/>
      <c r="C16" s="80" t="s">
        <v>450</v>
      </c>
      <c r="D16" s="67" t="s">
        <v>203</v>
      </c>
      <c r="E16" s="898"/>
      <c r="F16" s="896"/>
      <c r="G16" s="678"/>
      <c r="H16" s="444">
        <v>39000</v>
      </c>
      <c r="I16" s="41" t="s">
        <v>152</v>
      </c>
    </row>
    <row r="17" spans="1:9" s="12" customFormat="1">
      <c r="A17" s="894"/>
      <c r="B17" s="894"/>
      <c r="C17" s="80" t="s">
        <v>451</v>
      </c>
      <c r="D17" s="67" t="s">
        <v>203</v>
      </c>
      <c r="E17" s="898"/>
      <c r="F17" s="896"/>
      <c r="G17" s="678"/>
      <c r="H17" s="444">
        <v>29100</v>
      </c>
      <c r="I17" s="41" t="s">
        <v>152</v>
      </c>
    </row>
    <row r="18" spans="1:9" s="12" customFormat="1">
      <c r="A18" s="894"/>
      <c r="B18" s="894"/>
      <c r="C18" s="80" t="s">
        <v>452</v>
      </c>
      <c r="D18" s="67" t="s">
        <v>203</v>
      </c>
      <c r="E18" s="898"/>
      <c r="F18" s="896"/>
      <c r="G18" s="678"/>
      <c r="H18" s="444">
        <v>34700</v>
      </c>
      <c r="I18" s="41" t="s">
        <v>152</v>
      </c>
    </row>
    <row r="19" spans="1:9" s="12" customFormat="1">
      <c r="A19" s="894"/>
      <c r="B19" s="894"/>
      <c r="C19" s="80" t="s">
        <v>453</v>
      </c>
      <c r="D19" s="67" t="s">
        <v>203</v>
      </c>
      <c r="E19" s="898"/>
      <c r="F19" s="896"/>
      <c r="G19" s="678"/>
      <c r="H19" s="444">
        <v>41700</v>
      </c>
      <c r="I19" s="41" t="s">
        <v>152</v>
      </c>
    </row>
    <row r="20" spans="1:9" s="12" customFormat="1">
      <c r="A20" s="894"/>
      <c r="B20" s="894"/>
      <c r="C20" s="80" t="s">
        <v>454</v>
      </c>
      <c r="D20" s="67" t="s">
        <v>203</v>
      </c>
      <c r="E20" s="898"/>
      <c r="F20" s="896"/>
      <c r="G20" s="678"/>
      <c r="H20" s="444">
        <v>50900</v>
      </c>
      <c r="I20" s="41" t="s">
        <v>152</v>
      </c>
    </row>
    <row r="21" spans="1:9" s="12" customFormat="1">
      <c r="A21" s="894"/>
      <c r="B21" s="894"/>
      <c r="C21" s="80" t="s">
        <v>455</v>
      </c>
      <c r="D21" s="67" t="s">
        <v>203</v>
      </c>
      <c r="E21" s="898"/>
      <c r="F21" s="896"/>
      <c r="G21" s="678"/>
      <c r="H21" s="444">
        <v>60200</v>
      </c>
      <c r="I21" s="41" t="s">
        <v>152</v>
      </c>
    </row>
    <row r="22" spans="1:9" s="12" customFormat="1">
      <c r="A22" s="894"/>
      <c r="B22" s="894"/>
      <c r="C22" s="80" t="s">
        <v>541</v>
      </c>
      <c r="D22" s="67" t="s">
        <v>203</v>
      </c>
      <c r="E22" s="898"/>
      <c r="F22" s="896"/>
      <c r="G22" s="678"/>
      <c r="H22" s="444">
        <v>45100</v>
      </c>
      <c r="I22" s="41" t="s">
        <v>152</v>
      </c>
    </row>
    <row r="23" spans="1:9" s="12" customFormat="1">
      <c r="A23" s="894"/>
      <c r="B23" s="894"/>
      <c r="C23" s="80" t="s">
        <v>456</v>
      </c>
      <c r="D23" s="67" t="s">
        <v>203</v>
      </c>
      <c r="E23" s="898"/>
      <c r="F23" s="896"/>
      <c r="G23" s="678"/>
      <c r="H23" s="444">
        <v>55400</v>
      </c>
      <c r="I23" s="41" t="s">
        <v>152</v>
      </c>
    </row>
    <row r="24" spans="1:9" s="12" customFormat="1">
      <c r="A24" s="894"/>
      <c r="B24" s="894"/>
      <c r="C24" s="80" t="s">
        <v>457</v>
      </c>
      <c r="D24" s="67" t="s">
        <v>203</v>
      </c>
      <c r="E24" s="898"/>
      <c r="F24" s="896"/>
      <c r="G24" s="678"/>
      <c r="H24" s="444">
        <v>67200</v>
      </c>
      <c r="I24" s="41" t="s">
        <v>152</v>
      </c>
    </row>
    <row r="25" spans="1:9" s="12" customFormat="1">
      <c r="A25" s="894"/>
      <c r="B25" s="894"/>
      <c r="C25" s="80" t="s">
        <v>458</v>
      </c>
      <c r="D25" s="67" t="s">
        <v>203</v>
      </c>
      <c r="E25" s="898"/>
      <c r="F25" s="896"/>
      <c r="G25" s="678"/>
      <c r="H25" s="444">
        <v>80100</v>
      </c>
      <c r="I25" s="41" t="s">
        <v>152</v>
      </c>
    </row>
    <row r="26" spans="1:9" s="12" customFormat="1">
      <c r="A26" s="894"/>
      <c r="B26" s="894"/>
      <c r="C26" s="80" t="s">
        <v>459</v>
      </c>
      <c r="D26" s="67" t="s">
        <v>203</v>
      </c>
      <c r="E26" s="898"/>
      <c r="F26" s="896"/>
      <c r="G26" s="678"/>
      <c r="H26" s="444">
        <v>95900</v>
      </c>
      <c r="I26" s="41" t="s">
        <v>152</v>
      </c>
    </row>
    <row r="27" spans="1:9" s="12" customFormat="1">
      <c r="A27" s="894"/>
      <c r="B27" s="894"/>
      <c r="C27" s="80" t="s">
        <v>460</v>
      </c>
      <c r="D27" s="67" t="s">
        <v>203</v>
      </c>
      <c r="E27" s="898"/>
      <c r="F27" s="896"/>
      <c r="G27" s="678"/>
      <c r="H27" s="444">
        <v>64200</v>
      </c>
      <c r="I27" s="41" t="s">
        <v>152</v>
      </c>
    </row>
    <row r="28" spans="1:9" s="12" customFormat="1">
      <c r="A28" s="894"/>
      <c r="B28" s="894"/>
      <c r="C28" s="80" t="s">
        <v>461</v>
      </c>
      <c r="D28" s="67" t="s">
        <v>203</v>
      </c>
      <c r="E28" s="898"/>
      <c r="F28" s="896"/>
      <c r="G28" s="678"/>
      <c r="H28" s="444">
        <v>79100</v>
      </c>
      <c r="I28" s="41" t="s">
        <v>152</v>
      </c>
    </row>
    <row r="29" spans="1:9" s="12" customFormat="1">
      <c r="A29" s="894"/>
      <c r="B29" s="894"/>
      <c r="C29" s="80" t="s">
        <v>462</v>
      </c>
      <c r="D29" s="67" t="s">
        <v>203</v>
      </c>
      <c r="E29" s="898"/>
      <c r="F29" s="896"/>
      <c r="G29" s="678"/>
      <c r="H29" s="444">
        <v>95300</v>
      </c>
      <c r="I29" s="41" t="s">
        <v>152</v>
      </c>
    </row>
    <row r="30" spans="1:9" s="12" customFormat="1">
      <c r="A30" s="894"/>
      <c r="B30" s="894"/>
      <c r="C30" s="80" t="s">
        <v>463</v>
      </c>
      <c r="D30" s="67" t="s">
        <v>203</v>
      </c>
      <c r="E30" s="898"/>
      <c r="F30" s="896"/>
      <c r="G30" s="678"/>
      <c r="H30" s="444">
        <v>113700</v>
      </c>
      <c r="I30" s="41" t="s">
        <v>152</v>
      </c>
    </row>
    <row r="31" spans="1:9" s="12" customFormat="1">
      <c r="A31" s="894"/>
      <c r="B31" s="894"/>
      <c r="C31" s="80" t="s">
        <v>464</v>
      </c>
      <c r="D31" s="67" t="s">
        <v>203</v>
      </c>
      <c r="E31" s="898"/>
      <c r="F31" s="896"/>
      <c r="G31" s="678"/>
      <c r="H31" s="444">
        <v>135800</v>
      </c>
      <c r="I31" s="41" t="s">
        <v>152</v>
      </c>
    </row>
    <row r="32" spans="1:9" s="12" customFormat="1">
      <c r="A32" s="894"/>
      <c r="B32" s="894"/>
      <c r="C32" s="80" t="s">
        <v>544</v>
      </c>
      <c r="D32" s="67" t="s">
        <v>203</v>
      </c>
      <c r="E32" s="898"/>
      <c r="F32" s="896"/>
      <c r="G32" s="678"/>
      <c r="H32" s="444">
        <v>101300</v>
      </c>
      <c r="I32" s="41" t="s">
        <v>152</v>
      </c>
    </row>
    <row r="33" spans="1:9" s="12" customFormat="1">
      <c r="A33" s="894"/>
      <c r="B33" s="894"/>
      <c r="C33" s="80" t="s">
        <v>465</v>
      </c>
      <c r="D33" s="67" t="s">
        <v>203</v>
      </c>
      <c r="E33" s="898"/>
      <c r="F33" s="896"/>
      <c r="G33" s="678"/>
      <c r="H33" s="444">
        <v>112200</v>
      </c>
      <c r="I33" s="41" t="s">
        <v>152</v>
      </c>
    </row>
    <row r="34" spans="1:9" s="12" customFormat="1">
      <c r="A34" s="894"/>
      <c r="B34" s="894"/>
      <c r="C34" s="80" t="s">
        <v>466</v>
      </c>
      <c r="D34" s="67" t="s">
        <v>203</v>
      </c>
      <c r="E34" s="898"/>
      <c r="F34" s="896"/>
      <c r="G34" s="678"/>
      <c r="H34" s="444">
        <v>135600</v>
      </c>
      <c r="I34" s="41" t="s">
        <v>152</v>
      </c>
    </row>
    <row r="35" spans="1:9" s="12" customFormat="1">
      <c r="A35" s="894"/>
      <c r="B35" s="894"/>
      <c r="C35" s="80" t="s">
        <v>467</v>
      </c>
      <c r="D35" s="67" t="s">
        <v>203</v>
      </c>
      <c r="E35" s="898"/>
      <c r="F35" s="896"/>
      <c r="G35" s="678"/>
      <c r="H35" s="444">
        <v>162800</v>
      </c>
      <c r="I35" s="41" t="s">
        <v>152</v>
      </c>
    </row>
    <row r="36" spans="1:9" s="12" customFormat="1">
      <c r="A36" s="894"/>
      <c r="B36" s="894"/>
      <c r="C36" s="80" t="s">
        <v>468</v>
      </c>
      <c r="D36" s="67" t="s">
        <v>203</v>
      </c>
      <c r="E36" s="898"/>
      <c r="F36" s="896"/>
      <c r="G36" s="678"/>
      <c r="H36" s="444">
        <v>194900</v>
      </c>
      <c r="I36" s="41" t="s">
        <v>152</v>
      </c>
    </row>
    <row r="37" spans="1:9" s="12" customFormat="1">
      <c r="A37" s="894"/>
      <c r="B37" s="894"/>
      <c r="C37" s="80" t="s">
        <v>469</v>
      </c>
      <c r="D37" s="67" t="s">
        <v>203</v>
      </c>
      <c r="E37" s="898"/>
      <c r="F37" s="896"/>
      <c r="G37" s="678"/>
      <c r="H37" s="444">
        <v>109400</v>
      </c>
      <c r="I37" s="41" t="s">
        <v>152</v>
      </c>
    </row>
    <row r="38" spans="1:9" s="12" customFormat="1">
      <c r="A38" s="894"/>
      <c r="B38" s="894"/>
      <c r="C38" s="80" t="s">
        <v>470</v>
      </c>
      <c r="D38" s="67" t="s">
        <v>203</v>
      </c>
      <c r="E38" s="898"/>
      <c r="F38" s="896"/>
      <c r="G38" s="678"/>
      <c r="H38" s="444">
        <v>135900</v>
      </c>
      <c r="I38" s="41" t="s">
        <v>152</v>
      </c>
    </row>
    <row r="39" spans="1:9" s="12" customFormat="1">
      <c r="A39" s="894"/>
      <c r="B39" s="894"/>
      <c r="C39" s="80" t="s">
        <v>471</v>
      </c>
      <c r="D39" s="67" t="s">
        <v>203</v>
      </c>
      <c r="E39" s="898"/>
      <c r="F39" s="896"/>
      <c r="G39" s="678"/>
      <c r="H39" s="444">
        <v>170000</v>
      </c>
      <c r="I39" s="41" t="s">
        <v>152</v>
      </c>
    </row>
    <row r="40" spans="1:9" s="12" customFormat="1">
      <c r="A40" s="894"/>
      <c r="B40" s="894"/>
      <c r="C40" s="80" t="s">
        <v>472</v>
      </c>
      <c r="D40" s="67" t="s">
        <v>203</v>
      </c>
      <c r="E40" s="898"/>
      <c r="F40" s="896"/>
      <c r="G40" s="678"/>
      <c r="H40" s="444">
        <v>203100</v>
      </c>
      <c r="I40" s="41" t="s">
        <v>152</v>
      </c>
    </row>
    <row r="41" spans="1:9" s="12" customFormat="1">
      <c r="A41" s="894"/>
      <c r="B41" s="894"/>
      <c r="C41" s="80" t="s">
        <v>473</v>
      </c>
      <c r="D41" s="67" t="s">
        <v>203</v>
      </c>
      <c r="E41" s="898"/>
      <c r="F41" s="896"/>
      <c r="G41" s="678"/>
      <c r="H41" s="444">
        <v>245300</v>
      </c>
      <c r="I41" s="41" t="s">
        <v>152</v>
      </c>
    </row>
    <row r="42" spans="1:9" s="12" customFormat="1">
      <c r="A42" s="894"/>
      <c r="B42" s="894"/>
      <c r="C42" s="80" t="s">
        <v>474</v>
      </c>
      <c r="D42" s="67" t="s">
        <v>203</v>
      </c>
      <c r="E42" s="898"/>
      <c r="F42" s="896"/>
      <c r="G42" s="678"/>
      <c r="H42" s="444">
        <v>295200</v>
      </c>
      <c r="I42" s="41" t="s">
        <v>152</v>
      </c>
    </row>
    <row r="43" spans="1:9" s="12" customFormat="1">
      <c r="A43" s="894"/>
      <c r="B43" s="894"/>
      <c r="C43" s="80" t="s">
        <v>581</v>
      </c>
      <c r="D43" s="67" t="s">
        <v>203</v>
      </c>
      <c r="E43" s="898"/>
      <c r="F43" s="896"/>
      <c r="G43" s="678"/>
      <c r="H43" s="444">
        <v>141600</v>
      </c>
      <c r="I43" s="41" t="s">
        <v>152</v>
      </c>
    </row>
    <row r="44" spans="1:9" s="12" customFormat="1">
      <c r="A44" s="894"/>
      <c r="B44" s="894"/>
      <c r="C44" s="80" t="s">
        <v>475</v>
      </c>
      <c r="D44" s="67" t="s">
        <v>203</v>
      </c>
      <c r="E44" s="898"/>
      <c r="F44" s="896"/>
      <c r="G44" s="678"/>
      <c r="H44" s="444">
        <v>175500</v>
      </c>
      <c r="I44" s="41" t="s">
        <v>152</v>
      </c>
    </row>
    <row r="45" spans="1:9" s="12" customFormat="1" ht="18" customHeight="1">
      <c r="A45" s="894"/>
      <c r="B45" s="894"/>
      <c r="C45" s="80" t="s">
        <v>476</v>
      </c>
      <c r="D45" s="67" t="s">
        <v>203</v>
      </c>
      <c r="E45" s="898"/>
      <c r="F45" s="896"/>
      <c r="G45" s="678"/>
      <c r="H45" s="444">
        <v>214600</v>
      </c>
      <c r="I45" s="41" t="s">
        <v>152</v>
      </c>
    </row>
    <row r="46" spans="1:9" s="12" customFormat="1" ht="21.6" customHeight="1">
      <c r="A46" s="894"/>
      <c r="B46" s="894"/>
      <c r="C46" s="80" t="s">
        <v>477</v>
      </c>
      <c r="D46" s="67" t="s">
        <v>203</v>
      </c>
      <c r="E46" s="898"/>
      <c r="F46" s="896"/>
      <c r="G46" s="678"/>
      <c r="H46" s="444">
        <v>261500</v>
      </c>
      <c r="I46" s="41" t="s">
        <v>152</v>
      </c>
    </row>
    <row r="47" spans="1:9" s="12" customFormat="1" ht="21" customHeight="1">
      <c r="A47" s="894"/>
      <c r="B47" s="894"/>
      <c r="C47" s="80" t="s">
        <v>478</v>
      </c>
      <c r="D47" s="67" t="s">
        <v>203</v>
      </c>
      <c r="E47" s="898"/>
      <c r="F47" s="896"/>
      <c r="G47" s="678"/>
      <c r="H47" s="444">
        <v>317300</v>
      </c>
      <c r="I47" s="41" t="s">
        <v>152</v>
      </c>
    </row>
    <row r="48" spans="1:9" s="12" customFormat="1" ht="18.600000000000001" customHeight="1">
      <c r="A48" s="900"/>
      <c r="B48" s="900"/>
      <c r="C48" s="80" t="s">
        <v>574</v>
      </c>
      <c r="D48" s="67" t="s">
        <v>203</v>
      </c>
      <c r="E48" s="904"/>
      <c r="F48" s="842"/>
      <c r="G48" s="735"/>
      <c r="H48" s="444">
        <v>378300</v>
      </c>
      <c r="I48" s="41" t="s">
        <v>152</v>
      </c>
    </row>
    <row r="49" spans="1:9" s="12" customFormat="1" ht="17.100000000000001" customHeight="1">
      <c r="A49" s="893"/>
      <c r="B49" s="893"/>
      <c r="C49" s="80" t="s">
        <v>582</v>
      </c>
      <c r="D49" s="67" t="s">
        <v>203</v>
      </c>
      <c r="E49" s="907" t="s">
        <v>2569</v>
      </c>
      <c r="F49" s="841"/>
      <c r="G49" s="739" t="str">
        <f>G3</f>
        <v xml:space="preserve">Công ty Cổ phần Nhựa Châu Âu Xanh
 Đc: Quốc lộ 3, phường Trung Thành, tỉnh Thái 
Nguyên; SĐT:0962145511 </v>
      </c>
      <c r="H49" s="444">
        <v>232800</v>
      </c>
      <c r="I49" s="41" t="s">
        <v>152</v>
      </c>
    </row>
    <row r="50" spans="1:9" s="12" customFormat="1" ht="17.100000000000001" customHeight="1">
      <c r="A50" s="894"/>
      <c r="B50" s="894"/>
      <c r="C50" s="80" t="s">
        <v>479</v>
      </c>
      <c r="D50" s="67" t="s">
        <v>203</v>
      </c>
      <c r="E50" s="901"/>
      <c r="F50" s="896"/>
      <c r="G50" s="740"/>
      <c r="H50" s="444">
        <v>287000</v>
      </c>
      <c r="I50" s="41" t="s">
        <v>152</v>
      </c>
    </row>
    <row r="51" spans="1:9" s="12" customFormat="1" ht="17.100000000000001" customHeight="1">
      <c r="A51" s="894"/>
      <c r="B51" s="894"/>
      <c r="C51" s="80" t="s">
        <v>480</v>
      </c>
      <c r="D51" s="67" t="s">
        <v>580</v>
      </c>
      <c r="E51" s="901"/>
      <c r="F51" s="896"/>
      <c r="G51" s="740"/>
      <c r="H51" s="444">
        <v>352000</v>
      </c>
      <c r="I51" s="41" t="s">
        <v>152</v>
      </c>
    </row>
    <row r="52" spans="1:9" s="12" customFormat="1" ht="17.100000000000001" customHeight="1">
      <c r="A52" s="894"/>
      <c r="B52" s="894"/>
      <c r="C52" s="80" t="s">
        <v>481</v>
      </c>
      <c r="D52" s="67" t="s">
        <v>203</v>
      </c>
      <c r="E52" s="901"/>
      <c r="F52" s="896"/>
      <c r="G52" s="740"/>
      <c r="H52" s="444">
        <v>423300</v>
      </c>
      <c r="I52" s="41" t="s">
        <v>152</v>
      </c>
    </row>
    <row r="53" spans="1:9" s="12" customFormat="1" ht="17.100000000000001" customHeight="1">
      <c r="A53" s="894"/>
      <c r="B53" s="894"/>
      <c r="C53" s="80" t="s">
        <v>482</v>
      </c>
      <c r="D53" s="67" t="s">
        <v>203</v>
      </c>
      <c r="E53" s="901"/>
      <c r="F53" s="896"/>
      <c r="G53" s="740"/>
      <c r="H53" s="444">
        <v>520200</v>
      </c>
      <c r="I53" s="41" t="s">
        <v>152</v>
      </c>
    </row>
    <row r="54" spans="1:9" s="12" customFormat="1" ht="17.100000000000001" customHeight="1">
      <c r="A54" s="894"/>
      <c r="B54" s="894"/>
      <c r="C54" s="80" t="s">
        <v>483</v>
      </c>
      <c r="D54" s="67" t="s">
        <v>203</v>
      </c>
      <c r="E54" s="901"/>
      <c r="F54" s="896"/>
      <c r="G54" s="740"/>
      <c r="H54" s="444">
        <v>620600</v>
      </c>
      <c r="I54" s="41" t="s">
        <v>152</v>
      </c>
    </row>
    <row r="55" spans="1:9" s="12" customFormat="1" ht="17.100000000000001" customHeight="1">
      <c r="A55" s="894"/>
      <c r="B55" s="894"/>
      <c r="C55" s="80" t="s">
        <v>583</v>
      </c>
      <c r="D55" s="67" t="s">
        <v>203</v>
      </c>
      <c r="E55" s="901"/>
      <c r="F55" s="896"/>
      <c r="G55" s="740"/>
      <c r="H55" s="444">
        <v>361200</v>
      </c>
      <c r="I55" s="41" t="s">
        <v>152</v>
      </c>
    </row>
    <row r="56" spans="1:9" s="12" customFormat="1" ht="17.100000000000001" customHeight="1">
      <c r="A56" s="894"/>
      <c r="B56" s="894"/>
      <c r="C56" s="80" t="s">
        <v>484</v>
      </c>
      <c r="D56" s="67" t="s">
        <v>203</v>
      </c>
      <c r="E56" s="901"/>
      <c r="F56" s="896"/>
      <c r="G56" s="740"/>
      <c r="H56" s="444">
        <v>450100</v>
      </c>
      <c r="I56" s="41" t="s">
        <v>152</v>
      </c>
    </row>
    <row r="57" spans="1:9" s="12" customFormat="1" ht="17.100000000000001" customHeight="1">
      <c r="A57" s="894"/>
      <c r="B57" s="894"/>
      <c r="C57" s="80" t="s">
        <v>485</v>
      </c>
      <c r="D57" s="67" t="s">
        <v>203</v>
      </c>
      <c r="E57" s="901"/>
      <c r="F57" s="896"/>
      <c r="G57" s="740"/>
      <c r="H57" s="444">
        <v>555300</v>
      </c>
      <c r="I57" s="41" t="s">
        <v>152</v>
      </c>
    </row>
    <row r="58" spans="1:9" s="12" customFormat="1" ht="17.100000000000001" customHeight="1">
      <c r="A58" s="894"/>
      <c r="B58" s="894"/>
      <c r="C58" s="80" t="s">
        <v>486</v>
      </c>
      <c r="D58" s="67" t="s">
        <v>203</v>
      </c>
      <c r="E58" s="901"/>
      <c r="F58" s="896"/>
      <c r="G58" s="740"/>
      <c r="H58" s="444">
        <v>661400</v>
      </c>
      <c r="I58" s="41" t="s">
        <v>152</v>
      </c>
    </row>
    <row r="59" spans="1:9" s="12" customFormat="1" ht="17.100000000000001" customHeight="1">
      <c r="A59" s="894"/>
      <c r="B59" s="894"/>
      <c r="C59" s="80" t="s">
        <v>487</v>
      </c>
      <c r="D59" s="67" t="s">
        <v>203</v>
      </c>
      <c r="E59" s="901"/>
      <c r="F59" s="896"/>
      <c r="G59" s="740"/>
      <c r="H59" s="444">
        <v>818700</v>
      </c>
      <c r="I59" s="41" t="s">
        <v>152</v>
      </c>
    </row>
    <row r="60" spans="1:9" s="12" customFormat="1" ht="17.100000000000001" customHeight="1">
      <c r="A60" s="894"/>
      <c r="B60" s="894"/>
      <c r="C60" s="80" t="s">
        <v>488</v>
      </c>
      <c r="D60" s="67" t="s">
        <v>203</v>
      </c>
      <c r="E60" s="901"/>
      <c r="F60" s="896"/>
      <c r="G60" s="740"/>
      <c r="H60" s="444">
        <v>976200</v>
      </c>
      <c r="I60" s="41" t="s">
        <v>152</v>
      </c>
    </row>
    <row r="61" spans="1:9" s="12" customFormat="1" ht="17.100000000000001" customHeight="1">
      <c r="A61" s="894"/>
      <c r="B61" s="894"/>
      <c r="C61" s="80" t="s">
        <v>584</v>
      </c>
      <c r="D61" s="67" t="s">
        <v>203</v>
      </c>
      <c r="E61" s="901"/>
      <c r="F61" s="896"/>
      <c r="G61" s="740"/>
      <c r="H61" s="444">
        <v>453200</v>
      </c>
      <c r="I61" s="41" t="s">
        <v>152</v>
      </c>
    </row>
    <row r="62" spans="1:9" s="12" customFormat="1" ht="17.100000000000001" customHeight="1">
      <c r="A62" s="894"/>
      <c r="B62" s="894"/>
      <c r="C62" s="80" t="s">
        <v>489</v>
      </c>
      <c r="D62" s="67" t="s">
        <v>203</v>
      </c>
      <c r="E62" s="901"/>
      <c r="F62" s="896"/>
      <c r="G62" s="740"/>
      <c r="H62" s="444">
        <v>566900</v>
      </c>
      <c r="I62" s="41" t="s">
        <v>152</v>
      </c>
    </row>
    <row r="63" spans="1:9" s="12" customFormat="1" ht="17.100000000000001" customHeight="1">
      <c r="A63" s="894"/>
      <c r="B63" s="894"/>
      <c r="C63" s="80" t="s">
        <v>490</v>
      </c>
      <c r="D63" s="67" t="s">
        <v>203</v>
      </c>
      <c r="E63" s="901"/>
      <c r="F63" s="896"/>
      <c r="G63" s="740"/>
      <c r="H63" s="444">
        <v>682600</v>
      </c>
      <c r="I63" s="41" t="s">
        <v>152</v>
      </c>
    </row>
    <row r="64" spans="1:9" s="12" customFormat="1" ht="17.100000000000001" customHeight="1">
      <c r="A64" s="894"/>
      <c r="B64" s="894"/>
      <c r="C64" s="80" t="s">
        <v>491</v>
      </c>
      <c r="D64" s="67" t="s">
        <v>203</v>
      </c>
      <c r="E64" s="901"/>
      <c r="F64" s="896"/>
      <c r="G64" s="740"/>
      <c r="H64" s="444">
        <v>836000</v>
      </c>
      <c r="I64" s="41" t="s">
        <v>152</v>
      </c>
    </row>
    <row r="65" spans="1:9" s="12" customFormat="1" ht="17.100000000000001" customHeight="1">
      <c r="A65" s="894"/>
      <c r="B65" s="894"/>
      <c r="C65" s="80" t="s">
        <v>492</v>
      </c>
      <c r="D65" s="67" t="s">
        <v>203</v>
      </c>
      <c r="E65" s="901"/>
      <c r="F65" s="896"/>
      <c r="G65" s="740"/>
      <c r="H65" s="444">
        <v>1000900</v>
      </c>
      <c r="I65" s="41" t="s">
        <v>152</v>
      </c>
    </row>
    <row r="66" spans="1:9" s="12" customFormat="1" ht="17.100000000000001" customHeight="1">
      <c r="A66" s="894"/>
      <c r="B66" s="894"/>
      <c r="C66" s="80" t="s">
        <v>493</v>
      </c>
      <c r="D66" s="67" t="s">
        <v>203</v>
      </c>
      <c r="E66" s="901"/>
      <c r="F66" s="896"/>
      <c r="G66" s="740"/>
      <c r="H66" s="444">
        <v>1207300</v>
      </c>
      <c r="I66" s="41" t="s">
        <v>152</v>
      </c>
    </row>
    <row r="67" spans="1:9" s="12" customFormat="1" ht="17.100000000000001" customHeight="1">
      <c r="A67" s="894"/>
      <c r="B67" s="894"/>
      <c r="C67" s="80" t="s">
        <v>585</v>
      </c>
      <c r="D67" s="67" t="s">
        <v>203</v>
      </c>
      <c r="E67" s="901"/>
      <c r="F67" s="896"/>
      <c r="G67" s="740"/>
      <c r="H67" s="444">
        <v>887700</v>
      </c>
      <c r="I67" s="41" t="s">
        <v>152</v>
      </c>
    </row>
    <row r="68" spans="1:9" s="12" customFormat="1" ht="17.100000000000001" customHeight="1">
      <c r="A68" s="894"/>
      <c r="B68" s="894"/>
      <c r="C68" s="80" t="s">
        <v>494</v>
      </c>
      <c r="D68" s="67" t="s">
        <v>203</v>
      </c>
      <c r="E68" s="901"/>
      <c r="F68" s="896"/>
      <c r="G68" s="740"/>
      <c r="H68" s="444">
        <v>1105300</v>
      </c>
      <c r="I68" s="41" t="s">
        <v>152</v>
      </c>
    </row>
    <row r="69" spans="1:9" s="12" customFormat="1" ht="17.100000000000001" customHeight="1">
      <c r="A69" s="894"/>
      <c r="B69" s="894"/>
      <c r="C69" s="80" t="s">
        <v>495</v>
      </c>
      <c r="D69" s="67" t="s">
        <v>203</v>
      </c>
      <c r="E69" s="901"/>
      <c r="F69" s="896"/>
      <c r="G69" s="740"/>
      <c r="H69" s="444">
        <v>1341800</v>
      </c>
      <c r="I69" s="41" t="s">
        <v>152</v>
      </c>
    </row>
    <row r="70" spans="1:9" s="12" customFormat="1" ht="17.100000000000001" customHeight="1">
      <c r="A70" s="894"/>
      <c r="B70" s="894"/>
      <c r="C70" s="80" t="s">
        <v>496</v>
      </c>
      <c r="D70" s="67" t="s">
        <v>203</v>
      </c>
      <c r="E70" s="901"/>
      <c r="F70" s="896"/>
      <c r="G70" s="740"/>
      <c r="H70" s="444">
        <v>1629900</v>
      </c>
      <c r="I70" s="41" t="s">
        <v>152</v>
      </c>
    </row>
    <row r="71" spans="1:9" s="12" customFormat="1" ht="17.100000000000001" customHeight="1">
      <c r="A71" s="894"/>
      <c r="B71" s="894"/>
      <c r="C71" s="80" t="s">
        <v>497</v>
      </c>
      <c r="D71" s="67" t="s">
        <v>203</v>
      </c>
      <c r="E71" s="901"/>
      <c r="F71" s="896"/>
      <c r="G71" s="740"/>
      <c r="H71" s="444">
        <v>1975500</v>
      </c>
      <c r="I71" s="41" t="s">
        <v>152</v>
      </c>
    </row>
    <row r="72" spans="1:9" s="12" customFormat="1" ht="17.100000000000001" customHeight="1">
      <c r="A72" s="894"/>
      <c r="B72" s="894"/>
      <c r="C72" s="80" t="s">
        <v>498</v>
      </c>
      <c r="D72" s="67" t="s">
        <v>203</v>
      </c>
      <c r="E72" s="901"/>
      <c r="F72" s="896"/>
      <c r="G72" s="740"/>
      <c r="H72" s="444">
        <v>2377300</v>
      </c>
      <c r="I72" s="41" t="s">
        <v>152</v>
      </c>
    </row>
    <row r="73" spans="1:9" s="12" customFormat="1" ht="17.100000000000001" customHeight="1">
      <c r="A73" s="894"/>
      <c r="B73" s="894"/>
      <c r="C73" s="80" t="s">
        <v>586</v>
      </c>
      <c r="D73" s="67" t="s">
        <v>203</v>
      </c>
      <c r="E73" s="901"/>
      <c r="F73" s="896"/>
      <c r="G73" s="740"/>
      <c r="H73" s="444">
        <v>1127600</v>
      </c>
      <c r="I73" s="41" t="s">
        <v>152</v>
      </c>
    </row>
    <row r="74" spans="1:9" s="12" customFormat="1" ht="17.100000000000001" customHeight="1">
      <c r="A74" s="894"/>
      <c r="B74" s="894"/>
      <c r="C74" s="80" t="s">
        <v>499</v>
      </c>
      <c r="D74" s="67" t="s">
        <v>203</v>
      </c>
      <c r="E74" s="901"/>
      <c r="F74" s="896"/>
      <c r="G74" s="740"/>
      <c r="H74" s="444">
        <v>1389900</v>
      </c>
      <c r="I74" s="41" t="s">
        <v>152</v>
      </c>
    </row>
    <row r="75" spans="1:9" s="12" customFormat="1" ht="17.100000000000001" customHeight="1">
      <c r="A75" s="894"/>
      <c r="B75" s="894"/>
      <c r="C75" s="80" t="s">
        <v>500</v>
      </c>
      <c r="D75" s="67" t="s">
        <v>203</v>
      </c>
      <c r="E75" s="901"/>
      <c r="F75" s="896"/>
      <c r="G75" s="740"/>
      <c r="H75" s="444">
        <v>1705200</v>
      </c>
      <c r="I75" s="41" t="s">
        <v>152</v>
      </c>
    </row>
    <row r="76" spans="1:9" s="12" customFormat="1" ht="17.100000000000001" customHeight="1">
      <c r="A76" s="894"/>
      <c r="B76" s="894"/>
      <c r="C76" s="80" t="s">
        <v>501</v>
      </c>
      <c r="D76" s="67" t="s">
        <v>203</v>
      </c>
      <c r="E76" s="901"/>
      <c r="F76" s="896"/>
      <c r="G76" s="740"/>
      <c r="H76" s="444">
        <v>2067200</v>
      </c>
      <c r="I76" s="41" t="s">
        <v>152</v>
      </c>
    </row>
    <row r="77" spans="1:9" s="12" customFormat="1" ht="17.100000000000001" customHeight="1">
      <c r="A77" s="894"/>
      <c r="B77" s="894"/>
      <c r="C77" s="80" t="s">
        <v>502</v>
      </c>
      <c r="D77" s="67" t="s">
        <v>203</v>
      </c>
      <c r="E77" s="901"/>
      <c r="F77" s="896"/>
      <c r="G77" s="740"/>
      <c r="H77" s="444">
        <v>2507900</v>
      </c>
      <c r="I77" s="41" t="s">
        <v>152</v>
      </c>
    </row>
    <row r="78" spans="1:9" s="12" customFormat="1" ht="17.100000000000001" customHeight="1">
      <c r="A78" s="894"/>
      <c r="B78" s="894"/>
      <c r="C78" s="80" t="s">
        <v>503</v>
      </c>
      <c r="D78" s="67" t="s">
        <v>203</v>
      </c>
      <c r="E78" s="901"/>
      <c r="F78" s="896"/>
      <c r="G78" s="740"/>
      <c r="H78" s="444">
        <v>3015800</v>
      </c>
      <c r="I78" s="41" t="s">
        <v>152</v>
      </c>
    </row>
    <row r="79" spans="1:9" s="12" customFormat="1" ht="17.100000000000001" customHeight="1">
      <c r="A79" s="894"/>
      <c r="B79" s="894"/>
      <c r="C79" s="80" t="s">
        <v>587</v>
      </c>
      <c r="D79" s="67" t="s">
        <v>203</v>
      </c>
      <c r="E79" s="901"/>
      <c r="F79" s="896"/>
      <c r="G79" s="740"/>
      <c r="H79" s="444">
        <v>1422500</v>
      </c>
      <c r="I79" s="41" t="s">
        <v>152</v>
      </c>
    </row>
    <row r="80" spans="1:9" s="12" customFormat="1" ht="17.100000000000001" customHeight="1">
      <c r="A80" s="894"/>
      <c r="B80" s="894"/>
      <c r="C80" s="80" t="s">
        <v>504</v>
      </c>
      <c r="D80" s="67" t="s">
        <v>203</v>
      </c>
      <c r="E80" s="901"/>
      <c r="F80" s="896"/>
      <c r="G80" s="740"/>
      <c r="H80" s="444">
        <v>1782400</v>
      </c>
      <c r="I80" s="41" t="s">
        <v>152</v>
      </c>
    </row>
    <row r="81" spans="1:9" s="12" customFormat="1" ht="17.100000000000001" customHeight="1">
      <c r="A81" s="894"/>
      <c r="B81" s="894"/>
      <c r="C81" s="80" t="s">
        <v>505</v>
      </c>
      <c r="D81" s="67" t="s">
        <v>203</v>
      </c>
      <c r="E81" s="901"/>
      <c r="F81" s="896"/>
      <c r="G81" s="740"/>
      <c r="H81" s="444">
        <v>2166800</v>
      </c>
      <c r="I81" s="41" t="s">
        <v>152</v>
      </c>
    </row>
    <row r="82" spans="1:9" s="12" customFormat="1" ht="15" customHeight="1">
      <c r="A82" s="894"/>
      <c r="B82" s="894"/>
      <c r="C82" s="80" t="s">
        <v>506</v>
      </c>
      <c r="D82" s="67" t="s">
        <v>203</v>
      </c>
      <c r="E82" s="901"/>
      <c r="F82" s="896"/>
      <c r="G82" s="740"/>
      <c r="H82" s="445">
        <v>2617200</v>
      </c>
      <c r="I82" s="41" t="s">
        <v>152</v>
      </c>
    </row>
    <row r="83" spans="1:9" s="12" customFormat="1" ht="17.100000000000001" customHeight="1">
      <c r="A83" s="894"/>
      <c r="B83" s="894"/>
      <c r="C83" s="80" t="s">
        <v>507</v>
      </c>
      <c r="D83" s="67" t="s">
        <v>203</v>
      </c>
      <c r="E83" s="901"/>
      <c r="F83" s="896"/>
      <c r="G83" s="740"/>
      <c r="H83" s="445">
        <v>3196200</v>
      </c>
      <c r="I83" s="41" t="s">
        <v>152</v>
      </c>
    </row>
    <row r="84" spans="1:9" s="12" customFormat="1" ht="15" customHeight="1">
      <c r="A84" s="894"/>
      <c r="B84" s="894"/>
      <c r="C84" s="80" t="s">
        <v>508</v>
      </c>
      <c r="D84" s="67" t="s">
        <v>203</v>
      </c>
      <c r="E84" s="901"/>
      <c r="F84" s="896"/>
      <c r="G84" s="740"/>
      <c r="H84" s="445">
        <v>3840900</v>
      </c>
      <c r="I84" s="41" t="s">
        <v>152</v>
      </c>
    </row>
    <row r="85" spans="1:9" s="12" customFormat="1" ht="17.100000000000001" customHeight="1">
      <c r="A85" s="894"/>
      <c r="B85" s="894"/>
      <c r="C85" s="80" t="s">
        <v>588</v>
      </c>
      <c r="D85" s="67" t="s">
        <v>203</v>
      </c>
      <c r="E85" s="901"/>
      <c r="F85" s="896"/>
      <c r="G85" s="740"/>
      <c r="H85" s="445">
        <v>1817900</v>
      </c>
      <c r="I85" s="41" t="s">
        <v>152</v>
      </c>
    </row>
    <row r="86" spans="1:9" s="12" customFormat="1" ht="15" customHeight="1">
      <c r="A86" s="894"/>
      <c r="B86" s="894"/>
      <c r="C86" s="80" t="s">
        <v>509</v>
      </c>
      <c r="D86" s="67" t="s">
        <v>203</v>
      </c>
      <c r="E86" s="901"/>
      <c r="F86" s="896"/>
      <c r="G86" s="740"/>
      <c r="H86" s="445">
        <v>2237300</v>
      </c>
      <c r="I86" s="41" t="s">
        <v>152</v>
      </c>
    </row>
    <row r="87" spans="1:9" s="12" customFormat="1" ht="15" customHeight="1">
      <c r="A87" s="894"/>
      <c r="B87" s="894"/>
      <c r="C87" s="80" t="s">
        <v>510</v>
      </c>
      <c r="D87" s="67" t="s">
        <v>203</v>
      </c>
      <c r="E87" s="901"/>
      <c r="F87" s="896"/>
      <c r="G87" s="740"/>
      <c r="H87" s="445">
        <v>2737900</v>
      </c>
      <c r="I87" s="41" t="s">
        <v>152</v>
      </c>
    </row>
    <row r="88" spans="1:9" s="12" customFormat="1" ht="15" customHeight="1">
      <c r="A88" s="894"/>
      <c r="B88" s="894"/>
      <c r="C88" s="80" t="s">
        <v>511</v>
      </c>
      <c r="D88" s="67" t="s">
        <v>203</v>
      </c>
      <c r="E88" s="901"/>
      <c r="F88" s="896"/>
      <c r="G88" s="740"/>
      <c r="H88" s="445">
        <v>3309000</v>
      </c>
      <c r="I88" s="41" t="s">
        <v>152</v>
      </c>
    </row>
    <row r="89" spans="1:9" s="12" customFormat="1" ht="15" customHeight="1">
      <c r="A89" s="894"/>
      <c r="B89" s="894"/>
      <c r="C89" s="80" t="s">
        <v>512</v>
      </c>
      <c r="D89" s="67" t="s">
        <v>203</v>
      </c>
      <c r="E89" s="901"/>
      <c r="F89" s="896"/>
      <c r="G89" s="740"/>
      <c r="H89" s="445">
        <v>4045400</v>
      </c>
      <c r="I89" s="41" t="s">
        <v>152</v>
      </c>
    </row>
    <row r="90" spans="1:9" s="12" customFormat="1" ht="15" customHeight="1">
      <c r="A90" s="894"/>
      <c r="B90" s="894"/>
      <c r="C90" s="80" t="s">
        <v>513</v>
      </c>
      <c r="D90" s="67" t="s">
        <v>203</v>
      </c>
      <c r="E90" s="901"/>
      <c r="F90" s="896"/>
      <c r="G90" s="740"/>
      <c r="H90" s="445">
        <v>4855600</v>
      </c>
      <c r="I90" s="41" t="s">
        <v>152</v>
      </c>
    </row>
    <row r="91" spans="1:9" s="12" customFormat="1" ht="17.100000000000001" customHeight="1">
      <c r="A91" s="894"/>
      <c r="B91" s="894"/>
      <c r="C91" s="80" t="s">
        <v>589</v>
      </c>
      <c r="D91" s="67" t="s">
        <v>203</v>
      </c>
      <c r="E91" s="901"/>
      <c r="F91" s="896"/>
      <c r="G91" s="740"/>
      <c r="H91" s="445">
        <v>2213900</v>
      </c>
      <c r="I91" s="41" t="s">
        <v>152</v>
      </c>
    </row>
    <row r="92" spans="1:9" s="12" customFormat="1" ht="15" customHeight="1">
      <c r="A92" s="894"/>
      <c r="B92" s="894"/>
      <c r="C92" s="80" t="s">
        <v>514</v>
      </c>
      <c r="D92" s="67" t="s">
        <v>203</v>
      </c>
      <c r="E92" s="901"/>
      <c r="F92" s="896"/>
      <c r="G92" s="740"/>
      <c r="H92" s="445">
        <v>2775500</v>
      </c>
      <c r="I92" s="41" t="s">
        <v>152</v>
      </c>
    </row>
    <row r="93" spans="1:9" s="12" customFormat="1" ht="15" customHeight="1">
      <c r="A93" s="894"/>
      <c r="B93" s="894"/>
      <c r="C93" s="80" t="s">
        <v>515</v>
      </c>
      <c r="D93" s="67" t="s">
        <v>203</v>
      </c>
      <c r="E93" s="901"/>
      <c r="F93" s="896"/>
      <c r="G93" s="740"/>
      <c r="H93" s="445">
        <v>3404800</v>
      </c>
      <c r="I93" s="41" t="s">
        <v>152</v>
      </c>
    </row>
    <row r="94" spans="1:9" s="12" customFormat="1" ht="15" customHeight="1">
      <c r="A94" s="894"/>
      <c r="B94" s="894"/>
      <c r="C94" s="80" t="s">
        <v>516</v>
      </c>
      <c r="D94" s="67" t="s">
        <v>580</v>
      </c>
      <c r="E94" s="901" t="s">
        <v>2569</v>
      </c>
      <c r="F94" s="896"/>
      <c r="G94" s="740" t="str">
        <f>G49</f>
        <v xml:space="preserve">Công ty Cổ phần Nhựa Châu Âu Xanh
 Đc: Quốc lộ 3, phường Trung Thành, tỉnh Thái 
Nguyên; SĐT:0962145511 </v>
      </c>
      <c r="H94" s="445">
        <v>4118100</v>
      </c>
      <c r="I94" s="41" t="s">
        <v>152</v>
      </c>
    </row>
    <row r="95" spans="1:9" s="12" customFormat="1">
      <c r="A95" s="894"/>
      <c r="B95" s="894"/>
      <c r="C95" s="80" t="s">
        <v>517</v>
      </c>
      <c r="D95" s="67" t="s">
        <v>203</v>
      </c>
      <c r="E95" s="901"/>
      <c r="F95" s="896"/>
      <c r="G95" s="740"/>
      <c r="H95" s="445">
        <v>5014700</v>
      </c>
      <c r="I95" s="41" t="s">
        <v>152</v>
      </c>
    </row>
    <row r="96" spans="1:9" s="12" customFormat="1">
      <c r="A96" s="894"/>
      <c r="B96" s="894"/>
      <c r="C96" s="80" t="s">
        <v>518</v>
      </c>
      <c r="D96" s="67" t="s">
        <v>203</v>
      </c>
      <c r="E96" s="901"/>
      <c r="F96" s="896"/>
      <c r="G96" s="740"/>
      <c r="H96" s="445">
        <v>6005800</v>
      </c>
      <c r="I96" s="41" t="s">
        <v>152</v>
      </c>
    </row>
    <row r="97" spans="1:9" s="12" customFormat="1">
      <c r="A97" s="894"/>
      <c r="B97" s="894"/>
      <c r="C97" s="80" t="s">
        <v>519</v>
      </c>
      <c r="D97" s="67" t="s">
        <v>203</v>
      </c>
      <c r="E97" s="901"/>
      <c r="F97" s="896"/>
      <c r="G97" s="740"/>
      <c r="H97" s="445">
        <v>3040600</v>
      </c>
      <c r="I97" s="41" t="s">
        <v>152</v>
      </c>
    </row>
    <row r="98" spans="1:9" s="12" customFormat="1">
      <c r="A98" s="894"/>
      <c r="B98" s="894"/>
      <c r="C98" s="80" t="s">
        <v>520</v>
      </c>
      <c r="D98" s="67" t="s">
        <v>203</v>
      </c>
      <c r="E98" s="901"/>
      <c r="F98" s="896"/>
      <c r="G98" s="740"/>
      <c r="H98" s="445">
        <v>3749300</v>
      </c>
      <c r="I98" s="41" t="s">
        <v>152</v>
      </c>
    </row>
    <row r="99" spans="1:9" s="12" customFormat="1">
      <c r="A99" s="894"/>
      <c r="B99" s="894"/>
      <c r="C99" s="80" t="s">
        <v>521</v>
      </c>
      <c r="D99" s="67" t="s">
        <v>203</v>
      </c>
      <c r="E99" s="901"/>
      <c r="F99" s="896"/>
      <c r="G99" s="740"/>
      <c r="H99" s="445">
        <v>4603400</v>
      </c>
      <c r="I99" s="41" t="s">
        <v>152</v>
      </c>
    </row>
    <row r="100" spans="1:9" s="12" customFormat="1">
      <c r="A100" s="894"/>
      <c r="B100" s="894"/>
      <c r="C100" s="80" t="s">
        <v>522</v>
      </c>
      <c r="D100" s="67" t="s">
        <v>203</v>
      </c>
      <c r="E100" s="901"/>
      <c r="F100" s="896"/>
      <c r="G100" s="740"/>
      <c r="H100" s="445">
        <v>5618800</v>
      </c>
      <c r="I100" s="41" t="s">
        <v>152</v>
      </c>
    </row>
    <row r="101" spans="1:9" s="12" customFormat="1">
      <c r="A101" s="894"/>
      <c r="B101" s="894"/>
      <c r="C101" s="80" t="s">
        <v>523</v>
      </c>
      <c r="D101" s="67" t="s">
        <v>203</v>
      </c>
      <c r="E101" s="901"/>
      <c r="F101" s="896"/>
      <c r="G101" s="740"/>
      <c r="H101" s="445">
        <v>6786800</v>
      </c>
      <c r="I101" s="41" t="s">
        <v>152</v>
      </c>
    </row>
    <row r="102" spans="1:9" s="12" customFormat="1">
      <c r="A102" s="894"/>
      <c r="B102" s="894"/>
      <c r="C102" s="80" t="s">
        <v>524</v>
      </c>
      <c r="D102" s="67" t="s">
        <v>203</v>
      </c>
      <c r="E102" s="901"/>
      <c r="F102" s="896"/>
      <c r="G102" s="740"/>
      <c r="H102" s="445">
        <v>3852600</v>
      </c>
      <c r="I102" s="41" t="s">
        <v>152</v>
      </c>
    </row>
    <row r="103" spans="1:9" s="12" customFormat="1">
      <c r="A103" s="894"/>
      <c r="B103" s="894"/>
      <c r="C103" s="80" t="s">
        <v>525</v>
      </c>
      <c r="D103" s="67" t="s">
        <v>203</v>
      </c>
      <c r="E103" s="901"/>
      <c r="F103" s="896"/>
      <c r="G103" s="740"/>
      <c r="H103" s="445">
        <v>4737300</v>
      </c>
      <c r="I103" s="41" t="s">
        <v>152</v>
      </c>
    </row>
    <row r="104" spans="1:9" s="12" customFormat="1">
      <c r="A104" s="894"/>
      <c r="B104" s="894"/>
      <c r="C104" s="80" t="s">
        <v>526</v>
      </c>
      <c r="D104" s="67" t="s">
        <v>203</v>
      </c>
      <c r="E104" s="901"/>
      <c r="F104" s="896"/>
      <c r="G104" s="740"/>
      <c r="H104" s="446">
        <v>5830600</v>
      </c>
      <c r="I104" s="41" t="s">
        <v>152</v>
      </c>
    </row>
    <row r="105" spans="1:9" s="12" customFormat="1">
      <c r="A105" s="894"/>
      <c r="B105" s="894"/>
      <c r="C105" s="80" t="s">
        <v>527</v>
      </c>
      <c r="D105" s="67" t="s">
        <v>203</v>
      </c>
      <c r="E105" s="901"/>
      <c r="F105" s="896"/>
      <c r="G105" s="740"/>
      <c r="H105" s="446">
        <v>7101800</v>
      </c>
      <c r="I105" s="41" t="s">
        <v>152</v>
      </c>
    </row>
    <row r="106" spans="1:9" s="12" customFormat="1">
      <c r="A106" s="894"/>
      <c r="B106" s="894"/>
      <c r="C106" s="80" t="s">
        <v>528</v>
      </c>
      <c r="D106" s="67" t="s">
        <v>203</v>
      </c>
      <c r="E106" s="901"/>
      <c r="F106" s="896"/>
      <c r="G106" s="740"/>
      <c r="H106" s="446">
        <v>8063200</v>
      </c>
      <c r="I106" s="41" t="s">
        <v>152</v>
      </c>
    </row>
    <row r="107" spans="1:9" s="12" customFormat="1">
      <c r="A107" s="894"/>
      <c r="B107" s="894"/>
      <c r="C107" s="80" t="s">
        <v>529</v>
      </c>
      <c r="D107" s="67" t="s">
        <v>203</v>
      </c>
      <c r="E107" s="901"/>
      <c r="F107" s="896"/>
      <c r="G107" s="740"/>
      <c r="H107" s="446">
        <v>6212100</v>
      </c>
      <c r="I107" s="41" t="s">
        <v>152</v>
      </c>
    </row>
    <row r="108" spans="1:9" s="12" customFormat="1">
      <c r="A108" s="894"/>
      <c r="B108" s="894"/>
      <c r="C108" s="80" t="s">
        <v>530</v>
      </c>
      <c r="D108" s="67" t="s">
        <v>203</v>
      </c>
      <c r="E108" s="901"/>
      <c r="F108" s="896"/>
      <c r="G108" s="740"/>
      <c r="H108" s="446">
        <v>7656200</v>
      </c>
      <c r="I108" s="41" t="s">
        <v>152</v>
      </c>
    </row>
    <row r="109" spans="1:9" s="12" customFormat="1">
      <c r="A109" s="894"/>
      <c r="B109" s="894"/>
      <c r="C109" s="80" t="s">
        <v>531</v>
      </c>
      <c r="D109" s="67" t="s">
        <v>203</v>
      </c>
      <c r="E109" s="901"/>
      <c r="F109" s="896"/>
      <c r="G109" s="740"/>
      <c r="H109" s="446">
        <v>9395900</v>
      </c>
      <c r="I109" s="41" t="s">
        <v>152</v>
      </c>
    </row>
    <row r="110" spans="1:9" s="12" customFormat="1">
      <c r="A110" s="894"/>
      <c r="B110" s="894"/>
      <c r="C110" s="80" t="s">
        <v>532</v>
      </c>
      <c r="D110" s="67" t="s">
        <v>203</v>
      </c>
      <c r="E110" s="901"/>
      <c r="F110" s="896"/>
      <c r="G110" s="740"/>
      <c r="H110" s="446">
        <v>9650400</v>
      </c>
      <c r="I110" s="41" t="s">
        <v>152</v>
      </c>
    </row>
    <row r="111" spans="1:9" s="12" customFormat="1">
      <c r="A111" s="894"/>
      <c r="B111" s="894"/>
      <c r="C111" s="80" t="s">
        <v>533</v>
      </c>
      <c r="D111" s="67" t="s">
        <v>203</v>
      </c>
      <c r="E111" s="901"/>
      <c r="F111" s="896"/>
      <c r="G111" s="740"/>
      <c r="H111" s="65"/>
      <c r="I111" s="41" t="s">
        <v>152</v>
      </c>
    </row>
    <row r="112" spans="1:9" s="12" customFormat="1">
      <c r="A112" s="894"/>
      <c r="B112" s="894"/>
      <c r="C112" s="80" t="s">
        <v>534</v>
      </c>
      <c r="D112" s="67" t="s">
        <v>203</v>
      </c>
      <c r="E112" s="901"/>
      <c r="F112" s="896"/>
      <c r="G112" s="740"/>
      <c r="H112" s="444">
        <v>8500</v>
      </c>
      <c r="I112" s="41" t="s">
        <v>152</v>
      </c>
    </row>
    <row r="113" spans="1:9" s="12" customFormat="1">
      <c r="A113" s="894"/>
      <c r="B113" s="894"/>
      <c r="C113" s="80" t="s">
        <v>439</v>
      </c>
      <c r="D113" s="67" t="s">
        <v>203</v>
      </c>
      <c r="E113" s="901"/>
      <c r="F113" s="896"/>
      <c r="G113" s="740"/>
      <c r="H113" s="444">
        <v>10200</v>
      </c>
      <c r="I113" s="41" t="s">
        <v>152</v>
      </c>
    </row>
    <row r="114" spans="1:9" s="12" customFormat="1">
      <c r="A114" s="894"/>
      <c r="B114" s="894"/>
      <c r="C114" s="80" t="s">
        <v>535</v>
      </c>
      <c r="D114" s="67" t="s">
        <v>203</v>
      </c>
      <c r="E114" s="901"/>
      <c r="F114" s="896"/>
      <c r="G114" s="740"/>
      <c r="H114" s="444">
        <v>11100</v>
      </c>
      <c r="I114" s="41" t="s">
        <v>152</v>
      </c>
    </row>
    <row r="115" spans="1:9" s="12" customFormat="1">
      <c r="A115" s="894"/>
      <c r="B115" s="894"/>
      <c r="C115" s="80" t="s">
        <v>441</v>
      </c>
      <c r="D115" s="67" t="s">
        <v>203</v>
      </c>
      <c r="E115" s="901"/>
      <c r="F115" s="896"/>
      <c r="G115" s="740"/>
      <c r="H115" s="444">
        <v>12900</v>
      </c>
      <c r="I115" s="41" t="s">
        <v>152</v>
      </c>
    </row>
    <row r="116" spans="1:9" s="12" customFormat="1">
      <c r="A116" s="894"/>
      <c r="B116" s="894"/>
      <c r="C116" s="80" t="s">
        <v>442</v>
      </c>
      <c r="D116" s="67" t="s">
        <v>203</v>
      </c>
      <c r="E116" s="901"/>
      <c r="F116" s="896"/>
      <c r="G116" s="740"/>
      <c r="H116" s="444">
        <v>15400</v>
      </c>
      <c r="I116" s="41" t="s">
        <v>152</v>
      </c>
    </row>
    <row r="117" spans="1:9" s="12" customFormat="1">
      <c r="A117" s="894"/>
      <c r="B117" s="894"/>
      <c r="C117" s="80" t="s">
        <v>590</v>
      </c>
      <c r="D117" s="67" t="s">
        <v>203</v>
      </c>
      <c r="E117" s="901"/>
      <c r="F117" s="896"/>
      <c r="G117" s="740"/>
      <c r="H117" s="444">
        <v>15200</v>
      </c>
      <c r="I117" s="41" t="s">
        <v>152</v>
      </c>
    </row>
    <row r="118" spans="1:9" s="12" customFormat="1">
      <c r="A118" s="894"/>
      <c r="B118" s="894"/>
      <c r="C118" s="80" t="s">
        <v>444</v>
      </c>
      <c r="D118" s="67" t="s">
        <v>203</v>
      </c>
      <c r="E118" s="901"/>
      <c r="F118" s="896"/>
      <c r="G118" s="740"/>
      <c r="H118" s="444">
        <v>17700</v>
      </c>
      <c r="I118" s="41" t="s">
        <v>152</v>
      </c>
    </row>
    <row r="119" spans="1:9" s="12" customFormat="1">
      <c r="A119" s="894"/>
      <c r="B119" s="894"/>
      <c r="C119" s="80" t="s">
        <v>445</v>
      </c>
      <c r="D119" s="67" t="s">
        <v>203</v>
      </c>
      <c r="E119" s="901"/>
      <c r="F119" s="896"/>
      <c r="G119" s="740"/>
      <c r="H119" s="444">
        <v>21300</v>
      </c>
      <c r="I119" s="41" t="s">
        <v>152</v>
      </c>
    </row>
    <row r="120" spans="1:9" s="12" customFormat="1">
      <c r="A120" s="894"/>
      <c r="B120" s="894"/>
      <c r="C120" s="80" t="s">
        <v>536</v>
      </c>
      <c r="D120" s="67" t="s">
        <v>203</v>
      </c>
      <c r="E120" s="901"/>
      <c r="F120" s="896"/>
      <c r="G120" s="740"/>
      <c r="H120" s="444">
        <v>25500</v>
      </c>
      <c r="I120" s="41" t="s">
        <v>152</v>
      </c>
    </row>
    <row r="121" spans="1:9" s="12" customFormat="1">
      <c r="A121" s="894"/>
      <c r="B121" s="894"/>
      <c r="C121" s="80" t="s">
        <v>537</v>
      </c>
      <c r="D121" s="67" t="s">
        <v>203</v>
      </c>
      <c r="E121" s="901"/>
      <c r="F121" s="896"/>
      <c r="G121" s="740"/>
      <c r="H121" s="444">
        <v>18800</v>
      </c>
      <c r="I121" s="41" t="s">
        <v>152</v>
      </c>
    </row>
    <row r="122" spans="1:9" s="12" customFormat="1">
      <c r="A122" s="894"/>
      <c r="B122" s="894"/>
      <c r="C122" s="80" t="s">
        <v>538</v>
      </c>
      <c r="D122" s="67" t="s">
        <v>203</v>
      </c>
      <c r="E122" s="901"/>
      <c r="F122" s="896"/>
      <c r="G122" s="740"/>
      <c r="H122" s="444">
        <v>22600</v>
      </c>
      <c r="I122" s="41" t="s">
        <v>152</v>
      </c>
    </row>
    <row r="123" spans="1:9" s="12" customFormat="1">
      <c r="A123" s="894"/>
      <c r="B123" s="894"/>
      <c r="C123" s="80" t="s">
        <v>447</v>
      </c>
      <c r="D123" s="67" t="s">
        <v>203</v>
      </c>
      <c r="E123" s="901"/>
      <c r="F123" s="896"/>
      <c r="G123" s="740"/>
      <c r="H123" s="444">
        <v>27300</v>
      </c>
      <c r="I123" s="41" t="s">
        <v>152</v>
      </c>
    </row>
    <row r="124" spans="1:9" s="12" customFormat="1">
      <c r="A124" s="894"/>
      <c r="B124" s="894"/>
      <c r="C124" s="80" t="s">
        <v>448</v>
      </c>
      <c r="D124" s="67" t="s">
        <v>203</v>
      </c>
      <c r="E124" s="901"/>
      <c r="F124" s="896"/>
      <c r="G124" s="740"/>
      <c r="H124" s="444">
        <v>32800</v>
      </c>
      <c r="I124" s="41" t="s">
        <v>152</v>
      </c>
    </row>
    <row r="125" spans="1:9" s="12" customFormat="1">
      <c r="A125" s="894"/>
      <c r="B125" s="894"/>
      <c r="C125" s="80" t="s">
        <v>449</v>
      </c>
      <c r="D125" s="67" t="s">
        <v>203</v>
      </c>
      <c r="E125" s="901"/>
      <c r="F125" s="896"/>
      <c r="G125" s="740"/>
      <c r="H125" s="444">
        <v>39000</v>
      </c>
      <c r="I125" s="41" t="s">
        <v>152</v>
      </c>
    </row>
    <row r="126" spans="1:9" s="12" customFormat="1">
      <c r="A126" s="894"/>
      <c r="B126" s="894"/>
      <c r="C126" s="80" t="s">
        <v>539</v>
      </c>
      <c r="D126" s="67" t="s">
        <v>203</v>
      </c>
      <c r="E126" s="901"/>
      <c r="F126" s="896"/>
      <c r="G126" s="740"/>
      <c r="H126" s="444">
        <v>29100</v>
      </c>
      <c r="I126" s="41" t="s">
        <v>152</v>
      </c>
    </row>
    <row r="127" spans="1:9" s="12" customFormat="1">
      <c r="A127" s="894"/>
      <c r="B127" s="894"/>
      <c r="C127" s="80" t="s">
        <v>451</v>
      </c>
      <c r="D127" s="67" t="s">
        <v>203</v>
      </c>
      <c r="E127" s="901"/>
      <c r="F127" s="896"/>
      <c r="G127" s="740"/>
      <c r="H127" s="444">
        <v>35200</v>
      </c>
      <c r="I127" s="41" t="s">
        <v>152</v>
      </c>
    </row>
    <row r="128" spans="1:9" s="12" customFormat="1">
      <c r="A128" s="894"/>
      <c r="B128" s="894"/>
      <c r="C128" s="80" t="s">
        <v>452</v>
      </c>
      <c r="D128" s="67" t="s">
        <v>203</v>
      </c>
      <c r="E128" s="901"/>
      <c r="F128" s="896"/>
      <c r="G128" s="740"/>
      <c r="H128" s="444">
        <v>42000</v>
      </c>
      <c r="I128" s="41" t="s">
        <v>152</v>
      </c>
    </row>
    <row r="129" spans="1:9" s="12" customFormat="1">
      <c r="A129" s="894"/>
      <c r="B129" s="894"/>
      <c r="C129" s="80" t="s">
        <v>453</v>
      </c>
      <c r="D129" s="67" t="s">
        <v>203</v>
      </c>
      <c r="E129" s="901"/>
      <c r="F129" s="896"/>
      <c r="G129" s="740"/>
      <c r="H129" s="444">
        <v>50800</v>
      </c>
      <c r="I129" s="41" t="s">
        <v>152</v>
      </c>
    </row>
    <row r="130" spans="1:9" s="12" customFormat="1">
      <c r="A130" s="894"/>
      <c r="B130" s="894"/>
      <c r="C130" s="80" t="s">
        <v>454</v>
      </c>
      <c r="D130" s="67" t="s">
        <v>203</v>
      </c>
      <c r="E130" s="901"/>
      <c r="F130" s="896"/>
      <c r="G130" s="740"/>
      <c r="H130" s="444">
        <v>60200</v>
      </c>
      <c r="I130" s="41" t="s">
        <v>152</v>
      </c>
    </row>
    <row r="131" spans="1:9" s="12" customFormat="1">
      <c r="A131" s="894"/>
      <c r="B131" s="894"/>
      <c r="C131" s="80" t="s">
        <v>540</v>
      </c>
      <c r="D131" s="67" t="s">
        <v>203</v>
      </c>
      <c r="E131" s="901"/>
      <c r="F131" s="896"/>
      <c r="G131" s="740"/>
      <c r="H131" s="444">
        <v>44900</v>
      </c>
      <c r="I131" s="41" t="s">
        <v>152</v>
      </c>
    </row>
    <row r="132" spans="1:9" s="12" customFormat="1">
      <c r="A132" s="894"/>
      <c r="B132" s="894"/>
      <c r="C132" s="80" t="s">
        <v>541</v>
      </c>
      <c r="D132" s="67" t="s">
        <v>203</v>
      </c>
      <c r="E132" s="901"/>
      <c r="F132" s="896"/>
      <c r="G132" s="740"/>
      <c r="H132" s="444">
        <v>55900</v>
      </c>
      <c r="I132" s="41" t="s">
        <v>152</v>
      </c>
    </row>
    <row r="133" spans="1:9" s="12" customFormat="1">
      <c r="A133" s="894"/>
      <c r="B133" s="894"/>
      <c r="C133" s="80" t="s">
        <v>456</v>
      </c>
      <c r="D133" s="67" t="s">
        <v>203</v>
      </c>
      <c r="E133" s="901"/>
      <c r="F133" s="896"/>
      <c r="G133" s="740"/>
      <c r="H133" s="444">
        <v>67100</v>
      </c>
      <c r="I133" s="41" t="s">
        <v>152</v>
      </c>
    </row>
    <row r="134" spans="1:9" s="12" customFormat="1">
      <c r="A134" s="894"/>
      <c r="B134" s="894"/>
      <c r="C134" s="80" t="s">
        <v>457</v>
      </c>
      <c r="D134" s="67" t="s">
        <v>203</v>
      </c>
      <c r="E134" s="901"/>
      <c r="F134" s="896"/>
      <c r="G134" s="740"/>
      <c r="H134" s="444">
        <v>80900</v>
      </c>
      <c r="I134" s="41" t="s">
        <v>152</v>
      </c>
    </row>
    <row r="135" spans="1:9" s="12" customFormat="1">
      <c r="A135" s="894"/>
      <c r="B135" s="894"/>
      <c r="C135" s="80" t="s">
        <v>458</v>
      </c>
      <c r="D135" s="67" t="s">
        <v>203</v>
      </c>
      <c r="E135" s="901"/>
      <c r="F135" s="896"/>
      <c r="G135" s="740"/>
      <c r="H135" s="444">
        <v>95900</v>
      </c>
      <c r="I135" s="41" t="s">
        <v>152</v>
      </c>
    </row>
    <row r="136" spans="1:9" s="12" customFormat="1">
      <c r="A136" s="894"/>
      <c r="B136" s="894"/>
      <c r="C136" s="80" t="s">
        <v>542</v>
      </c>
      <c r="D136" s="67" t="s">
        <v>203</v>
      </c>
      <c r="E136" s="901"/>
      <c r="F136" s="896"/>
      <c r="G136" s="740"/>
      <c r="H136" s="444">
        <v>63800</v>
      </c>
      <c r="I136" s="41" t="s">
        <v>152</v>
      </c>
    </row>
    <row r="137" spans="1:9" s="12" customFormat="1">
      <c r="A137" s="894"/>
      <c r="B137" s="894"/>
      <c r="C137" s="80" t="s">
        <v>460</v>
      </c>
      <c r="D137" s="67" t="s">
        <v>203</v>
      </c>
      <c r="E137" s="901"/>
      <c r="F137" s="896"/>
      <c r="G137" s="740"/>
      <c r="H137" s="444">
        <v>79200</v>
      </c>
      <c r="I137" s="41" t="s">
        <v>152</v>
      </c>
    </row>
    <row r="138" spans="1:9" s="12" customFormat="1">
      <c r="A138" s="894"/>
      <c r="B138" s="894"/>
      <c r="C138" s="80" t="s">
        <v>461</v>
      </c>
      <c r="D138" s="67" t="s">
        <v>203</v>
      </c>
      <c r="E138" s="901"/>
      <c r="F138" s="896"/>
      <c r="G138" s="740"/>
      <c r="H138" s="444">
        <v>95900</v>
      </c>
      <c r="I138" s="41" t="s">
        <v>152</v>
      </c>
    </row>
    <row r="139" spans="1:9" s="12" customFormat="1">
      <c r="A139" s="894"/>
      <c r="B139" s="894"/>
      <c r="C139" s="80" t="s">
        <v>462</v>
      </c>
      <c r="D139" s="67" t="s">
        <v>203</v>
      </c>
      <c r="E139" s="901"/>
      <c r="F139" s="896"/>
      <c r="G139" s="740"/>
      <c r="H139" s="444">
        <v>113000</v>
      </c>
      <c r="I139" s="41" t="s">
        <v>152</v>
      </c>
    </row>
    <row r="140" spans="1:9" s="12" customFormat="1" ht="21.75" customHeight="1">
      <c r="A140" s="894"/>
      <c r="B140" s="894"/>
      <c r="C140" s="80" t="s">
        <v>463</v>
      </c>
      <c r="D140" s="67" t="s">
        <v>203</v>
      </c>
      <c r="E140" s="901"/>
      <c r="F140" s="896"/>
      <c r="G140" s="740"/>
      <c r="H140" s="444">
        <v>135900</v>
      </c>
      <c r="I140" s="41" t="s">
        <v>152</v>
      </c>
    </row>
    <row r="141" spans="1:9" s="12" customFormat="1">
      <c r="A141" s="894"/>
      <c r="B141" s="894"/>
      <c r="C141" s="80" t="s">
        <v>543</v>
      </c>
      <c r="D141" s="67" t="s">
        <v>203</v>
      </c>
      <c r="E141" s="901"/>
      <c r="F141" s="896"/>
      <c r="G141" s="740"/>
      <c r="H141" s="444">
        <v>102700</v>
      </c>
      <c r="I141" s="41" t="s">
        <v>152</v>
      </c>
    </row>
    <row r="142" spans="1:9" s="12" customFormat="1" ht="19.5" customHeight="1">
      <c r="A142" s="894"/>
      <c r="B142" s="894"/>
      <c r="C142" s="80" t="s">
        <v>544</v>
      </c>
      <c r="D142" s="67" t="s">
        <v>203</v>
      </c>
      <c r="E142" s="901"/>
      <c r="F142" s="896"/>
      <c r="G142" s="740"/>
      <c r="H142" s="444">
        <v>114600</v>
      </c>
      <c r="I142" s="41" t="s">
        <v>152</v>
      </c>
    </row>
    <row r="143" spans="1:9" s="12" customFormat="1">
      <c r="A143" s="894"/>
      <c r="B143" s="894"/>
      <c r="C143" s="80" t="s">
        <v>465</v>
      </c>
      <c r="D143" s="67" t="s">
        <v>203</v>
      </c>
      <c r="E143" s="901" t="s">
        <v>2569</v>
      </c>
      <c r="F143" s="896"/>
      <c r="G143" s="740" t="str">
        <f>G94</f>
        <v xml:space="preserve">Công ty Cổ phần Nhựa Châu Âu Xanh
 Đc: Quốc lộ 3, phường Trung Thành, tỉnh Thái 
Nguyên; SĐT:0962145511 </v>
      </c>
      <c r="H143" s="444">
        <v>135900</v>
      </c>
      <c r="I143" s="41" t="s">
        <v>152</v>
      </c>
    </row>
    <row r="144" spans="1:9" s="12" customFormat="1">
      <c r="A144" s="894"/>
      <c r="B144" s="894"/>
      <c r="C144" s="80" t="s">
        <v>466</v>
      </c>
      <c r="D144" s="67" t="s">
        <v>203</v>
      </c>
      <c r="E144" s="901"/>
      <c r="F144" s="896"/>
      <c r="G144" s="740"/>
      <c r="H144" s="444">
        <v>162600</v>
      </c>
      <c r="I144" s="41" t="s">
        <v>152</v>
      </c>
    </row>
    <row r="145" spans="1:9" s="12" customFormat="1">
      <c r="A145" s="894"/>
      <c r="B145" s="894"/>
      <c r="C145" s="80" t="s">
        <v>467</v>
      </c>
      <c r="D145" s="67" t="s">
        <v>203</v>
      </c>
      <c r="E145" s="901"/>
      <c r="F145" s="896"/>
      <c r="G145" s="740"/>
      <c r="H145" s="444">
        <v>195200</v>
      </c>
      <c r="I145" s="41" t="s">
        <v>152</v>
      </c>
    </row>
    <row r="146" spans="1:9" s="12" customFormat="1">
      <c r="A146" s="894"/>
      <c r="B146" s="894"/>
      <c r="C146" s="80" t="s">
        <v>469</v>
      </c>
      <c r="D146" s="67" t="s">
        <v>203</v>
      </c>
      <c r="E146" s="901"/>
      <c r="F146" s="896"/>
      <c r="G146" s="740"/>
      <c r="H146" s="444">
        <v>135400</v>
      </c>
      <c r="I146" s="41" t="s">
        <v>152</v>
      </c>
    </row>
    <row r="147" spans="1:9" s="12" customFormat="1" ht="15" customHeight="1">
      <c r="A147" s="894"/>
      <c r="B147" s="894"/>
      <c r="C147" s="80" t="s">
        <v>470</v>
      </c>
      <c r="D147" s="67" t="s">
        <v>203</v>
      </c>
      <c r="E147" s="901"/>
      <c r="F147" s="896"/>
      <c r="G147" s="740"/>
      <c r="H147" s="444">
        <v>166600</v>
      </c>
      <c r="I147" s="41" t="s">
        <v>152</v>
      </c>
    </row>
    <row r="148" spans="1:9" s="12" customFormat="1">
      <c r="A148" s="894"/>
      <c r="B148" s="894"/>
      <c r="C148" s="80" t="s">
        <v>471</v>
      </c>
      <c r="D148" s="67" t="s">
        <v>203</v>
      </c>
      <c r="E148" s="901"/>
      <c r="F148" s="896"/>
      <c r="G148" s="740"/>
      <c r="H148" s="444">
        <v>205300</v>
      </c>
      <c r="I148" s="41" t="s">
        <v>152</v>
      </c>
    </row>
    <row r="149" spans="1:9" s="12" customFormat="1">
      <c r="A149" s="894"/>
      <c r="B149" s="894"/>
      <c r="C149" s="80" t="s">
        <v>472</v>
      </c>
      <c r="D149" s="67" t="s">
        <v>203</v>
      </c>
      <c r="E149" s="901"/>
      <c r="F149" s="896"/>
      <c r="G149" s="740"/>
      <c r="H149" s="444">
        <v>243300</v>
      </c>
      <c r="I149" s="41" t="s">
        <v>152</v>
      </c>
    </row>
    <row r="150" spans="1:9" s="12" customFormat="1">
      <c r="A150" s="894"/>
      <c r="B150" s="894"/>
      <c r="C150" s="80" t="s">
        <v>473</v>
      </c>
      <c r="D150" s="67" t="s">
        <v>203</v>
      </c>
      <c r="E150" s="901"/>
      <c r="F150" s="896"/>
      <c r="G150" s="740"/>
      <c r="H150" s="444">
        <v>295300</v>
      </c>
      <c r="I150" s="41" t="s">
        <v>152</v>
      </c>
    </row>
    <row r="151" spans="1:9" s="12" customFormat="1">
      <c r="A151" s="894"/>
      <c r="B151" s="894"/>
      <c r="C151" s="80" t="s">
        <v>581</v>
      </c>
      <c r="D151" s="67" t="s">
        <v>203</v>
      </c>
      <c r="E151" s="901"/>
      <c r="F151" s="896"/>
      <c r="G151" s="740"/>
      <c r="H151" s="444">
        <v>174500</v>
      </c>
      <c r="I151" s="41" t="s">
        <v>152</v>
      </c>
    </row>
    <row r="152" spans="1:9" s="12" customFormat="1">
      <c r="A152" s="894"/>
      <c r="B152" s="894"/>
      <c r="C152" s="80" t="s">
        <v>475</v>
      </c>
      <c r="D152" s="67" t="s">
        <v>580</v>
      </c>
      <c r="E152" s="901"/>
      <c r="F152" s="896"/>
      <c r="G152" s="740"/>
      <c r="H152" s="444">
        <v>213000</v>
      </c>
      <c r="I152" s="41" t="s">
        <v>152</v>
      </c>
    </row>
    <row r="153" spans="1:9" s="12" customFormat="1">
      <c r="A153" s="894"/>
      <c r="B153" s="894"/>
      <c r="C153" s="80" t="s">
        <v>476</v>
      </c>
      <c r="D153" s="67" t="s">
        <v>203</v>
      </c>
      <c r="E153" s="901"/>
      <c r="F153" s="896"/>
      <c r="G153" s="740"/>
      <c r="H153" s="444">
        <v>262000</v>
      </c>
      <c r="I153" s="41" t="s">
        <v>152</v>
      </c>
    </row>
    <row r="154" spans="1:9" s="12" customFormat="1">
      <c r="A154" s="894"/>
      <c r="B154" s="894"/>
      <c r="C154" s="80" t="s">
        <v>477</v>
      </c>
      <c r="D154" s="67" t="s">
        <v>203</v>
      </c>
      <c r="E154" s="901"/>
      <c r="F154" s="896"/>
      <c r="G154" s="740"/>
      <c r="H154" s="444">
        <v>316700</v>
      </c>
      <c r="I154" s="41" t="s">
        <v>152</v>
      </c>
    </row>
    <row r="155" spans="1:9" s="12" customFormat="1">
      <c r="A155" s="894"/>
      <c r="B155" s="894"/>
      <c r="C155" s="80" t="s">
        <v>478</v>
      </c>
      <c r="D155" s="67" t="s">
        <v>203</v>
      </c>
      <c r="E155" s="901"/>
      <c r="F155" s="896"/>
      <c r="G155" s="740"/>
      <c r="H155" s="444">
        <v>378600</v>
      </c>
      <c r="I155" s="41" t="s">
        <v>152</v>
      </c>
    </row>
    <row r="156" spans="1:9" s="12" customFormat="1">
      <c r="A156" s="894"/>
      <c r="B156" s="894"/>
      <c r="C156" s="80" t="s">
        <v>582</v>
      </c>
      <c r="D156" s="67" t="s">
        <v>203</v>
      </c>
      <c r="E156" s="901"/>
      <c r="F156" s="896"/>
      <c r="G156" s="740"/>
      <c r="H156" s="444">
        <v>284900</v>
      </c>
      <c r="I156" s="41" t="s">
        <v>152</v>
      </c>
    </row>
    <row r="157" spans="1:9" s="12" customFormat="1">
      <c r="A157" s="894"/>
      <c r="B157" s="894"/>
      <c r="C157" s="80" t="s">
        <v>479</v>
      </c>
      <c r="D157" s="67" t="s">
        <v>203</v>
      </c>
      <c r="E157" s="901"/>
      <c r="F157" s="896"/>
      <c r="G157" s="740"/>
      <c r="H157" s="444">
        <v>348400</v>
      </c>
      <c r="I157" s="41" t="s">
        <v>152</v>
      </c>
    </row>
    <row r="158" spans="1:9" s="12" customFormat="1">
      <c r="A158" s="894"/>
      <c r="B158" s="894"/>
      <c r="C158" s="80" t="s">
        <v>480</v>
      </c>
      <c r="D158" s="67" t="s">
        <v>203</v>
      </c>
      <c r="E158" s="901"/>
      <c r="F158" s="896"/>
      <c r="G158" s="740"/>
      <c r="H158" s="444">
        <v>428500</v>
      </c>
      <c r="I158" s="41" t="s">
        <v>152</v>
      </c>
    </row>
    <row r="159" spans="1:9" s="12" customFormat="1" ht="15" customHeight="1">
      <c r="A159" s="894"/>
      <c r="B159" s="894"/>
      <c r="C159" s="80" t="s">
        <v>481</v>
      </c>
      <c r="D159" s="67" t="s">
        <v>203</v>
      </c>
      <c r="E159" s="901"/>
      <c r="F159" s="896"/>
      <c r="G159" s="740"/>
      <c r="H159" s="444">
        <v>513400</v>
      </c>
      <c r="I159" s="41" t="s">
        <v>152</v>
      </c>
    </row>
    <row r="160" spans="1:9" s="12" customFormat="1">
      <c r="A160" s="894"/>
      <c r="B160" s="894"/>
      <c r="C160" s="80" t="s">
        <v>482</v>
      </c>
      <c r="D160" s="67" t="s">
        <v>203</v>
      </c>
      <c r="E160" s="901"/>
      <c r="F160" s="896"/>
      <c r="G160" s="740"/>
      <c r="H160" s="444">
        <v>620900</v>
      </c>
      <c r="I160" s="41" t="s">
        <v>152</v>
      </c>
    </row>
    <row r="161" spans="1:9" s="12" customFormat="1">
      <c r="A161" s="894"/>
      <c r="B161" s="894"/>
      <c r="C161" s="80" t="s">
        <v>583</v>
      </c>
      <c r="D161" s="67" t="s">
        <v>203</v>
      </c>
      <c r="E161" s="901"/>
      <c r="F161" s="896"/>
      <c r="G161" s="740"/>
      <c r="H161" s="444">
        <v>445400</v>
      </c>
      <c r="I161" s="41" t="s">
        <v>152</v>
      </c>
    </row>
    <row r="162" spans="1:9" s="12" customFormat="1">
      <c r="A162" s="894"/>
      <c r="B162" s="894"/>
      <c r="C162" s="80" t="s">
        <v>484</v>
      </c>
      <c r="D162" s="67" t="s">
        <v>203</v>
      </c>
      <c r="E162" s="901"/>
      <c r="F162" s="896"/>
      <c r="G162" s="740"/>
      <c r="H162" s="444">
        <v>549100</v>
      </c>
      <c r="I162" s="41" t="s">
        <v>152</v>
      </c>
    </row>
    <row r="163" spans="1:9" s="12" customFormat="1">
      <c r="A163" s="894"/>
      <c r="B163" s="894"/>
      <c r="C163" s="80" t="s">
        <v>485</v>
      </c>
      <c r="D163" s="67" t="s">
        <v>203</v>
      </c>
      <c r="E163" s="901"/>
      <c r="F163" s="896"/>
      <c r="G163" s="740"/>
      <c r="H163" s="444">
        <v>674400</v>
      </c>
      <c r="I163" s="41" t="s">
        <v>152</v>
      </c>
    </row>
    <row r="164" spans="1:9" s="12" customFormat="1">
      <c r="A164" s="894"/>
      <c r="B164" s="894"/>
      <c r="C164" s="80" t="s">
        <v>486</v>
      </c>
      <c r="D164" s="67" t="s">
        <v>203</v>
      </c>
      <c r="E164" s="901"/>
      <c r="F164" s="896"/>
      <c r="G164" s="740"/>
      <c r="H164" s="444">
        <v>803400</v>
      </c>
      <c r="I164" s="41" t="s">
        <v>152</v>
      </c>
    </row>
    <row r="165" spans="1:9" s="12" customFormat="1">
      <c r="A165" s="894"/>
      <c r="B165" s="894"/>
      <c r="C165" s="80" t="s">
        <v>487</v>
      </c>
      <c r="D165" s="67" t="s">
        <v>203</v>
      </c>
      <c r="E165" s="901"/>
      <c r="F165" s="896"/>
      <c r="G165" s="740"/>
      <c r="H165" s="444">
        <v>976000</v>
      </c>
      <c r="I165" s="41" t="s">
        <v>152</v>
      </c>
    </row>
    <row r="166" spans="1:9" s="12" customFormat="1">
      <c r="A166" s="894"/>
      <c r="B166" s="894"/>
      <c r="C166" s="80" t="s">
        <v>584</v>
      </c>
      <c r="D166" s="67" t="s">
        <v>203</v>
      </c>
      <c r="E166" s="901"/>
      <c r="F166" s="896"/>
      <c r="G166" s="740"/>
      <c r="H166" s="444">
        <v>561500</v>
      </c>
      <c r="I166" s="41" t="s">
        <v>152</v>
      </c>
    </row>
    <row r="167" spans="1:9" s="12" customFormat="1">
      <c r="A167" s="894"/>
      <c r="B167" s="894"/>
      <c r="C167" s="80" t="s">
        <v>489</v>
      </c>
      <c r="D167" s="67" t="s">
        <v>203</v>
      </c>
      <c r="E167" s="901"/>
      <c r="F167" s="896"/>
      <c r="G167" s="740"/>
      <c r="H167" s="444">
        <v>693300</v>
      </c>
      <c r="I167" s="41" t="s">
        <v>152</v>
      </c>
    </row>
    <row r="168" spans="1:9" s="12" customFormat="1">
      <c r="A168" s="894"/>
      <c r="B168" s="894"/>
      <c r="C168" s="80" t="s">
        <v>490</v>
      </c>
      <c r="D168" s="67" t="s">
        <v>203</v>
      </c>
      <c r="E168" s="901"/>
      <c r="F168" s="896"/>
      <c r="G168" s="740"/>
      <c r="H168" s="444">
        <v>833000</v>
      </c>
      <c r="I168" s="41" t="s">
        <v>152</v>
      </c>
    </row>
    <row r="169" spans="1:9" s="12" customFormat="1">
      <c r="A169" s="894"/>
      <c r="B169" s="894"/>
      <c r="C169" s="80" t="s">
        <v>491</v>
      </c>
      <c r="D169" s="67" t="s">
        <v>203</v>
      </c>
      <c r="E169" s="901"/>
      <c r="F169" s="896"/>
      <c r="G169" s="740"/>
      <c r="H169" s="444">
        <v>1004800</v>
      </c>
      <c r="I169" s="41" t="s">
        <v>152</v>
      </c>
    </row>
    <row r="170" spans="1:9" s="12" customFormat="1">
      <c r="A170" s="894"/>
      <c r="B170" s="894"/>
      <c r="C170" s="80" t="s">
        <v>492</v>
      </c>
      <c r="D170" s="67" t="s">
        <v>203</v>
      </c>
      <c r="E170" s="901"/>
      <c r="F170" s="896"/>
      <c r="G170" s="740"/>
      <c r="H170" s="444">
        <v>1207300</v>
      </c>
      <c r="I170" s="41" t="s">
        <v>152</v>
      </c>
    </row>
    <row r="171" spans="1:9" s="12" customFormat="1">
      <c r="A171" s="894"/>
      <c r="B171" s="894"/>
      <c r="C171" s="80" t="s">
        <v>585</v>
      </c>
      <c r="D171" s="67" t="s">
        <v>203</v>
      </c>
      <c r="E171" s="901"/>
      <c r="F171" s="896"/>
      <c r="G171" s="740"/>
      <c r="H171" s="444">
        <v>1086600</v>
      </c>
      <c r="I171" s="41" t="s">
        <v>152</v>
      </c>
    </row>
    <row r="172" spans="1:9" s="12" customFormat="1">
      <c r="A172" s="894"/>
      <c r="B172" s="894"/>
      <c r="C172" s="80" t="s">
        <v>494</v>
      </c>
      <c r="D172" s="67" t="s">
        <v>203</v>
      </c>
      <c r="E172" s="901"/>
      <c r="F172" s="896"/>
      <c r="G172" s="740"/>
      <c r="H172" s="444">
        <v>1354000</v>
      </c>
      <c r="I172" s="41" t="s">
        <v>152</v>
      </c>
    </row>
    <row r="173" spans="1:9" s="12" customFormat="1">
      <c r="A173" s="894"/>
      <c r="B173" s="894"/>
      <c r="C173" s="80" t="s">
        <v>495</v>
      </c>
      <c r="D173" s="67" t="s">
        <v>203</v>
      </c>
      <c r="E173" s="901"/>
      <c r="F173" s="896"/>
      <c r="G173" s="740"/>
      <c r="H173" s="444">
        <v>1634700</v>
      </c>
      <c r="I173" s="41" t="s">
        <v>152</v>
      </c>
    </row>
    <row r="174" spans="1:9" s="12" customFormat="1">
      <c r="A174" s="894"/>
      <c r="B174" s="894"/>
      <c r="C174" s="80" t="s">
        <v>496</v>
      </c>
      <c r="D174" s="67" t="s">
        <v>203</v>
      </c>
      <c r="E174" s="901"/>
      <c r="F174" s="896"/>
      <c r="G174" s="740"/>
      <c r="H174" s="444">
        <v>1968200</v>
      </c>
      <c r="I174" s="41" t="s">
        <v>152</v>
      </c>
    </row>
    <row r="175" spans="1:9" s="12" customFormat="1">
      <c r="A175" s="894"/>
      <c r="B175" s="894"/>
      <c r="C175" s="80" t="s">
        <v>497</v>
      </c>
      <c r="D175" s="67" t="s">
        <v>203</v>
      </c>
      <c r="E175" s="901"/>
      <c r="F175" s="896"/>
      <c r="G175" s="740"/>
      <c r="H175" s="444">
        <v>2376800</v>
      </c>
      <c r="I175" s="41" t="s">
        <v>152</v>
      </c>
    </row>
    <row r="176" spans="1:9" s="12" customFormat="1">
      <c r="A176" s="894"/>
      <c r="B176" s="894"/>
      <c r="C176" s="80" t="s">
        <v>586</v>
      </c>
      <c r="D176" s="67" t="s">
        <v>203</v>
      </c>
      <c r="E176" s="901"/>
      <c r="F176" s="896"/>
      <c r="G176" s="740"/>
      <c r="H176" s="444">
        <v>1390100</v>
      </c>
      <c r="I176" s="41" t="s">
        <v>152</v>
      </c>
    </row>
    <row r="177" spans="1:9" s="12" customFormat="1">
      <c r="A177" s="894"/>
      <c r="B177" s="894"/>
      <c r="C177" s="80" t="s">
        <v>499</v>
      </c>
      <c r="D177" s="67" t="s">
        <v>203</v>
      </c>
      <c r="E177" s="901"/>
      <c r="F177" s="896"/>
      <c r="G177" s="740"/>
      <c r="H177" s="444">
        <v>1706500</v>
      </c>
      <c r="I177" s="41" t="s">
        <v>152</v>
      </c>
    </row>
    <row r="178" spans="1:9" s="12" customFormat="1">
      <c r="A178" s="894"/>
      <c r="B178" s="894"/>
      <c r="C178" s="80" t="s">
        <v>500</v>
      </c>
      <c r="D178" s="67" t="s">
        <v>203</v>
      </c>
      <c r="E178" s="901"/>
      <c r="F178" s="896"/>
      <c r="G178" s="740"/>
      <c r="H178" s="444">
        <v>2075400</v>
      </c>
      <c r="I178" s="41" t="s">
        <v>152</v>
      </c>
    </row>
    <row r="179" spans="1:9" s="12" customFormat="1" ht="22.5" customHeight="1">
      <c r="A179" s="894"/>
      <c r="B179" s="894"/>
      <c r="C179" s="80" t="s">
        <v>501</v>
      </c>
      <c r="D179" s="67" t="s">
        <v>203</v>
      </c>
      <c r="E179" s="901"/>
      <c r="F179" s="896"/>
      <c r="G179" s="740"/>
      <c r="H179" s="444">
        <v>2497500</v>
      </c>
      <c r="I179" s="41" t="s">
        <v>152</v>
      </c>
    </row>
    <row r="180" spans="1:9" s="12" customFormat="1">
      <c r="A180" s="894"/>
      <c r="B180" s="894"/>
      <c r="C180" s="80" t="s">
        <v>502</v>
      </c>
      <c r="D180" s="67" t="s">
        <v>203</v>
      </c>
      <c r="E180" s="901"/>
      <c r="F180" s="896"/>
      <c r="G180" s="740"/>
      <c r="H180" s="444">
        <v>3017100</v>
      </c>
      <c r="I180" s="41" t="s">
        <v>152</v>
      </c>
    </row>
    <row r="181" spans="1:9" s="12" customFormat="1">
      <c r="A181" s="894"/>
      <c r="B181" s="894"/>
      <c r="C181" s="80" t="s">
        <v>587</v>
      </c>
      <c r="D181" s="67" t="s">
        <v>203</v>
      </c>
      <c r="E181" s="901"/>
      <c r="F181" s="896"/>
      <c r="G181" s="740"/>
      <c r="H181" s="444">
        <v>1751500</v>
      </c>
      <c r="I181" s="41" t="s">
        <v>152</v>
      </c>
    </row>
    <row r="182" spans="1:9" s="12" customFormat="1">
      <c r="A182" s="894"/>
      <c r="B182" s="894"/>
      <c r="C182" s="80" t="s">
        <v>504</v>
      </c>
      <c r="D182" s="67" t="s">
        <v>203</v>
      </c>
      <c r="E182" s="901"/>
      <c r="F182" s="896"/>
      <c r="G182" s="740"/>
      <c r="H182" s="444">
        <v>2179200</v>
      </c>
      <c r="I182" s="41" t="s">
        <v>152</v>
      </c>
    </row>
    <row r="183" spans="1:9" s="12" customFormat="1">
      <c r="A183" s="894"/>
      <c r="B183" s="894"/>
      <c r="C183" s="80" t="s">
        <v>505</v>
      </c>
      <c r="D183" s="67" t="s">
        <v>203</v>
      </c>
      <c r="E183" s="901"/>
      <c r="F183" s="896"/>
      <c r="G183" s="740"/>
      <c r="H183" s="444">
        <v>2638700</v>
      </c>
      <c r="I183" s="41" t="s">
        <v>152</v>
      </c>
    </row>
    <row r="184" spans="1:9" s="12" customFormat="1">
      <c r="A184" s="894"/>
      <c r="B184" s="894"/>
      <c r="C184" s="80" t="s">
        <v>506</v>
      </c>
      <c r="D184" s="67" t="s">
        <v>203</v>
      </c>
      <c r="E184" s="901"/>
      <c r="F184" s="896"/>
      <c r="G184" s="740"/>
      <c r="H184" s="444">
        <v>3169700</v>
      </c>
      <c r="I184" s="41" t="s">
        <v>152</v>
      </c>
    </row>
    <row r="185" spans="1:9" s="12" customFormat="1" ht="18.75" customHeight="1">
      <c r="A185" s="894"/>
      <c r="B185" s="894"/>
      <c r="C185" s="80" t="s">
        <v>507</v>
      </c>
      <c r="D185" s="67" t="s">
        <v>203</v>
      </c>
      <c r="E185" s="901"/>
      <c r="F185" s="896"/>
      <c r="G185" s="740"/>
      <c r="H185" s="444">
        <v>3838500</v>
      </c>
      <c r="I185" s="41" t="s">
        <v>152</v>
      </c>
    </row>
    <row r="186" spans="1:9" s="12" customFormat="1" ht="14.25" customHeight="1">
      <c r="A186" s="894"/>
      <c r="B186" s="894"/>
      <c r="C186" s="80" t="s">
        <v>588</v>
      </c>
      <c r="D186" s="67" t="s">
        <v>203</v>
      </c>
      <c r="E186" s="901"/>
      <c r="F186" s="896"/>
      <c r="G186" s="740"/>
      <c r="H186" s="444">
        <v>2235700</v>
      </c>
      <c r="I186" s="41" t="s">
        <v>152</v>
      </c>
    </row>
    <row r="187" spans="1:9" s="12" customFormat="1">
      <c r="A187" s="894"/>
      <c r="B187" s="894"/>
      <c r="C187" s="80" t="s">
        <v>509</v>
      </c>
      <c r="D187" s="67" t="s">
        <v>203</v>
      </c>
      <c r="E187" s="901"/>
      <c r="F187" s="896"/>
      <c r="G187" s="740"/>
      <c r="H187" s="444">
        <v>2740500</v>
      </c>
      <c r="I187" s="41" t="s">
        <v>152</v>
      </c>
    </row>
    <row r="188" spans="1:9" s="12" customFormat="1">
      <c r="A188" s="894"/>
      <c r="B188" s="894"/>
      <c r="C188" s="80" t="s">
        <v>510</v>
      </c>
      <c r="D188" s="67" t="s">
        <v>203</v>
      </c>
      <c r="E188" s="901"/>
      <c r="F188" s="896"/>
      <c r="G188" s="740"/>
      <c r="H188" s="444">
        <v>3341300</v>
      </c>
      <c r="I188" s="41" t="s">
        <v>152</v>
      </c>
    </row>
    <row r="189" spans="1:9" s="12" customFormat="1">
      <c r="A189" s="894"/>
      <c r="B189" s="894"/>
      <c r="C189" s="80" t="s">
        <v>511</v>
      </c>
      <c r="D189" s="67" t="s">
        <v>203</v>
      </c>
      <c r="E189" s="901"/>
      <c r="F189" s="896"/>
      <c r="G189" s="740"/>
      <c r="H189" s="444">
        <v>4006000</v>
      </c>
      <c r="I189" s="41" t="s">
        <v>152</v>
      </c>
    </row>
    <row r="190" spans="1:9" s="12" customFormat="1" ht="18.75" customHeight="1">
      <c r="A190" s="894"/>
      <c r="B190" s="894"/>
      <c r="C190" s="80" t="s">
        <v>512</v>
      </c>
      <c r="D190" s="67" t="s">
        <v>203</v>
      </c>
      <c r="E190" s="901"/>
      <c r="F190" s="896"/>
      <c r="G190" s="740"/>
      <c r="H190" s="444">
        <v>4849800</v>
      </c>
      <c r="I190" s="41" t="s">
        <v>152</v>
      </c>
    </row>
    <row r="191" spans="1:9" s="12" customFormat="1" ht="18.75" customHeight="1">
      <c r="A191" s="894"/>
      <c r="B191" s="894"/>
      <c r="C191" s="80" t="s">
        <v>589</v>
      </c>
      <c r="D191" s="67" t="s">
        <v>203</v>
      </c>
      <c r="E191" s="901"/>
      <c r="F191" s="896"/>
      <c r="G191" s="740"/>
      <c r="H191" s="444">
        <v>2734700</v>
      </c>
      <c r="I191" s="41" t="s">
        <v>152</v>
      </c>
    </row>
    <row r="192" spans="1:9" s="12" customFormat="1">
      <c r="A192" s="894"/>
      <c r="B192" s="894"/>
      <c r="C192" s="80" t="s">
        <v>514</v>
      </c>
      <c r="D192" s="67" t="s">
        <v>203</v>
      </c>
      <c r="E192" s="901" t="str">
        <f>E143</f>
        <v>QCVN 16:2023/BXD
TCVN 7305-2:2008</v>
      </c>
      <c r="F192" s="896"/>
      <c r="G192" s="740" t="str">
        <f>G143</f>
        <v xml:space="preserve">Công ty Cổ phần Nhựa Châu Âu Xanh
 Đc: Quốc lộ 3, phường Trung Thành, tỉnh Thái 
Nguyên; SĐT:0962145511 </v>
      </c>
      <c r="H192" s="444">
        <v>3405500</v>
      </c>
      <c r="I192" s="41" t="s">
        <v>152</v>
      </c>
    </row>
    <row r="193" spans="1:9" s="12" customFormat="1">
      <c r="A193" s="894"/>
      <c r="B193" s="894"/>
      <c r="C193" s="80" t="s">
        <v>515</v>
      </c>
      <c r="D193" s="67" t="s">
        <v>203</v>
      </c>
      <c r="E193" s="901"/>
      <c r="F193" s="896"/>
      <c r="G193" s="740"/>
      <c r="H193" s="444">
        <v>4143500</v>
      </c>
      <c r="I193" s="41" t="s">
        <v>152</v>
      </c>
    </row>
    <row r="194" spans="1:9" s="12" customFormat="1">
      <c r="A194" s="894"/>
      <c r="B194" s="894"/>
      <c r="C194" s="80" t="s">
        <v>516</v>
      </c>
      <c r="D194" s="67" t="s">
        <v>203</v>
      </c>
      <c r="E194" s="901"/>
      <c r="F194" s="896"/>
      <c r="G194" s="740"/>
      <c r="H194" s="444">
        <v>4983600</v>
      </c>
      <c r="I194" s="41" t="s">
        <v>152</v>
      </c>
    </row>
    <row r="195" spans="1:9" s="12" customFormat="1">
      <c r="A195" s="894"/>
      <c r="B195" s="894"/>
      <c r="C195" s="80" t="s">
        <v>517</v>
      </c>
      <c r="D195" s="67" t="s">
        <v>203</v>
      </c>
      <c r="E195" s="901"/>
      <c r="F195" s="896"/>
      <c r="G195" s="740"/>
      <c r="H195" s="444">
        <v>6009900</v>
      </c>
      <c r="I195" s="41" t="s">
        <v>152</v>
      </c>
    </row>
    <row r="196" spans="1:9" s="12" customFormat="1">
      <c r="A196" s="894"/>
      <c r="B196" s="894"/>
      <c r="C196" s="80" t="s">
        <v>519</v>
      </c>
      <c r="D196" s="67" t="s">
        <v>203</v>
      </c>
      <c r="E196" s="901"/>
      <c r="F196" s="896"/>
      <c r="G196" s="740"/>
      <c r="H196" s="445">
        <v>3749300</v>
      </c>
      <c r="I196" s="41" t="s">
        <v>152</v>
      </c>
    </row>
    <row r="197" spans="1:9" s="12" customFormat="1">
      <c r="A197" s="894"/>
      <c r="B197" s="894"/>
      <c r="C197" s="80" t="s">
        <v>520</v>
      </c>
      <c r="D197" s="67" t="s">
        <v>203</v>
      </c>
      <c r="E197" s="901"/>
      <c r="F197" s="896"/>
      <c r="G197" s="740"/>
      <c r="H197" s="445">
        <v>4603400</v>
      </c>
      <c r="I197" s="41" t="s">
        <v>152</v>
      </c>
    </row>
    <row r="198" spans="1:9" s="12" customFormat="1">
      <c r="A198" s="894"/>
      <c r="B198" s="894"/>
      <c r="C198" s="80" t="s">
        <v>521</v>
      </c>
      <c r="D198" s="67" t="s">
        <v>203</v>
      </c>
      <c r="E198" s="901"/>
      <c r="F198" s="896"/>
      <c r="G198" s="740"/>
      <c r="H198" s="445">
        <v>5618800</v>
      </c>
      <c r="I198" s="41" t="s">
        <v>152</v>
      </c>
    </row>
    <row r="199" spans="1:9" s="12" customFormat="1">
      <c r="A199" s="894"/>
      <c r="B199" s="894"/>
      <c r="C199" s="80" t="s">
        <v>522</v>
      </c>
      <c r="D199" s="67" t="s">
        <v>203</v>
      </c>
      <c r="E199" s="901"/>
      <c r="F199" s="896"/>
      <c r="G199" s="740"/>
      <c r="H199" s="445">
        <v>6786800</v>
      </c>
      <c r="I199" s="41" t="s">
        <v>152</v>
      </c>
    </row>
    <row r="200" spans="1:9" s="12" customFormat="1">
      <c r="A200" s="894"/>
      <c r="B200" s="894"/>
      <c r="C200" s="80" t="s">
        <v>524</v>
      </c>
      <c r="D200" s="67" t="s">
        <v>203</v>
      </c>
      <c r="E200" s="901"/>
      <c r="F200" s="896"/>
      <c r="G200" s="740"/>
      <c r="H200" s="445">
        <v>4737300</v>
      </c>
      <c r="I200" s="41" t="s">
        <v>152</v>
      </c>
    </row>
    <row r="201" spans="1:9" s="12" customFormat="1">
      <c r="A201" s="894"/>
      <c r="B201" s="894"/>
      <c r="C201" s="80" t="s">
        <v>525</v>
      </c>
      <c r="D201" s="67" t="s">
        <v>203</v>
      </c>
      <c r="E201" s="901"/>
      <c r="F201" s="896"/>
      <c r="G201" s="740"/>
      <c r="H201" s="445">
        <v>5830600</v>
      </c>
      <c r="I201" s="41" t="s">
        <v>152</v>
      </c>
    </row>
    <row r="202" spans="1:9" s="12" customFormat="1">
      <c r="A202" s="894"/>
      <c r="B202" s="894"/>
      <c r="C202" s="80" t="s">
        <v>526</v>
      </c>
      <c r="D202" s="67" t="s">
        <v>203</v>
      </c>
      <c r="E202" s="901"/>
      <c r="F202" s="896"/>
      <c r="G202" s="740"/>
      <c r="H202" s="445">
        <v>7101800</v>
      </c>
      <c r="I202" s="41" t="s">
        <v>152</v>
      </c>
    </row>
    <row r="203" spans="1:9" s="12" customFormat="1">
      <c r="A203" s="894"/>
      <c r="B203" s="894"/>
      <c r="C203" s="80" t="s">
        <v>527</v>
      </c>
      <c r="D203" s="67" t="s">
        <v>203</v>
      </c>
      <c r="E203" s="901"/>
      <c r="F203" s="896"/>
      <c r="G203" s="740"/>
      <c r="H203" s="445">
        <v>8063200</v>
      </c>
      <c r="I203" s="41" t="s">
        <v>152</v>
      </c>
    </row>
    <row r="204" spans="1:9" s="12" customFormat="1">
      <c r="A204" s="894"/>
      <c r="B204" s="894"/>
      <c r="C204" s="80" t="s">
        <v>529</v>
      </c>
      <c r="D204" s="67" t="s">
        <v>203</v>
      </c>
      <c r="E204" s="901"/>
      <c r="F204" s="896"/>
      <c r="G204" s="740"/>
      <c r="H204" s="445">
        <v>7656200</v>
      </c>
      <c r="I204" s="41" t="s">
        <v>152</v>
      </c>
    </row>
    <row r="205" spans="1:9" s="12" customFormat="1">
      <c r="A205" s="894"/>
      <c r="B205" s="894"/>
      <c r="C205" s="80" t="s">
        <v>530</v>
      </c>
      <c r="D205" s="67" t="s">
        <v>203</v>
      </c>
      <c r="E205" s="901"/>
      <c r="F205" s="896"/>
      <c r="G205" s="740"/>
      <c r="H205" s="445">
        <v>9395900</v>
      </c>
      <c r="I205" s="41" t="s">
        <v>152</v>
      </c>
    </row>
    <row r="206" spans="1:9" s="12" customFormat="1">
      <c r="A206" s="894"/>
      <c r="B206" s="894"/>
      <c r="C206" s="80" t="s">
        <v>531</v>
      </c>
      <c r="D206" s="67" t="s">
        <v>580</v>
      </c>
      <c r="E206" s="908"/>
      <c r="F206" s="842"/>
      <c r="G206" s="769"/>
      <c r="H206" s="445">
        <v>9650400</v>
      </c>
      <c r="I206" s="41" t="s">
        <v>152</v>
      </c>
    </row>
    <row r="207" spans="1:9" s="12" customFormat="1" ht="33.75" customHeight="1">
      <c r="A207" s="894"/>
      <c r="B207" s="894"/>
      <c r="C207" s="631" t="s">
        <v>591</v>
      </c>
      <c r="D207" s="632"/>
      <c r="E207" s="632"/>
      <c r="F207" s="633"/>
      <c r="G207" s="44"/>
      <c r="H207" s="65"/>
      <c r="I207" s="666" t="s">
        <v>4922</v>
      </c>
    </row>
    <row r="208" spans="1:9" s="12" customFormat="1" ht="15" customHeight="1">
      <c r="A208" s="894"/>
      <c r="B208" s="894"/>
      <c r="C208" s="80" t="s">
        <v>545</v>
      </c>
      <c r="D208" s="67" t="s">
        <v>580</v>
      </c>
      <c r="E208" s="897" t="s">
        <v>2570</v>
      </c>
      <c r="F208" s="841"/>
      <c r="G208" s="739" t="str">
        <f>G143</f>
        <v xml:space="preserve">Công ty Cổ phần Nhựa Châu Âu Xanh
 Đc: Quốc lộ 3, phường Trung Thành, tỉnh Thái 
Nguyên; SĐT:0962145511 </v>
      </c>
      <c r="H208" s="65"/>
      <c r="I208" s="666"/>
    </row>
    <row r="209" spans="1:9" s="12" customFormat="1">
      <c r="A209" s="894"/>
      <c r="B209" s="894"/>
      <c r="C209" s="80" t="s">
        <v>546</v>
      </c>
      <c r="D209" s="67" t="s">
        <v>203</v>
      </c>
      <c r="E209" s="898"/>
      <c r="F209" s="896"/>
      <c r="G209" s="740"/>
      <c r="H209" s="65">
        <v>7900</v>
      </c>
      <c r="I209" s="666"/>
    </row>
    <row r="210" spans="1:9" s="12" customFormat="1">
      <c r="A210" s="894"/>
      <c r="B210" s="894"/>
      <c r="C210" s="80" t="s">
        <v>547</v>
      </c>
      <c r="D210" s="67" t="s">
        <v>203</v>
      </c>
      <c r="E210" s="898"/>
      <c r="F210" s="896"/>
      <c r="G210" s="740"/>
      <c r="H210" s="65">
        <v>9600</v>
      </c>
      <c r="I210" s="666"/>
    </row>
    <row r="211" spans="1:9" s="12" customFormat="1">
      <c r="A211" s="894"/>
      <c r="B211" s="894"/>
      <c r="C211" s="80" t="s">
        <v>548</v>
      </c>
      <c r="D211" s="67" t="s">
        <v>203</v>
      </c>
      <c r="E211" s="898"/>
      <c r="F211" s="896"/>
      <c r="G211" s="740"/>
      <c r="H211" s="65">
        <v>10500</v>
      </c>
      <c r="I211" s="666"/>
    </row>
    <row r="212" spans="1:9" s="12" customFormat="1">
      <c r="A212" s="894"/>
      <c r="B212" s="894"/>
      <c r="C212" s="80" t="s">
        <v>549</v>
      </c>
      <c r="D212" s="67" t="s">
        <v>203</v>
      </c>
      <c r="E212" s="898"/>
      <c r="F212" s="896"/>
      <c r="G212" s="740"/>
      <c r="H212" s="65">
        <v>12600</v>
      </c>
      <c r="I212" s="666"/>
    </row>
    <row r="213" spans="1:9" s="12" customFormat="1">
      <c r="A213" s="894"/>
      <c r="B213" s="894"/>
      <c r="C213" s="80" t="s">
        <v>550</v>
      </c>
      <c r="D213" s="67" t="s">
        <v>203</v>
      </c>
      <c r="E213" s="898"/>
      <c r="F213" s="896"/>
      <c r="G213" s="740"/>
      <c r="H213" s="65">
        <v>14800</v>
      </c>
      <c r="I213" s="666"/>
    </row>
    <row r="214" spans="1:9" s="12" customFormat="1">
      <c r="A214" s="894"/>
      <c r="B214" s="894"/>
      <c r="C214" s="80" t="s">
        <v>551</v>
      </c>
      <c r="D214" s="67" t="s">
        <v>580</v>
      </c>
      <c r="E214" s="898"/>
      <c r="F214" s="896"/>
      <c r="G214" s="740"/>
      <c r="H214" s="65"/>
      <c r="I214" s="666"/>
    </row>
    <row r="215" spans="1:9" s="12" customFormat="1">
      <c r="A215" s="894"/>
      <c r="B215" s="894"/>
      <c r="C215" s="80" t="s">
        <v>546</v>
      </c>
      <c r="D215" s="67" t="s">
        <v>203</v>
      </c>
      <c r="E215" s="898"/>
      <c r="F215" s="896"/>
      <c r="G215" s="740"/>
      <c r="H215" s="65">
        <v>9800</v>
      </c>
      <c r="I215" s="666"/>
    </row>
    <row r="216" spans="1:9" s="12" customFormat="1">
      <c r="A216" s="894"/>
      <c r="B216" s="894"/>
      <c r="C216" s="80" t="s">
        <v>547</v>
      </c>
      <c r="D216" s="67" t="s">
        <v>203</v>
      </c>
      <c r="E216" s="898"/>
      <c r="F216" s="896"/>
      <c r="G216" s="740"/>
      <c r="H216" s="65">
        <v>12300</v>
      </c>
      <c r="I216" s="41" t="s">
        <v>152</v>
      </c>
    </row>
    <row r="217" spans="1:9" s="12" customFormat="1">
      <c r="A217" s="894"/>
      <c r="B217" s="894"/>
      <c r="C217" s="80" t="s">
        <v>548</v>
      </c>
      <c r="D217" s="67" t="s">
        <v>203</v>
      </c>
      <c r="E217" s="898"/>
      <c r="F217" s="896"/>
      <c r="G217" s="740"/>
      <c r="H217" s="65">
        <v>14400</v>
      </c>
      <c r="I217" s="41" t="s">
        <v>152</v>
      </c>
    </row>
    <row r="218" spans="1:9" s="12" customFormat="1">
      <c r="A218" s="894"/>
      <c r="B218" s="894"/>
      <c r="C218" s="80" t="s">
        <v>549</v>
      </c>
      <c r="D218" s="67" t="s">
        <v>203</v>
      </c>
      <c r="E218" s="898"/>
      <c r="F218" s="896"/>
      <c r="G218" s="740"/>
      <c r="H218" s="65">
        <v>16000</v>
      </c>
      <c r="I218" s="41" t="s">
        <v>152</v>
      </c>
    </row>
    <row r="219" spans="1:9" s="12" customFormat="1">
      <c r="A219" s="894"/>
      <c r="B219" s="894"/>
      <c r="C219" s="80" t="s">
        <v>550</v>
      </c>
      <c r="D219" s="67" t="s">
        <v>203</v>
      </c>
      <c r="E219" s="898"/>
      <c r="F219" s="896"/>
      <c r="G219" s="740"/>
      <c r="H219" s="65">
        <v>22600</v>
      </c>
      <c r="I219" s="41" t="s">
        <v>152</v>
      </c>
    </row>
    <row r="220" spans="1:9" s="12" customFormat="1">
      <c r="A220" s="894"/>
      <c r="B220" s="894"/>
      <c r="C220" s="80" t="s">
        <v>552</v>
      </c>
      <c r="D220" s="67" t="s">
        <v>580</v>
      </c>
      <c r="E220" s="898"/>
      <c r="F220" s="896"/>
      <c r="G220" s="740"/>
      <c r="H220" s="65"/>
      <c r="I220" s="41" t="s">
        <v>152</v>
      </c>
    </row>
    <row r="221" spans="1:9" s="12" customFormat="1">
      <c r="A221" s="894"/>
      <c r="B221" s="894"/>
      <c r="C221" s="80" t="s">
        <v>546</v>
      </c>
      <c r="D221" s="67" t="s">
        <v>203</v>
      </c>
      <c r="E221" s="898"/>
      <c r="F221" s="896"/>
      <c r="G221" s="740"/>
      <c r="H221" s="65">
        <v>12600</v>
      </c>
      <c r="I221" s="41" t="s">
        <v>152</v>
      </c>
    </row>
    <row r="222" spans="1:9" s="12" customFormat="1">
      <c r="A222" s="894"/>
      <c r="B222" s="894"/>
      <c r="C222" s="80" t="s">
        <v>547</v>
      </c>
      <c r="D222" s="67" t="s">
        <v>203</v>
      </c>
      <c r="E222" s="898"/>
      <c r="F222" s="896"/>
      <c r="G222" s="740"/>
      <c r="H222" s="65">
        <v>14800</v>
      </c>
      <c r="I222" s="41" t="s">
        <v>152</v>
      </c>
    </row>
    <row r="223" spans="1:9" s="12" customFormat="1">
      <c r="A223" s="894"/>
      <c r="B223" s="894"/>
      <c r="C223" s="80" t="s">
        <v>548</v>
      </c>
      <c r="D223" s="67" t="s">
        <v>203</v>
      </c>
      <c r="E223" s="898"/>
      <c r="F223" s="896"/>
      <c r="G223" s="740"/>
      <c r="H223" s="65">
        <v>18100</v>
      </c>
      <c r="I223" s="41" t="s">
        <v>152</v>
      </c>
    </row>
    <row r="224" spans="1:9" s="12" customFormat="1">
      <c r="A224" s="894"/>
      <c r="B224" s="894"/>
      <c r="C224" s="80" t="s">
        <v>549</v>
      </c>
      <c r="D224" s="67" t="s">
        <v>203</v>
      </c>
      <c r="E224" s="898"/>
      <c r="F224" s="896"/>
      <c r="G224" s="740"/>
      <c r="H224" s="65">
        <v>22100</v>
      </c>
      <c r="I224" s="41" t="s">
        <v>152</v>
      </c>
    </row>
    <row r="225" spans="1:9" s="12" customFormat="1">
      <c r="A225" s="894"/>
      <c r="B225" s="894"/>
      <c r="C225" s="80" t="s">
        <v>550</v>
      </c>
      <c r="D225" s="67" t="s">
        <v>203</v>
      </c>
      <c r="E225" s="898"/>
      <c r="F225" s="896"/>
      <c r="G225" s="740"/>
      <c r="H225" s="65">
        <v>25100</v>
      </c>
      <c r="I225" s="41" t="s">
        <v>152</v>
      </c>
    </row>
    <row r="226" spans="1:9" s="12" customFormat="1">
      <c r="A226" s="894"/>
      <c r="B226" s="894"/>
      <c r="C226" s="80" t="s">
        <v>553</v>
      </c>
      <c r="D226" s="67" t="s">
        <v>203</v>
      </c>
      <c r="E226" s="898"/>
      <c r="F226" s="896"/>
      <c r="G226" s="740"/>
      <c r="H226" s="65">
        <v>37300</v>
      </c>
      <c r="I226" s="41" t="s">
        <v>152</v>
      </c>
    </row>
    <row r="227" spans="1:9" s="12" customFormat="1">
      <c r="A227" s="894"/>
      <c r="B227" s="894"/>
      <c r="C227" s="80" t="s">
        <v>554</v>
      </c>
      <c r="D227" s="67" t="s">
        <v>580</v>
      </c>
      <c r="E227" s="898"/>
      <c r="F227" s="896"/>
      <c r="G227" s="740"/>
      <c r="H227" s="65"/>
      <c r="I227" s="41" t="s">
        <v>152</v>
      </c>
    </row>
    <row r="228" spans="1:9" s="12" customFormat="1">
      <c r="A228" s="894"/>
      <c r="B228" s="894"/>
      <c r="C228" s="80" t="s">
        <v>546</v>
      </c>
      <c r="D228" s="67" t="s">
        <v>203</v>
      </c>
      <c r="E228" s="898"/>
      <c r="F228" s="896"/>
      <c r="G228" s="740"/>
      <c r="H228" s="65">
        <v>18900</v>
      </c>
      <c r="I228" s="41" t="s">
        <v>152</v>
      </c>
    </row>
    <row r="229" spans="1:9" s="12" customFormat="1">
      <c r="A229" s="894"/>
      <c r="B229" s="894"/>
      <c r="C229" s="80" t="s">
        <v>547</v>
      </c>
      <c r="D229" s="67" t="s">
        <v>203</v>
      </c>
      <c r="E229" s="898"/>
      <c r="F229" s="896"/>
      <c r="G229" s="740"/>
      <c r="H229" s="65">
        <v>21100</v>
      </c>
      <c r="I229" s="41" t="s">
        <v>152</v>
      </c>
    </row>
    <row r="230" spans="1:9" s="12" customFormat="1">
      <c r="A230" s="894"/>
      <c r="B230" s="894"/>
      <c r="C230" s="80" t="s">
        <v>548</v>
      </c>
      <c r="D230" s="67" t="s">
        <v>203</v>
      </c>
      <c r="E230" s="898"/>
      <c r="F230" s="896"/>
      <c r="G230" s="740"/>
      <c r="H230" s="65">
        <v>24900</v>
      </c>
      <c r="I230" s="41" t="s">
        <v>152</v>
      </c>
    </row>
    <row r="231" spans="1:9" s="12" customFormat="1">
      <c r="A231" s="894"/>
      <c r="B231" s="894"/>
      <c r="C231" s="80" t="s">
        <v>549</v>
      </c>
      <c r="D231" s="67" t="s">
        <v>203</v>
      </c>
      <c r="E231" s="898"/>
      <c r="F231" s="896"/>
      <c r="G231" s="740"/>
      <c r="H231" s="65">
        <v>28300</v>
      </c>
      <c r="I231" s="41" t="s">
        <v>152</v>
      </c>
    </row>
    <row r="232" spans="1:9" s="12" customFormat="1">
      <c r="A232" s="894"/>
      <c r="B232" s="894"/>
      <c r="C232" s="80" t="s">
        <v>550</v>
      </c>
      <c r="D232" s="67" t="s">
        <v>203</v>
      </c>
      <c r="E232" s="898"/>
      <c r="F232" s="896"/>
      <c r="G232" s="740"/>
      <c r="H232" s="65">
        <v>33300</v>
      </c>
      <c r="I232" s="41" t="s">
        <v>152</v>
      </c>
    </row>
    <row r="233" spans="1:9" s="12" customFormat="1">
      <c r="A233" s="894"/>
      <c r="B233" s="894"/>
      <c r="C233" s="80" t="s">
        <v>553</v>
      </c>
      <c r="D233" s="67" t="s">
        <v>203</v>
      </c>
      <c r="E233" s="898"/>
      <c r="F233" s="896"/>
      <c r="G233" s="740"/>
      <c r="H233" s="65">
        <v>41100</v>
      </c>
      <c r="I233" s="41" t="s">
        <v>152</v>
      </c>
    </row>
    <row r="234" spans="1:9" s="12" customFormat="1">
      <c r="A234" s="894"/>
      <c r="B234" s="894"/>
      <c r="C234" s="80" t="s">
        <v>555</v>
      </c>
      <c r="D234" s="67"/>
      <c r="E234" s="898"/>
      <c r="F234" s="896"/>
      <c r="G234" s="740"/>
      <c r="H234" s="65">
        <v>55400</v>
      </c>
      <c r="I234" s="41" t="s">
        <v>152</v>
      </c>
    </row>
    <row r="235" spans="1:9" s="12" customFormat="1">
      <c r="A235" s="894"/>
      <c r="B235" s="894"/>
      <c r="C235" s="80" t="s">
        <v>556</v>
      </c>
      <c r="D235" s="67" t="s">
        <v>580</v>
      </c>
      <c r="E235" s="898"/>
      <c r="F235" s="896"/>
      <c r="G235" s="740"/>
      <c r="H235" s="65"/>
      <c r="I235" s="41" t="s">
        <v>152</v>
      </c>
    </row>
    <row r="236" spans="1:9" s="12" customFormat="1">
      <c r="A236" s="894"/>
      <c r="B236" s="894"/>
      <c r="C236" s="80" t="s">
        <v>546</v>
      </c>
      <c r="D236" s="67" t="s">
        <v>203</v>
      </c>
      <c r="E236" s="898"/>
      <c r="F236" s="896"/>
      <c r="G236" s="740"/>
      <c r="H236" s="65">
        <v>22100</v>
      </c>
      <c r="I236" s="41" t="s">
        <v>152</v>
      </c>
    </row>
    <row r="237" spans="1:9" s="12" customFormat="1">
      <c r="A237" s="894"/>
      <c r="B237" s="894"/>
      <c r="C237" s="80" t="s">
        <v>547</v>
      </c>
      <c r="D237" s="67" t="s">
        <v>203</v>
      </c>
      <c r="E237" s="898"/>
      <c r="F237" s="896"/>
      <c r="G237" s="740"/>
      <c r="H237" s="65">
        <v>25900</v>
      </c>
      <c r="I237" s="41" t="s">
        <v>152</v>
      </c>
    </row>
    <row r="238" spans="1:9" s="12" customFormat="1">
      <c r="A238" s="894"/>
      <c r="B238" s="894"/>
      <c r="C238" s="80" t="s">
        <v>548</v>
      </c>
      <c r="D238" s="67" t="s">
        <v>203</v>
      </c>
      <c r="E238" s="898"/>
      <c r="F238" s="896"/>
      <c r="G238" s="740"/>
      <c r="H238" s="65">
        <v>29600</v>
      </c>
      <c r="I238" s="41" t="s">
        <v>152</v>
      </c>
    </row>
    <row r="239" spans="1:9" s="12" customFormat="1" ht="21.75" customHeight="1">
      <c r="A239" s="894"/>
      <c r="B239" s="894"/>
      <c r="C239" s="80" t="s">
        <v>549</v>
      </c>
      <c r="D239" s="67" t="s">
        <v>203</v>
      </c>
      <c r="E239" s="898"/>
      <c r="F239" s="896"/>
      <c r="G239" s="740"/>
      <c r="H239" s="65">
        <v>34100</v>
      </c>
      <c r="I239" s="41" t="s">
        <v>152</v>
      </c>
    </row>
    <row r="240" spans="1:9" s="12" customFormat="1" ht="15" customHeight="1">
      <c r="A240" s="894"/>
      <c r="B240" s="894"/>
      <c r="C240" s="80" t="s">
        <v>550</v>
      </c>
      <c r="D240" s="67" t="s">
        <v>203</v>
      </c>
      <c r="E240" s="898" t="str">
        <f>E208</f>
        <v>QCVN 16:2023/BXD
TCVN 8491-2:2011</v>
      </c>
      <c r="F240" s="896"/>
      <c r="G240" s="740" t="str">
        <f>G208</f>
        <v xml:space="preserve">Công ty Cổ phần Nhựa Châu Âu Xanh
 Đc: Quốc lộ 3, phường Trung Thành, tỉnh Thái 
Nguyên; SĐT:0962145511 </v>
      </c>
      <c r="H240" s="65">
        <v>41300</v>
      </c>
      <c r="I240" s="41" t="s">
        <v>152</v>
      </c>
    </row>
    <row r="241" spans="1:9" s="12" customFormat="1">
      <c r="A241" s="894"/>
      <c r="B241" s="894"/>
      <c r="C241" s="80" t="s">
        <v>553</v>
      </c>
      <c r="D241" s="67" t="s">
        <v>203</v>
      </c>
      <c r="E241" s="898"/>
      <c r="F241" s="896"/>
      <c r="G241" s="740"/>
      <c r="H241" s="65">
        <v>51800</v>
      </c>
      <c r="I241" s="41" t="s">
        <v>152</v>
      </c>
    </row>
    <row r="242" spans="1:9" s="12" customFormat="1">
      <c r="A242" s="894"/>
      <c r="B242" s="894"/>
      <c r="C242" s="80" t="s">
        <v>557</v>
      </c>
      <c r="D242" s="67" t="s">
        <v>580</v>
      </c>
      <c r="E242" s="898"/>
      <c r="F242" s="896"/>
      <c r="G242" s="740"/>
      <c r="H242" s="65"/>
      <c r="I242" s="41" t="s">
        <v>152</v>
      </c>
    </row>
    <row r="243" spans="1:9" s="12" customFormat="1">
      <c r="A243" s="894"/>
      <c r="B243" s="894"/>
      <c r="C243" s="80" t="s">
        <v>546</v>
      </c>
      <c r="D243" s="67" t="s">
        <v>203</v>
      </c>
      <c r="E243" s="898"/>
      <c r="F243" s="896"/>
      <c r="G243" s="740"/>
      <c r="H243" s="65">
        <v>28800</v>
      </c>
      <c r="I243" s="41" t="s">
        <v>152</v>
      </c>
    </row>
    <row r="244" spans="1:9" s="12" customFormat="1">
      <c r="A244" s="894"/>
      <c r="B244" s="894"/>
      <c r="C244" s="80" t="s">
        <v>547</v>
      </c>
      <c r="D244" s="67" t="s">
        <v>203</v>
      </c>
      <c r="E244" s="898"/>
      <c r="F244" s="896"/>
      <c r="G244" s="740"/>
      <c r="H244" s="65">
        <v>34400</v>
      </c>
      <c r="I244" s="41" t="s">
        <v>152</v>
      </c>
    </row>
    <row r="245" spans="1:9" s="12" customFormat="1">
      <c r="A245" s="894"/>
      <c r="B245" s="894"/>
      <c r="C245" s="80" t="s">
        <v>548</v>
      </c>
      <c r="D245" s="67" t="s">
        <v>203</v>
      </c>
      <c r="E245" s="898"/>
      <c r="F245" s="896"/>
      <c r="G245" s="740"/>
      <c r="H245" s="65">
        <v>41900</v>
      </c>
      <c r="I245" s="41" t="s">
        <v>152</v>
      </c>
    </row>
    <row r="246" spans="1:9" s="12" customFormat="1">
      <c r="A246" s="894"/>
      <c r="B246" s="894"/>
      <c r="C246" s="80" t="s">
        <v>549</v>
      </c>
      <c r="D246" s="67" t="s">
        <v>203</v>
      </c>
      <c r="E246" s="898"/>
      <c r="F246" s="896"/>
      <c r="G246" s="740"/>
      <c r="H246" s="65">
        <v>48800</v>
      </c>
      <c r="I246" s="41" t="s">
        <v>152</v>
      </c>
    </row>
    <row r="247" spans="1:9" s="12" customFormat="1">
      <c r="A247" s="894"/>
      <c r="B247" s="894"/>
      <c r="C247" s="80" t="s">
        <v>550</v>
      </c>
      <c r="D247" s="67" t="s">
        <v>203</v>
      </c>
      <c r="E247" s="898"/>
      <c r="F247" s="896"/>
      <c r="G247" s="740"/>
      <c r="H247" s="65">
        <v>59000</v>
      </c>
      <c r="I247" s="41" t="s">
        <v>152</v>
      </c>
    </row>
    <row r="248" spans="1:9" s="12" customFormat="1">
      <c r="A248" s="894"/>
      <c r="B248" s="894"/>
      <c r="C248" s="80" t="s">
        <v>553</v>
      </c>
      <c r="D248" s="67" t="s">
        <v>203</v>
      </c>
      <c r="E248" s="898"/>
      <c r="F248" s="896"/>
      <c r="G248" s="740"/>
      <c r="H248" s="65">
        <v>74000</v>
      </c>
      <c r="I248" s="41" t="s">
        <v>152</v>
      </c>
    </row>
    <row r="249" spans="1:9" s="12" customFormat="1">
      <c r="A249" s="894"/>
      <c r="B249" s="894"/>
      <c r="C249" s="80" t="s">
        <v>555</v>
      </c>
      <c r="D249" s="67" t="s">
        <v>203</v>
      </c>
      <c r="E249" s="898"/>
      <c r="F249" s="896"/>
      <c r="G249" s="740"/>
      <c r="H249" s="65">
        <v>88900</v>
      </c>
      <c r="I249" s="41" t="s">
        <v>152</v>
      </c>
    </row>
    <row r="250" spans="1:9" s="12" customFormat="1">
      <c r="A250" s="894"/>
      <c r="B250" s="894"/>
      <c r="C250" s="80" t="s">
        <v>558</v>
      </c>
      <c r="D250" s="67"/>
      <c r="E250" s="898"/>
      <c r="F250" s="896"/>
      <c r="G250" s="740"/>
      <c r="H250" s="65">
        <v>130500</v>
      </c>
      <c r="I250" s="41" t="s">
        <v>152</v>
      </c>
    </row>
    <row r="251" spans="1:9" s="12" customFormat="1">
      <c r="A251" s="894"/>
      <c r="B251" s="894"/>
      <c r="C251" s="80" t="s">
        <v>559</v>
      </c>
      <c r="D251" s="67" t="s">
        <v>580</v>
      </c>
      <c r="E251" s="898"/>
      <c r="F251" s="896"/>
      <c r="G251" s="740"/>
      <c r="H251" s="65"/>
      <c r="I251" s="41" t="s">
        <v>152</v>
      </c>
    </row>
    <row r="252" spans="1:9" s="12" customFormat="1">
      <c r="A252" s="894"/>
      <c r="B252" s="894"/>
      <c r="C252" s="80" t="s">
        <v>546</v>
      </c>
      <c r="D252" s="67" t="s">
        <v>203</v>
      </c>
      <c r="E252" s="898"/>
      <c r="F252" s="896"/>
      <c r="G252" s="740"/>
      <c r="H252" s="65">
        <v>40300</v>
      </c>
      <c r="I252" s="41" t="s">
        <v>152</v>
      </c>
    </row>
    <row r="253" spans="1:9" s="12" customFormat="1">
      <c r="A253" s="894"/>
      <c r="B253" s="894"/>
      <c r="C253" s="80" t="s">
        <v>547</v>
      </c>
      <c r="D253" s="67" t="s">
        <v>203</v>
      </c>
      <c r="E253" s="898"/>
      <c r="F253" s="896"/>
      <c r="G253" s="740"/>
      <c r="H253" s="65">
        <v>47000</v>
      </c>
      <c r="I253" s="41" t="s">
        <v>152</v>
      </c>
    </row>
    <row r="254" spans="1:9" s="12" customFormat="1" ht="15" customHeight="1">
      <c r="A254" s="894"/>
      <c r="B254" s="894"/>
      <c r="C254" s="80" t="s">
        <v>548</v>
      </c>
      <c r="D254" s="67" t="s">
        <v>203</v>
      </c>
      <c r="E254" s="898"/>
      <c r="F254" s="896"/>
      <c r="G254" s="740"/>
      <c r="H254" s="65">
        <v>53300</v>
      </c>
      <c r="I254" s="41" t="s">
        <v>152</v>
      </c>
    </row>
    <row r="255" spans="1:9" s="12" customFormat="1">
      <c r="A255" s="894"/>
      <c r="B255" s="894"/>
      <c r="C255" s="80" t="s">
        <v>549</v>
      </c>
      <c r="D255" s="67" t="s">
        <v>203</v>
      </c>
      <c r="E255" s="898"/>
      <c r="F255" s="896"/>
      <c r="G255" s="740"/>
      <c r="H255" s="65">
        <v>69400</v>
      </c>
      <c r="I255" s="41" t="s">
        <v>152</v>
      </c>
    </row>
    <row r="256" spans="1:9" s="12" customFormat="1">
      <c r="A256" s="894"/>
      <c r="B256" s="894"/>
      <c r="C256" s="80" t="s">
        <v>550</v>
      </c>
      <c r="D256" s="67" t="s">
        <v>203</v>
      </c>
      <c r="E256" s="898"/>
      <c r="F256" s="896"/>
      <c r="G256" s="740"/>
      <c r="H256" s="65">
        <v>86000</v>
      </c>
      <c r="I256" s="41" t="s">
        <v>152</v>
      </c>
    </row>
    <row r="257" spans="1:9" s="12" customFormat="1">
      <c r="A257" s="894"/>
      <c r="B257" s="894"/>
      <c r="C257" s="80" t="s">
        <v>553</v>
      </c>
      <c r="D257" s="67" t="s">
        <v>203</v>
      </c>
      <c r="E257" s="898"/>
      <c r="F257" s="896"/>
      <c r="G257" s="740"/>
      <c r="H257" s="65">
        <v>108100</v>
      </c>
      <c r="I257" s="41" t="s">
        <v>152</v>
      </c>
    </row>
    <row r="258" spans="1:9" s="12" customFormat="1">
      <c r="A258" s="894"/>
      <c r="B258" s="894"/>
      <c r="C258" s="80" t="s">
        <v>555</v>
      </c>
      <c r="D258" s="67" t="s">
        <v>203</v>
      </c>
      <c r="E258" s="898"/>
      <c r="F258" s="896"/>
      <c r="G258" s="740"/>
      <c r="H258" s="65">
        <v>130500</v>
      </c>
      <c r="I258" s="41" t="s">
        <v>152</v>
      </c>
    </row>
    <row r="259" spans="1:9" s="12" customFormat="1">
      <c r="A259" s="894"/>
      <c r="B259" s="894"/>
      <c r="C259" s="80" t="s">
        <v>558</v>
      </c>
      <c r="D259" s="67"/>
      <c r="E259" s="898"/>
      <c r="F259" s="896"/>
      <c r="G259" s="740"/>
      <c r="H259" s="65">
        <v>188600</v>
      </c>
      <c r="I259" s="41" t="s">
        <v>152</v>
      </c>
    </row>
    <row r="260" spans="1:9" s="12" customFormat="1">
      <c r="A260" s="894"/>
      <c r="B260" s="894"/>
      <c r="C260" s="80" t="s">
        <v>560</v>
      </c>
      <c r="D260" s="67" t="s">
        <v>580</v>
      </c>
      <c r="E260" s="898"/>
      <c r="F260" s="896"/>
      <c r="G260" s="740"/>
      <c r="H260" s="65"/>
      <c r="I260" s="41" t="s">
        <v>152</v>
      </c>
    </row>
    <row r="261" spans="1:9" s="12" customFormat="1" ht="15" customHeight="1">
      <c r="A261" s="894"/>
      <c r="B261" s="894"/>
      <c r="C261" s="80" t="s">
        <v>546</v>
      </c>
      <c r="D261" s="67" t="s">
        <v>203</v>
      </c>
      <c r="E261" s="898"/>
      <c r="F261" s="896"/>
      <c r="G261" s="740"/>
      <c r="H261" s="65">
        <v>49100</v>
      </c>
      <c r="I261" s="41" t="s">
        <v>152</v>
      </c>
    </row>
    <row r="262" spans="1:9" s="12" customFormat="1">
      <c r="A262" s="894"/>
      <c r="B262" s="894"/>
      <c r="C262" s="80" t="s">
        <v>547</v>
      </c>
      <c r="D262" s="67" t="s">
        <v>203</v>
      </c>
      <c r="E262" s="898"/>
      <c r="F262" s="896"/>
      <c r="G262" s="740"/>
      <c r="H262" s="65">
        <v>56100</v>
      </c>
      <c r="I262" s="41" t="s">
        <v>152</v>
      </c>
    </row>
    <row r="263" spans="1:9" s="12" customFormat="1">
      <c r="A263" s="894"/>
      <c r="B263" s="894"/>
      <c r="C263" s="80" t="s">
        <v>548</v>
      </c>
      <c r="D263" s="67" t="s">
        <v>203</v>
      </c>
      <c r="E263" s="898"/>
      <c r="F263" s="896"/>
      <c r="G263" s="740"/>
      <c r="H263" s="65">
        <v>65800</v>
      </c>
      <c r="I263" s="41" t="s">
        <v>152</v>
      </c>
    </row>
    <row r="264" spans="1:9" s="12" customFormat="1">
      <c r="A264" s="894"/>
      <c r="B264" s="894"/>
      <c r="C264" s="80" t="s">
        <v>549</v>
      </c>
      <c r="D264" s="67" t="s">
        <v>203</v>
      </c>
      <c r="E264" s="898"/>
      <c r="F264" s="896"/>
      <c r="G264" s="740"/>
      <c r="H264" s="65">
        <v>76000</v>
      </c>
      <c r="I264" s="41" t="s">
        <v>152</v>
      </c>
    </row>
    <row r="265" spans="1:9" s="12" customFormat="1">
      <c r="A265" s="894"/>
      <c r="B265" s="894"/>
      <c r="C265" s="80" t="s">
        <v>550</v>
      </c>
      <c r="D265" s="67" t="s">
        <v>203</v>
      </c>
      <c r="E265" s="898"/>
      <c r="F265" s="896"/>
      <c r="G265" s="740"/>
      <c r="H265" s="65">
        <v>99600</v>
      </c>
      <c r="I265" s="41" t="s">
        <v>152</v>
      </c>
    </row>
    <row r="266" spans="1:9" s="12" customFormat="1">
      <c r="A266" s="894"/>
      <c r="B266" s="894"/>
      <c r="C266" s="80" t="s">
        <v>553</v>
      </c>
      <c r="D266" s="67" t="s">
        <v>203</v>
      </c>
      <c r="E266" s="898"/>
      <c r="F266" s="896"/>
      <c r="G266" s="740"/>
      <c r="H266" s="65">
        <v>123800</v>
      </c>
      <c r="I266" s="41" t="s">
        <v>152</v>
      </c>
    </row>
    <row r="267" spans="1:9" s="12" customFormat="1">
      <c r="A267" s="894"/>
      <c r="B267" s="894"/>
      <c r="C267" s="80" t="s">
        <v>555</v>
      </c>
      <c r="D267" s="67" t="s">
        <v>203</v>
      </c>
      <c r="E267" s="898"/>
      <c r="F267" s="896"/>
      <c r="G267" s="740"/>
      <c r="H267" s="65">
        <v>153800</v>
      </c>
      <c r="I267" s="41" t="s">
        <v>152</v>
      </c>
    </row>
    <row r="268" spans="1:9" s="12" customFormat="1">
      <c r="A268" s="894"/>
      <c r="B268" s="894"/>
      <c r="C268" s="80" t="s">
        <v>558</v>
      </c>
      <c r="D268" s="67" t="s">
        <v>203</v>
      </c>
      <c r="E268" s="898"/>
      <c r="F268" s="896"/>
      <c r="G268" s="740"/>
      <c r="H268" s="65">
        <v>185800</v>
      </c>
      <c r="I268" s="41" t="s">
        <v>152</v>
      </c>
    </row>
    <row r="269" spans="1:9" s="12" customFormat="1" ht="20.25" customHeight="1">
      <c r="A269" s="894"/>
      <c r="B269" s="894"/>
      <c r="C269" s="80" t="s">
        <v>561</v>
      </c>
      <c r="D269" s="67" t="s">
        <v>580</v>
      </c>
      <c r="E269" s="898"/>
      <c r="F269" s="896"/>
      <c r="G269" s="740"/>
      <c r="H269" s="65"/>
      <c r="I269" s="41" t="s">
        <v>152</v>
      </c>
    </row>
    <row r="270" spans="1:9" s="12" customFormat="1">
      <c r="A270" s="894"/>
      <c r="B270" s="894"/>
      <c r="C270" s="80" t="s">
        <v>546</v>
      </c>
      <c r="D270" s="67" t="s">
        <v>203</v>
      </c>
      <c r="E270" s="898"/>
      <c r="F270" s="896"/>
      <c r="G270" s="740"/>
      <c r="H270" s="65">
        <v>74300</v>
      </c>
      <c r="I270" s="41" t="s">
        <v>152</v>
      </c>
    </row>
    <row r="271" spans="1:9" s="12" customFormat="1">
      <c r="A271" s="894"/>
      <c r="B271" s="894"/>
      <c r="C271" s="80" t="s">
        <v>547</v>
      </c>
      <c r="D271" s="67" t="s">
        <v>203</v>
      </c>
      <c r="E271" s="898"/>
      <c r="F271" s="896"/>
      <c r="G271" s="740"/>
      <c r="H271" s="65">
        <v>84000</v>
      </c>
      <c r="I271" s="41" t="s">
        <v>152</v>
      </c>
    </row>
    <row r="272" spans="1:9" s="12" customFormat="1">
      <c r="A272" s="894"/>
      <c r="B272" s="894"/>
      <c r="C272" s="80" t="s">
        <v>548</v>
      </c>
      <c r="D272" s="67" t="s">
        <v>203</v>
      </c>
      <c r="E272" s="898"/>
      <c r="F272" s="896"/>
      <c r="G272" s="740"/>
      <c r="H272" s="65">
        <v>97900</v>
      </c>
      <c r="I272" s="41" t="s">
        <v>152</v>
      </c>
    </row>
    <row r="273" spans="1:9" s="12" customFormat="1">
      <c r="A273" s="894"/>
      <c r="B273" s="894"/>
      <c r="C273" s="80" t="s">
        <v>549</v>
      </c>
      <c r="D273" s="67" t="s">
        <v>203</v>
      </c>
      <c r="E273" s="898"/>
      <c r="F273" s="896"/>
      <c r="G273" s="740"/>
      <c r="H273" s="65">
        <v>111400</v>
      </c>
      <c r="I273" s="41" t="s">
        <v>152</v>
      </c>
    </row>
    <row r="274" spans="1:9" s="12" customFormat="1">
      <c r="A274" s="894"/>
      <c r="B274" s="894"/>
      <c r="C274" s="80" t="s">
        <v>550</v>
      </c>
      <c r="D274" s="67" t="s">
        <v>203</v>
      </c>
      <c r="E274" s="898"/>
      <c r="F274" s="896"/>
      <c r="G274" s="740"/>
      <c r="H274" s="65">
        <v>156000</v>
      </c>
      <c r="I274" s="41" t="s">
        <v>152</v>
      </c>
    </row>
    <row r="275" spans="1:9" s="12" customFormat="1">
      <c r="A275" s="894"/>
      <c r="B275" s="894"/>
      <c r="C275" s="80" t="s">
        <v>553</v>
      </c>
      <c r="D275" s="67" t="s">
        <v>203</v>
      </c>
      <c r="E275" s="898"/>
      <c r="F275" s="896"/>
      <c r="G275" s="740"/>
      <c r="H275" s="65">
        <v>186800</v>
      </c>
      <c r="I275" s="41" t="s">
        <v>152</v>
      </c>
    </row>
    <row r="276" spans="1:9" s="12" customFormat="1">
      <c r="A276" s="894"/>
      <c r="B276" s="894"/>
      <c r="C276" s="80" t="s">
        <v>555</v>
      </c>
      <c r="D276" s="67" t="s">
        <v>203</v>
      </c>
      <c r="E276" s="898"/>
      <c r="F276" s="896"/>
      <c r="G276" s="740"/>
      <c r="H276" s="65">
        <v>230500</v>
      </c>
      <c r="I276" s="41" t="s">
        <v>152</v>
      </c>
    </row>
    <row r="277" spans="1:9" s="12" customFormat="1">
      <c r="A277" s="894"/>
      <c r="B277" s="894"/>
      <c r="C277" s="80" t="s">
        <v>558</v>
      </c>
      <c r="D277" s="67" t="s">
        <v>203</v>
      </c>
      <c r="E277" s="898"/>
      <c r="F277" s="896"/>
      <c r="G277" s="740"/>
      <c r="H277" s="65">
        <v>279400</v>
      </c>
      <c r="I277" s="41" t="s">
        <v>152</v>
      </c>
    </row>
    <row r="278" spans="1:9" s="12" customFormat="1" ht="23.25" customHeight="1">
      <c r="A278" s="894"/>
      <c r="B278" s="894"/>
      <c r="C278" s="80" t="s">
        <v>562</v>
      </c>
      <c r="D278" s="67" t="s">
        <v>580</v>
      </c>
      <c r="E278" s="898"/>
      <c r="F278" s="896"/>
      <c r="G278" s="740"/>
      <c r="H278" s="65"/>
      <c r="I278" s="41" t="s">
        <v>152</v>
      </c>
    </row>
    <row r="279" spans="1:9" s="12" customFormat="1">
      <c r="A279" s="894"/>
      <c r="B279" s="894"/>
      <c r="C279" s="80" t="s">
        <v>546</v>
      </c>
      <c r="D279" s="67" t="s">
        <v>203</v>
      </c>
      <c r="E279" s="898"/>
      <c r="F279" s="896"/>
      <c r="G279" s="740"/>
      <c r="H279" s="65">
        <v>82000</v>
      </c>
      <c r="I279" s="41" t="s">
        <v>152</v>
      </c>
    </row>
    <row r="280" spans="1:9" s="12" customFormat="1">
      <c r="A280" s="894"/>
      <c r="B280" s="894"/>
      <c r="C280" s="80" t="s">
        <v>547</v>
      </c>
      <c r="D280" s="67" t="s">
        <v>203</v>
      </c>
      <c r="E280" s="898"/>
      <c r="F280" s="896"/>
      <c r="G280" s="740"/>
      <c r="H280" s="65">
        <v>103400</v>
      </c>
      <c r="I280" s="41" t="s">
        <v>152</v>
      </c>
    </row>
    <row r="281" spans="1:9" s="12" customFormat="1">
      <c r="A281" s="894"/>
      <c r="B281" s="894"/>
      <c r="C281" s="80" t="s">
        <v>548</v>
      </c>
      <c r="D281" s="67" t="s">
        <v>203</v>
      </c>
      <c r="E281" s="898"/>
      <c r="F281" s="896"/>
      <c r="G281" s="740"/>
      <c r="H281" s="65">
        <v>121000</v>
      </c>
      <c r="I281" s="41" t="s">
        <v>152</v>
      </c>
    </row>
    <row r="282" spans="1:9" s="12" customFormat="1">
      <c r="A282" s="894"/>
      <c r="B282" s="894"/>
      <c r="C282" s="80" t="s">
        <v>549</v>
      </c>
      <c r="D282" s="67" t="s">
        <v>203</v>
      </c>
      <c r="E282" s="898"/>
      <c r="F282" s="896"/>
      <c r="G282" s="740"/>
      <c r="H282" s="65">
        <v>143400</v>
      </c>
      <c r="I282" s="41" t="s">
        <v>152</v>
      </c>
    </row>
    <row r="283" spans="1:9" s="12" customFormat="1">
      <c r="A283" s="894"/>
      <c r="B283" s="894"/>
      <c r="C283" s="80" t="s">
        <v>550</v>
      </c>
      <c r="D283" s="67" t="s">
        <v>203</v>
      </c>
      <c r="E283" s="898"/>
      <c r="F283" s="896"/>
      <c r="G283" s="740"/>
      <c r="H283" s="65">
        <v>181900</v>
      </c>
      <c r="I283" s="41" t="s">
        <v>152</v>
      </c>
    </row>
    <row r="284" spans="1:9" s="12" customFormat="1">
      <c r="A284" s="894"/>
      <c r="B284" s="894"/>
      <c r="C284" s="80" t="s">
        <v>553</v>
      </c>
      <c r="D284" s="67" t="s">
        <v>203</v>
      </c>
      <c r="E284" s="898"/>
      <c r="F284" s="896"/>
      <c r="G284" s="740"/>
      <c r="H284" s="65">
        <v>229100</v>
      </c>
      <c r="I284" s="41" t="s">
        <v>152</v>
      </c>
    </row>
    <row r="285" spans="1:9" s="12" customFormat="1">
      <c r="A285" s="894"/>
      <c r="B285" s="894"/>
      <c r="C285" s="80" t="s">
        <v>555</v>
      </c>
      <c r="D285" s="67" t="s">
        <v>203</v>
      </c>
      <c r="E285" s="898"/>
      <c r="F285" s="896"/>
      <c r="G285" s="740"/>
      <c r="H285" s="65">
        <v>280900</v>
      </c>
      <c r="I285" s="41" t="s">
        <v>152</v>
      </c>
    </row>
    <row r="286" spans="1:9" s="12" customFormat="1" ht="15" customHeight="1">
      <c r="A286" s="894"/>
      <c r="B286" s="894"/>
      <c r="C286" s="80" t="s">
        <v>558</v>
      </c>
      <c r="D286" s="67" t="s">
        <v>203</v>
      </c>
      <c r="E286" s="898"/>
      <c r="F286" s="896"/>
      <c r="G286" s="740"/>
      <c r="H286" s="65">
        <v>344500</v>
      </c>
      <c r="I286" s="41" t="s">
        <v>152</v>
      </c>
    </row>
    <row r="287" spans="1:9" s="12" customFormat="1" ht="21" customHeight="1">
      <c r="A287" s="894"/>
      <c r="B287" s="894"/>
      <c r="C287" s="80" t="s">
        <v>563</v>
      </c>
      <c r="D287" s="67" t="s">
        <v>580</v>
      </c>
      <c r="E287" s="898"/>
      <c r="F287" s="896"/>
      <c r="G287" s="740"/>
      <c r="H287" s="65"/>
      <c r="I287" s="41" t="s">
        <v>152</v>
      </c>
    </row>
    <row r="288" spans="1:9" s="12" customFormat="1">
      <c r="A288" s="894"/>
      <c r="B288" s="894"/>
      <c r="C288" s="80" t="s">
        <v>546</v>
      </c>
      <c r="D288" s="67" t="s">
        <v>203</v>
      </c>
      <c r="E288" s="898"/>
      <c r="F288" s="896"/>
      <c r="G288" s="740"/>
      <c r="H288" s="65">
        <v>101000</v>
      </c>
      <c r="I288" s="41" t="s">
        <v>152</v>
      </c>
    </row>
    <row r="289" spans="1:9" s="12" customFormat="1" ht="15" customHeight="1">
      <c r="A289" s="894"/>
      <c r="B289" s="894"/>
      <c r="C289" s="80" t="s">
        <v>547</v>
      </c>
      <c r="D289" s="67" t="s">
        <v>203</v>
      </c>
      <c r="E289" s="901" t="s">
        <v>2570</v>
      </c>
      <c r="F289" s="896"/>
      <c r="G289" s="740" t="str">
        <f>G240</f>
        <v xml:space="preserve">Công ty Cổ phần Nhựa Châu Âu Xanh
 Đc: Quốc lộ 3, phường Trung Thành, tỉnh Thái 
Nguyên; SĐT:0962145511 </v>
      </c>
      <c r="H289" s="65">
        <v>128500</v>
      </c>
      <c r="I289" s="41" t="s">
        <v>152</v>
      </c>
    </row>
    <row r="290" spans="1:9" s="12" customFormat="1">
      <c r="A290" s="894"/>
      <c r="B290" s="894"/>
      <c r="C290" s="80" t="s">
        <v>548</v>
      </c>
      <c r="D290" s="67" t="s">
        <v>203</v>
      </c>
      <c r="E290" s="901"/>
      <c r="F290" s="896"/>
      <c r="G290" s="740"/>
      <c r="H290" s="65">
        <v>151300</v>
      </c>
      <c r="I290" s="41" t="s">
        <v>152</v>
      </c>
    </row>
    <row r="291" spans="1:9" s="12" customFormat="1">
      <c r="A291" s="894"/>
      <c r="B291" s="894"/>
      <c r="C291" s="80" t="s">
        <v>549</v>
      </c>
      <c r="D291" s="67" t="s">
        <v>203</v>
      </c>
      <c r="E291" s="901"/>
      <c r="F291" s="896"/>
      <c r="G291" s="740"/>
      <c r="H291" s="65">
        <v>178300</v>
      </c>
      <c r="I291" s="41" t="s">
        <v>152</v>
      </c>
    </row>
    <row r="292" spans="1:9" s="12" customFormat="1">
      <c r="A292" s="894"/>
      <c r="B292" s="894"/>
      <c r="C292" s="80" t="s">
        <v>550</v>
      </c>
      <c r="D292" s="67" t="s">
        <v>203</v>
      </c>
      <c r="E292" s="901"/>
      <c r="F292" s="896"/>
      <c r="G292" s="740"/>
      <c r="H292" s="65">
        <v>238500</v>
      </c>
      <c r="I292" s="41" t="s">
        <v>152</v>
      </c>
    </row>
    <row r="293" spans="1:9" s="12" customFormat="1">
      <c r="A293" s="894"/>
      <c r="B293" s="894"/>
      <c r="C293" s="80" t="s">
        <v>553</v>
      </c>
      <c r="D293" s="67" t="s">
        <v>203</v>
      </c>
      <c r="E293" s="901"/>
      <c r="F293" s="896"/>
      <c r="G293" s="740"/>
      <c r="H293" s="65">
        <v>291900</v>
      </c>
      <c r="I293" s="41" t="s">
        <v>152</v>
      </c>
    </row>
    <row r="294" spans="1:9" s="12" customFormat="1">
      <c r="A294" s="894"/>
      <c r="B294" s="894"/>
      <c r="C294" s="80" t="s">
        <v>555</v>
      </c>
      <c r="D294" s="67" t="s">
        <v>203</v>
      </c>
      <c r="E294" s="901"/>
      <c r="F294" s="896"/>
      <c r="G294" s="740"/>
      <c r="H294" s="65">
        <v>359000</v>
      </c>
      <c r="I294" s="41" t="s">
        <v>152</v>
      </c>
    </row>
    <row r="295" spans="1:9" s="12" customFormat="1">
      <c r="A295" s="894"/>
      <c r="B295" s="894"/>
      <c r="C295" s="80" t="s">
        <v>558</v>
      </c>
      <c r="D295" s="67" t="s">
        <v>203</v>
      </c>
      <c r="E295" s="901"/>
      <c r="F295" s="896"/>
      <c r="G295" s="740"/>
      <c r="H295" s="65">
        <v>440600</v>
      </c>
      <c r="I295" s="41" t="s">
        <v>152</v>
      </c>
    </row>
    <row r="296" spans="1:9" s="12" customFormat="1">
      <c r="A296" s="894"/>
      <c r="B296" s="894"/>
      <c r="C296" s="80" t="s">
        <v>564</v>
      </c>
      <c r="D296" s="67" t="s">
        <v>580</v>
      </c>
      <c r="E296" s="901"/>
      <c r="F296" s="896"/>
      <c r="G296" s="740"/>
      <c r="H296" s="65"/>
      <c r="I296" s="41" t="s">
        <v>152</v>
      </c>
    </row>
    <row r="297" spans="1:9" s="12" customFormat="1">
      <c r="A297" s="894"/>
      <c r="B297" s="894"/>
      <c r="C297" s="80" t="s">
        <v>546</v>
      </c>
      <c r="D297" s="67" t="s">
        <v>203</v>
      </c>
      <c r="E297" s="901"/>
      <c r="F297" s="896"/>
      <c r="G297" s="740"/>
      <c r="H297" s="65">
        <v>131100</v>
      </c>
      <c r="I297" s="41" t="s">
        <v>152</v>
      </c>
    </row>
    <row r="298" spans="1:9" s="12" customFormat="1">
      <c r="A298" s="894"/>
      <c r="B298" s="894"/>
      <c r="C298" s="80" t="s">
        <v>547</v>
      </c>
      <c r="D298" s="67" t="s">
        <v>203</v>
      </c>
      <c r="E298" s="901"/>
      <c r="F298" s="896"/>
      <c r="G298" s="740"/>
      <c r="H298" s="65">
        <v>171600</v>
      </c>
      <c r="I298" s="41" t="s">
        <v>152</v>
      </c>
    </row>
    <row r="299" spans="1:9" s="12" customFormat="1">
      <c r="A299" s="894"/>
      <c r="B299" s="894"/>
      <c r="C299" s="80" t="s">
        <v>548</v>
      </c>
      <c r="D299" s="67" t="s">
        <v>203</v>
      </c>
      <c r="E299" s="901"/>
      <c r="F299" s="896"/>
      <c r="G299" s="740"/>
      <c r="H299" s="65">
        <v>200000</v>
      </c>
      <c r="I299" s="41" t="s">
        <v>152</v>
      </c>
    </row>
    <row r="300" spans="1:9" s="12" customFormat="1">
      <c r="A300" s="894"/>
      <c r="B300" s="894"/>
      <c r="C300" s="80" t="s">
        <v>549</v>
      </c>
      <c r="D300" s="67" t="s">
        <v>203</v>
      </c>
      <c r="E300" s="901"/>
      <c r="F300" s="896"/>
      <c r="G300" s="740"/>
      <c r="H300" s="65">
        <v>230900</v>
      </c>
      <c r="I300" s="41" t="s">
        <v>152</v>
      </c>
    </row>
    <row r="301" spans="1:9" s="12" customFormat="1">
      <c r="A301" s="894"/>
      <c r="B301" s="894"/>
      <c r="C301" s="80" t="s">
        <v>550</v>
      </c>
      <c r="D301" s="67" t="s">
        <v>203</v>
      </c>
      <c r="E301" s="901"/>
      <c r="F301" s="896"/>
      <c r="G301" s="740"/>
      <c r="H301" s="65">
        <v>298600</v>
      </c>
      <c r="I301" s="41" t="s">
        <v>152</v>
      </c>
    </row>
    <row r="302" spans="1:9" s="12" customFormat="1">
      <c r="A302" s="894"/>
      <c r="B302" s="894"/>
      <c r="C302" s="80" t="s">
        <v>553</v>
      </c>
      <c r="D302" s="67" t="s">
        <v>203</v>
      </c>
      <c r="E302" s="901"/>
      <c r="F302" s="896"/>
      <c r="G302" s="740"/>
      <c r="H302" s="65">
        <v>378900</v>
      </c>
      <c r="I302" s="41" t="s">
        <v>152</v>
      </c>
    </row>
    <row r="303" spans="1:9" s="12" customFormat="1">
      <c r="A303" s="894"/>
      <c r="B303" s="894"/>
      <c r="C303" s="80" t="s">
        <v>555</v>
      </c>
      <c r="D303" s="67" t="s">
        <v>203</v>
      </c>
      <c r="E303" s="901"/>
      <c r="F303" s="896"/>
      <c r="G303" s="740"/>
      <c r="H303" s="65">
        <v>465100</v>
      </c>
      <c r="I303" s="41" t="s">
        <v>152</v>
      </c>
    </row>
    <row r="304" spans="1:9" s="12" customFormat="1">
      <c r="A304" s="894"/>
      <c r="B304" s="894"/>
      <c r="C304" s="80" t="s">
        <v>558</v>
      </c>
      <c r="D304" s="67" t="s">
        <v>203</v>
      </c>
      <c r="E304" s="901"/>
      <c r="F304" s="896"/>
      <c r="G304" s="740"/>
      <c r="H304" s="65">
        <v>572000</v>
      </c>
      <c r="I304" s="41" t="s">
        <v>152</v>
      </c>
    </row>
    <row r="305" spans="1:9" s="12" customFormat="1">
      <c r="A305" s="894"/>
      <c r="B305" s="894"/>
      <c r="C305" s="80" t="s">
        <v>565</v>
      </c>
      <c r="D305" s="67" t="s">
        <v>580</v>
      </c>
      <c r="E305" s="901"/>
      <c r="F305" s="896"/>
      <c r="G305" s="740"/>
      <c r="H305" s="65"/>
      <c r="I305" s="41" t="s">
        <v>152</v>
      </c>
    </row>
    <row r="306" spans="1:9" s="12" customFormat="1">
      <c r="A306" s="894"/>
      <c r="B306" s="894"/>
      <c r="C306" s="80" t="s">
        <v>546</v>
      </c>
      <c r="D306" s="67" t="s">
        <v>203</v>
      </c>
      <c r="E306" s="901"/>
      <c r="F306" s="896"/>
      <c r="G306" s="740"/>
      <c r="H306" s="65">
        <v>164800</v>
      </c>
      <c r="I306" s="41" t="s">
        <v>152</v>
      </c>
    </row>
    <row r="307" spans="1:9" s="12" customFormat="1">
      <c r="A307" s="894"/>
      <c r="B307" s="894"/>
      <c r="C307" s="80" t="s">
        <v>547</v>
      </c>
      <c r="D307" s="67" t="s">
        <v>203</v>
      </c>
      <c r="E307" s="901"/>
      <c r="F307" s="896"/>
      <c r="G307" s="740"/>
      <c r="H307" s="65">
        <v>211300</v>
      </c>
      <c r="I307" s="41" t="s">
        <v>152</v>
      </c>
    </row>
    <row r="308" spans="1:9" s="12" customFormat="1">
      <c r="A308" s="894"/>
      <c r="B308" s="894"/>
      <c r="C308" s="80" t="s">
        <v>548</v>
      </c>
      <c r="D308" s="67" t="s">
        <v>203</v>
      </c>
      <c r="E308" s="901"/>
      <c r="F308" s="896"/>
      <c r="G308" s="740"/>
      <c r="H308" s="65">
        <v>245100</v>
      </c>
      <c r="I308" s="41" t="s">
        <v>152</v>
      </c>
    </row>
    <row r="309" spans="1:9" s="12" customFormat="1" ht="15" customHeight="1">
      <c r="A309" s="894"/>
      <c r="B309" s="894"/>
      <c r="C309" s="80" t="s">
        <v>549</v>
      </c>
      <c r="D309" s="67" t="s">
        <v>203</v>
      </c>
      <c r="E309" s="901"/>
      <c r="F309" s="896"/>
      <c r="G309" s="740"/>
      <c r="H309" s="65">
        <v>291800</v>
      </c>
      <c r="I309" s="41" t="s">
        <v>152</v>
      </c>
    </row>
    <row r="310" spans="1:9" s="12" customFormat="1">
      <c r="A310" s="894"/>
      <c r="B310" s="894"/>
      <c r="C310" s="80" t="s">
        <v>550</v>
      </c>
      <c r="D310" s="67" t="s">
        <v>203</v>
      </c>
      <c r="E310" s="901"/>
      <c r="F310" s="896"/>
      <c r="G310" s="740"/>
      <c r="H310" s="65">
        <v>372600</v>
      </c>
      <c r="I310" s="41" t="s">
        <v>152</v>
      </c>
    </row>
    <row r="311" spans="1:9" s="12" customFormat="1">
      <c r="A311" s="894"/>
      <c r="B311" s="894"/>
      <c r="C311" s="80" t="s">
        <v>553</v>
      </c>
      <c r="D311" s="67" t="s">
        <v>203</v>
      </c>
      <c r="E311" s="901"/>
      <c r="F311" s="896"/>
      <c r="G311" s="740"/>
      <c r="H311" s="65">
        <v>476900</v>
      </c>
      <c r="I311" s="41" t="s">
        <v>152</v>
      </c>
    </row>
    <row r="312" spans="1:9" s="12" customFormat="1">
      <c r="A312" s="894"/>
      <c r="B312" s="894"/>
      <c r="C312" s="80" t="s">
        <v>555</v>
      </c>
      <c r="D312" s="67" t="s">
        <v>203</v>
      </c>
      <c r="E312" s="901"/>
      <c r="F312" s="896"/>
      <c r="G312" s="740"/>
      <c r="H312" s="65">
        <v>590800</v>
      </c>
      <c r="I312" s="41" t="s">
        <v>152</v>
      </c>
    </row>
    <row r="313" spans="1:9" s="12" customFormat="1">
      <c r="A313" s="894"/>
      <c r="B313" s="894"/>
      <c r="C313" s="80" t="s">
        <v>558</v>
      </c>
      <c r="D313" s="67" t="s">
        <v>203</v>
      </c>
      <c r="E313" s="901"/>
      <c r="F313" s="896"/>
      <c r="G313" s="740"/>
      <c r="H313" s="65">
        <v>724800</v>
      </c>
      <c r="I313" s="41" t="s">
        <v>152</v>
      </c>
    </row>
    <row r="314" spans="1:9" s="12" customFormat="1">
      <c r="A314" s="894"/>
      <c r="B314" s="894"/>
      <c r="C314" s="80" t="s">
        <v>566</v>
      </c>
      <c r="D314" s="67" t="s">
        <v>580</v>
      </c>
      <c r="E314" s="901"/>
      <c r="F314" s="896"/>
      <c r="G314" s="740"/>
      <c r="H314" s="65"/>
      <c r="I314" s="41" t="s">
        <v>152</v>
      </c>
    </row>
    <row r="315" spans="1:9" s="12" customFormat="1">
      <c r="A315" s="894"/>
      <c r="B315" s="894"/>
      <c r="C315" s="80" t="s">
        <v>546</v>
      </c>
      <c r="D315" s="67" t="s">
        <v>203</v>
      </c>
      <c r="E315" s="901"/>
      <c r="F315" s="896"/>
      <c r="G315" s="740"/>
      <c r="H315" s="65">
        <v>245900</v>
      </c>
      <c r="I315" s="41" t="s">
        <v>152</v>
      </c>
    </row>
    <row r="316" spans="1:9" s="12" customFormat="1">
      <c r="A316" s="894"/>
      <c r="B316" s="894"/>
      <c r="C316" s="80" t="s">
        <v>547</v>
      </c>
      <c r="D316" s="67" t="s">
        <v>203</v>
      </c>
      <c r="E316" s="901"/>
      <c r="F316" s="896"/>
      <c r="G316" s="740"/>
      <c r="H316" s="65">
        <v>257800</v>
      </c>
      <c r="I316" s="41" t="s">
        <v>152</v>
      </c>
    </row>
    <row r="317" spans="1:9" s="12" customFormat="1" ht="15" customHeight="1">
      <c r="A317" s="894"/>
      <c r="B317" s="894"/>
      <c r="C317" s="80" t="s">
        <v>548</v>
      </c>
      <c r="D317" s="67" t="s">
        <v>203</v>
      </c>
      <c r="E317" s="901"/>
      <c r="F317" s="896"/>
      <c r="G317" s="740"/>
      <c r="H317" s="65">
        <v>311500</v>
      </c>
      <c r="I317" s="41" t="s">
        <v>152</v>
      </c>
    </row>
    <row r="318" spans="1:9" s="12" customFormat="1">
      <c r="A318" s="894"/>
      <c r="B318" s="894"/>
      <c r="C318" s="80" t="s">
        <v>549</v>
      </c>
      <c r="D318" s="67" t="s">
        <v>203</v>
      </c>
      <c r="E318" s="901"/>
      <c r="F318" s="896"/>
      <c r="G318" s="740"/>
      <c r="H318" s="65">
        <v>362300</v>
      </c>
      <c r="I318" s="41" t="s">
        <v>152</v>
      </c>
    </row>
    <row r="319" spans="1:9" s="12" customFormat="1">
      <c r="A319" s="894"/>
      <c r="B319" s="894"/>
      <c r="C319" s="80" t="s">
        <v>550</v>
      </c>
      <c r="D319" s="67" t="s">
        <v>203</v>
      </c>
      <c r="E319" s="901"/>
      <c r="F319" s="896"/>
      <c r="G319" s="740"/>
      <c r="H319" s="65">
        <v>462300</v>
      </c>
      <c r="I319" s="41" t="s">
        <v>152</v>
      </c>
    </row>
    <row r="320" spans="1:9" s="12" customFormat="1">
      <c r="A320" s="894"/>
      <c r="B320" s="894"/>
      <c r="C320" s="80" t="s">
        <v>553</v>
      </c>
      <c r="D320" s="67" t="s">
        <v>203</v>
      </c>
      <c r="E320" s="901"/>
      <c r="F320" s="896"/>
      <c r="G320" s="740"/>
      <c r="H320" s="65">
        <v>592400</v>
      </c>
      <c r="I320" s="41" t="s">
        <v>152</v>
      </c>
    </row>
    <row r="321" spans="1:9" s="12" customFormat="1">
      <c r="A321" s="894"/>
      <c r="B321" s="894"/>
      <c r="C321" s="80" t="s">
        <v>555</v>
      </c>
      <c r="D321" s="67" t="s">
        <v>203</v>
      </c>
      <c r="E321" s="901"/>
      <c r="F321" s="896"/>
      <c r="G321" s="740"/>
      <c r="H321" s="65">
        <v>730100</v>
      </c>
      <c r="I321" s="41" t="s">
        <v>152</v>
      </c>
    </row>
    <row r="322" spans="1:9" s="12" customFormat="1">
      <c r="A322" s="894"/>
      <c r="B322" s="894"/>
      <c r="C322" s="80" t="s">
        <v>558</v>
      </c>
      <c r="D322" s="67" t="s">
        <v>203</v>
      </c>
      <c r="E322" s="901"/>
      <c r="F322" s="896"/>
      <c r="G322" s="740"/>
      <c r="H322" s="65">
        <v>891800</v>
      </c>
      <c r="I322" s="41" t="s">
        <v>152</v>
      </c>
    </row>
    <row r="323" spans="1:9" s="12" customFormat="1">
      <c r="A323" s="894"/>
      <c r="B323" s="894"/>
      <c r="C323" s="80" t="s">
        <v>567</v>
      </c>
      <c r="D323" s="67" t="s">
        <v>580</v>
      </c>
      <c r="E323" s="901"/>
      <c r="F323" s="896"/>
      <c r="G323" s="740"/>
      <c r="H323" s="65"/>
      <c r="I323" s="41" t="s">
        <v>152</v>
      </c>
    </row>
    <row r="324" spans="1:9" s="12" customFormat="1">
      <c r="A324" s="894"/>
      <c r="B324" s="894"/>
      <c r="C324" s="80" t="s">
        <v>546</v>
      </c>
      <c r="D324" s="67" t="s">
        <v>203</v>
      </c>
      <c r="E324" s="901"/>
      <c r="F324" s="896"/>
      <c r="G324" s="740"/>
      <c r="H324" s="65">
        <v>255400</v>
      </c>
      <c r="I324" s="41" t="s">
        <v>152</v>
      </c>
    </row>
    <row r="325" spans="1:9" s="12" customFormat="1">
      <c r="A325" s="894"/>
      <c r="B325" s="894"/>
      <c r="C325" s="80" t="s">
        <v>547</v>
      </c>
      <c r="D325" s="67" t="s">
        <v>203</v>
      </c>
      <c r="E325" s="901"/>
      <c r="F325" s="896"/>
      <c r="G325" s="740"/>
      <c r="H325" s="65">
        <v>316000</v>
      </c>
      <c r="I325" s="41" t="s">
        <v>152</v>
      </c>
    </row>
    <row r="326" spans="1:9" s="12" customFormat="1">
      <c r="A326" s="894"/>
      <c r="B326" s="894"/>
      <c r="C326" s="80" t="s">
        <v>548</v>
      </c>
      <c r="D326" s="67" t="s">
        <v>203</v>
      </c>
      <c r="E326" s="901"/>
      <c r="F326" s="896"/>
      <c r="G326" s="740"/>
      <c r="H326" s="65">
        <v>379800</v>
      </c>
      <c r="I326" s="41" t="s">
        <v>152</v>
      </c>
    </row>
    <row r="327" spans="1:9" s="12" customFormat="1">
      <c r="A327" s="894"/>
      <c r="B327" s="894"/>
      <c r="C327" s="80" t="s">
        <v>549</v>
      </c>
      <c r="D327" s="67" t="s">
        <v>203</v>
      </c>
      <c r="E327" s="901"/>
      <c r="F327" s="896"/>
      <c r="G327" s="740"/>
      <c r="H327" s="65">
        <v>450100</v>
      </c>
      <c r="I327" s="41" t="s">
        <v>152</v>
      </c>
    </row>
    <row r="328" spans="1:9" s="12" customFormat="1">
      <c r="A328" s="894"/>
      <c r="B328" s="894"/>
      <c r="C328" s="80" t="s">
        <v>550</v>
      </c>
      <c r="D328" s="67" t="s">
        <v>203</v>
      </c>
      <c r="E328" s="901"/>
      <c r="F328" s="896"/>
      <c r="G328" s="740"/>
      <c r="H328" s="65">
        <v>584600</v>
      </c>
      <c r="I328" s="41" t="s">
        <v>152</v>
      </c>
    </row>
    <row r="329" spans="1:9" s="12" customFormat="1">
      <c r="A329" s="894"/>
      <c r="B329" s="894"/>
      <c r="C329" s="80" t="s">
        <v>553</v>
      </c>
      <c r="D329" s="67" t="s">
        <v>203</v>
      </c>
      <c r="E329" s="901"/>
      <c r="F329" s="896"/>
      <c r="G329" s="740"/>
      <c r="H329" s="65">
        <v>749800</v>
      </c>
      <c r="I329" s="41" t="s">
        <v>152</v>
      </c>
    </row>
    <row r="330" spans="1:9" s="12" customFormat="1">
      <c r="A330" s="894"/>
      <c r="B330" s="894"/>
      <c r="C330" s="80" t="s">
        <v>555</v>
      </c>
      <c r="D330" s="67" t="s">
        <v>203</v>
      </c>
      <c r="E330" s="901"/>
      <c r="F330" s="896"/>
      <c r="G330" s="740"/>
      <c r="H330" s="65">
        <v>926800</v>
      </c>
      <c r="I330" s="41" t="s">
        <v>152</v>
      </c>
    </row>
    <row r="331" spans="1:9" s="12" customFormat="1">
      <c r="A331" s="894"/>
      <c r="B331" s="894"/>
      <c r="C331" s="80" t="s">
        <v>558</v>
      </c>
      <c r="D331" s="67" t="s">
        <v>203</v>
      </c>
      <c r="E331" s="901"/>
      <c r="F331" s="896"/>
      <c r="G331" s="740"/>
      <c r="H331" s="65">
        <v>1108500</v>
      </c>
      <c r="I331" s="41" t="s">
        <v>152</v>
      </c>
    </row>
    <row r="332" spans="1:9" s="12" customFormat="1" ht="26.25" customHeight="1">
      <c r="A332" s="894"/>
      <c r="B332" s="894"/>
      <c r="C332" s="80" t="s">
        <v>568</v>
      </c>
      <c r="D332" s="67" t="s">
        <v>580</v>
      </c>
      <c r="E332" s="901"/>
      <c r="F332" s="896"/>
      <c r="G332" s="740"/>
      <c r="H332" s="65"/>
      <c r="I332" s="41" t="s">
        <v>152</v>
      </c>
    </row>
    <row r="333" spans="1:9" s="12" customFormat="1">
      <c r="A333" s="894"/>
      <c r="B333" s="894"/>
      <c r="C333" s="80" t="s">
        <v>546</v>
      </c>
      <c r="D333" s="67" t="s">
        <v>203</v>
      </c>
      <c r="E333" s="901"/>
      <c r="F333" s="896"/>
      <c r="G333" s="740"/>
      <c r="H333" s="65">
        <v>332300</v>
      </c>
      <c r="I333" s="41" t="s">
        <v>152</v>
      </c>
    </row>
    <row r="334" spans="1:9" s="12" customFormat="1">
      <c r="A334" s="894"/>
      <c r="B334" s="894"/>
      <c r="C334" s="80" t="s">
        <v>547</v>
      </c>
      <c r="D334" s="67" t="s">
        <v>203</v>
      </c>
      <c r="E334" s="901"/>
      <c r="F334" s="896"/>
      <c r="G334" s="740"/>
      <c r="H334" s="65">
        <v>414300</v>
      </c>
      <c r="I334" s="41" t="s">
        <v>152</v>
      </c>
    </row>
    <row r="335" spans="1:9" s="12" customFormat="1">
      <c r="A335" s="894"/>
      <c r="B335" s="894"/>
      <c r="C335" s="80" t="s">
        <v>548</v>
      </c>
      <c r="D335" s="67" t="s">
        <v>203</v>
      </c>
      <c r="E335" s="901"/>
      <c r="F335" s="896"/>
      <c r="G335" s="740"/>
      <c r="H335" s="65">
        <v>499500</v>
      </c>
      <c r="I335" s="41" t="s">
        <v>152</v>
      </c>
    </row>
    <row r="336" spans="1:9" s="12" customFormat="1">
      <c r="A336" s="894"/>
      <c r="B336" s="894"/>
      <c r="C336" s="80" t="s">
        <v>549</v>
      </c>
      <c r="D336" s="67" t="s">
        <v>203</v>
      </c>
      <c r="E336" s="901"/>
      <c r="F336" s="896"/>
      <c r="G336" s="740"/>
      <c r="H336" s="65">
        <v>582900</v>
      </c>
      <c r="I336" s="41" t="s">
        <v>152</v>
      </c>
    </row>
    <row r="337" spans="1:9" s="12" customFormat="1">
      <c r="A337" s="894"/>
      <c r="B337" s="894"/>
      <c r="C337" s="80" t="s">
        <v>550</v>
      </c>
      <c r="D337" s="67" t="s">
        <v>203</v>
      </c>
      <c r="E337" s="901"/>
      <c r="F337" s="896"/>
      <c r="G337" s="740"/>
      <c r="H337" s="65">
        <v>753400</v>
      </c>
      <c r="I337" s="41" t="s">
        <v>152</v>
      </c>
    </row>
    <row r="338" spans="1:9" s="12" customFormat="1" ht="13.9" customHeight="1">
      <c r="A338" s="894"/>
      <c r="B338" s="894"/>
      <c r="C338" s="80" t="s">
        <v>553</v>
      </c>
      <c r="D338" s="67" t="s">
        <v>203</v>
      </c>
      <c r="E338" s="901" t="str">
        <f>E289</f>
        <v>QCVN 16:2023/BXD
TCVN 8491-2:2011</v>
      </c>
      <c r="F338" s="896"/>
      <c r="G338" s="815" t="str">
        <f>G289</f>
        <v xml:space="preserve">Công ty Cổ phần Nhựa Châu Âu Xanh
 Đc: Quốc lộ 3, phường Trung Thành, tỉnh Thái 
Nguyên; SĐT:0962145511 </v>
      </c>
      <c r="H338" s="65">
        <v>952400</v>
      </c>
      <c r="I338" s="41" t="s">
        <v>152</v>
      </c>
    </row>
    <row r="339" spans="1:9" s="12" customFormat="1">
      <c r="A339" s="894"/>
      <c r="B339" s="894"/>
      <c r="C339" s="80" t="s">
        <v>555</v>
      </c>
      <c r="D339" s="67" t="s">
        <v>203</v>
      </c>
      <c r="E339" s="901"/>
      <c r="F339" s="896"/>
      <c r="G339" s="815"/>
      <c r="H339" s="65">
        <v>1179500</v>
      </c>
      <c r="I339" s="41" t="s">
        <v>152</v>
      </c>
    </row>
    <row r="340" spans="1:9" s="12" customFormat="1">
      <c r="A340" s="894"/>
      <c r="B340" s="894"/>
      <c r="C340" s="80" t="s">
        <v>558</v>
      </c>
      <c r="D340" s="67" t="s">
        <v>203</v>
      </c>
      <c r="E340" s="901"/>
      <c r="F340" s="896"/>
      <c r="G340" s="815"/>
      <c r="H340" s="65">
        <v>1438800</v>
      </c>
      <c r="I340" s="41" t="s">
        <v>152</v>
      </c>
    </row>
    <row r="341" spans="1:9" s="12" customFormat="1">
      <c r="A341" s="894"/>
      <c r="B341" s="894"/>
      <c r="C341" s="80" t="s">
        <v>569</v>
      </c>
      <c r="D341" s="67" t="s">
        <v>580</v>
      </c>
      <c r="E341" s="901"/>
      <c r="F341" s="896"/>
      <c r="G341" s="815"/>
      <c r="H341" s="65"/>
      <c r="I341" s="41" t="s">
        <v>152</v>
      </c>
    </row>
    <row r="342" spans="1:9" s="12" customFormat="1">
      <c r="A342" s="894"/>
      <c r="B342" s="894"/>
      <c r="C342" s="80" t="s">
        <v>547</v>
      </c>
      <c r="D342" s="67" t="s">
        <v>203</v>
      </c>
      <c r="E342" s="901"/>
      <c r="F342" s="896"/>
      <c r="G342" s="815"/>
      <c r="H342" s="65">
        <v>496800</v>
      </c>
      <c r="I342" s="41" t="s">
        <v>152</v>
      </c>
    </row>
    <row r="343" spans="1:9" s="12" customFormat="1">
      <c r="A343" s="894"/>
      <c r="B343" s="894"/>
      <c r="C343" s="80" t="s">
        <v>548</v>
      </c>
      <c r="D343" s="67" t="s">
        <v>203</v>
      </c>
      <c r="E343" s="901"/>
      <c r="F343" s="896"/>
      <c r="G343" s="815"/>
      <c r="H343" s="65">
        <v>594000</v>
      </c>
      <c r="I343" s="41" t="s">
        <v>152</v>
      </c>
    </row>
    <row r="344" spans="1:9" s="12" customFormat="1">
      <c r="A344" s="894"/>
      <c r="B344" s="894"/>
      <c r="C344" s="80" t="s">
        <v>549</v>
      </c>
      <c r="D344" s="67" t="s">
        <v>203</v>
      </c>
      <c r="E344" s="901"/>
      <c r="F344" s="896"/>
      <c r="G344" s="815"/>
      <c r="H344" s="65">
        <v>699800</v>
      </c>
      <c r="I344" s="41" t="s">
        <v>152</v>
      </c>
    </row>
    <row r="345" spans="1:9" s="12" customFormat="1">
      <c r="A345" s="894"/>
      <c r="B345" s="894"/>
      <c r="C345" s="80" t="s">
        <v>550</v>
      </c>
      <c r="D345" s="67" t="s">
        <v>203</v>
      </c>
      <c r="E345" s="901"/>
      <c r="F345" s="896"/>
      <c r="G345" s="815"/>
      <c r="H345" s="65">
        <v>899000</v>
      </c>
      <c r="I345" s="41" t="s">
        <v>152</v>
      </c>
    </row>
    <row r="346" spans="1:9" s="12" customFormat="1">
      <c r="A346" s="894"/>
      <c r="B346" s="894"/>
      <c r="C346" s="80" t="s">
        <v>553</v>
      </c>
      <c r="D346" s="67" t="s">
        <v>203</v>
      </c>
      <c r="E346" s="901"/>
      <c r="F346" s="896"/>
      <c r="G346" s="815"/>
      <c r="H346" s="65">
        <v>1233000</v>
      </c>
      <c r="I346" s="41" t="s">
        <v>152</v>
      </c>
    </row>
    <row r="347" spans="1:9" s="12" customFormat="1">
      <c r="A347" s="894"/>
      <c r="B347" s="894"/>
      <c r="C347" s="80" t="s">
        <v>555</v>
      </c>
      <c r="D347" s="67" t="s">
        <v>203</v>
      </c>
      <c r="E347" s="901"/>
      <c r="F347" s="896"/>
      <c r="G347" s="815"/>
      <c r="H347" s="65">
        <v>1415400</v>
      </c>
      <c r="I347" s="41" t="s">
        <v>152</v>
      </c>
    </row>
    <row r="348" spans="1:9" s="12" customFormat="1">
      <c r="A348" s="894"/>
      <c r="B348" s="894"/>
      <c r="C348" s="80" t="s">
        <v>558</v>
      </c>
      <c r="D348" s="67" t="s">
        <v>203</v>
      </c>
      <c r="E348" s="901"/>
      <c r="F348" s="896"/>
      <c r="G348" s="363"/>
      <c r="H348" s="65">
        <v>1725600</v>
      </c>
      <c r="I348" s="41" t="s">
        <v>152</v>
      </c>
    </row>
    <row r="349" spans="1:9" s="12" customFormat="1">
      <c r="A349" s="894"/>
      <c r="B349" s="894"/>
      <c r="C349" s="80" t="s">
        <v>570</v>
      </c>
      <c r="D349" s="67" t="s">
        <v>580</v>
      </c>
      <c r="E349" s="901"/>
      <c r="F349" s="896"/>
      <c r="G349" s="363"/>
      <c r="H349" s="65"/>
      <c r="I349" s="41" t="s">
        <v>152</v>
      </c>
    </row>
    <row r="350" spans="1:9" s="12" customFormat="1">
      <c r="A350" s="894"/>
      <c r="B350" s="894"/>
      <c r="C350" s="80" t="s">
        <v>547</v>
      </c>
      <c r="D350" s="67" t="s">
        <v>203</v>
      </c>
      <c r="E350" s="901"/>
      <c r="F350" s="896"/>
      <c r="G350" s="363"/>
      <c r="H350" s="65">
        <v>627900</v>
      </c>
      <c r="I350" s="41" t="s">
        <v>152</v>
      </c>
    </row>
    <row r="351" spans="1:9" s="12" customFormat="1">
      <c r="A351" s="894"/>
      <c r="B351" s="894"/>
      <c r="C351" s="80" t="s">
        <v>548</v>
      </c>
      <c r="D351" s="67" t="s">
        <v>203</v>
      </c>
      <c r="E351" s="901"/>
      <c r="F351" s="896"/>
      <c r="G351" s="363"/>
      <c r="H351" s="65">
        <v>745400</v>
      </c>
      <c r="I351" s="41" t="s">
        <v>152</v>
      </c>
    </row>
    <row r="352" spans="1:9" s="12" customFormat="1">
      <c r="A352" s="894"/>
      <c r="B352" s="894"/>
      <c r="C352" s="80" t="s">
        <v>549</v>
      </c>
      <c r="D352" s="67" t="s">
        <v>203</v>
      </c>
      <c r="E352" s="901"/>
      <c r="F352" s="896"/>
      <c r="G352" s="363"/>
      <c r="H352" s="65">
        <v>894300</v>
      </c>
      <c r="I352" s="41" t="s">
        <v>152</v>
      </c>
    </row>
    <row r="353" spans="1:9" s="12" customFormat="1">
      <c r="A353" s="894"/>
      <c r="B353" s="894"/>
      <c r="C353" s="80" t="s">
        <v>550</v>
      </c>
      <c r="D353" s="67" t="s">
        <v>203</v>
      </c>
      <c r="E353" s="901"/>
      <c r="F353" s="896"/>
      <c r="G353" s="363"/>
      <c r="H353" s="65">
        <v>1123600</v>
      </c>
      <c r="I353" s="41" t="s">
        <v>152</v>
      </c>
    </row>
    <row r="354" spans="1:9" s="12" customFormat="1">
      <c r="A354" s="894"/>
      <c r="B354" s="894"/>
      <c r="C354" s="80" t="s">
        <v>553</v>
      </c>
      <c r="D354" s="67" t="s">
        <v>203</v>
      </c>
      <c r="E354" s="901"/>
      <c r="F354" s="896"/>
      <c r="G354" s="363"/>
      <c r="H354" s="65">
        <v>1555600</v>
      </c>
      <c r="I354" s="41" t="s">
        <v>152</v>
      </c>
    </row>
    <row r="355" spans="1:9" s="12" customFormat="1">
      <c r="A355" s="894"/>
      <c r="B355" s="894"/>
      <c r="C355" s="80" t="s">
        <v>555</v>
      </c>
      <c r="D355" s="67" t="s">
        <v>203</v>
      </c>
      <c r="E355" s="901"/>
      <c r="F355" s="896"/>
      <c r="G355" s="363"/>
      <c r="H355" s="65">
        <v>1792500</v>
      </c>
      <c r="I355" s="41" t="s">
        <v>152</v>
      </c>
    </row>
    <row r="356" spans="1:9" s="12" customFormat="1">
      <c r="A356" s="894"/>
      <c r="B356" s="894"/>
      <c r="C356" s="80" t="s">
        <v>558</v>
      </c>
      <c r="D356" s="67" t="s">
        <v>203</v>
      </c>
      <c r="E356" s="901"/>
      <c r="F356" s="896"/>
      <c r="G356" s="363"/>
      <c r="H356" s="65">
        <v>2181800</v>
      </c>
      <c r="I356" s="41" t="s">
        <v>152</v>
      </c>
    </row>
    <row r="357" spans="1:9" s="12" customFormat="1">
      <c r="A357" s="894"/>
      <c r="B357" s="894"/>
      <c r="C357" s="80" t="s">
        <v>571</v>
      </c>
      <c r="D357" s="67" t="s">
        <v>580</v>
      </c>
      <c r="E357" s="901"/>
      <c r="F357" s="896"/>
      <c r="G357" s="363"/>
      <c r="H357" s="65"/>
      <c r="I357" s="41" t="s">
        <v>152</v>
      </c>
    </row>
    <row r="358" spans="1:9" s="12" customFormat="1">
      <c r="A358" s="894"/>
      <c r="B358" s="894"/>
      <c r="C358" s="80" t="s">
        <v>547</v>
      </c>
      <c r="D358" s="67" t="s">
        <v>203</v>
      </c>
      <c r="E358" s="901"/>
      <c r="F358" s="896"/>
      <c r="G358" s="363"/>
      <c r="H358" s="65">
        <v>793100</v>
      </c>
      <c r="I358" s="41" t="s">
        <v>152</v>
      </c>
    </row>
    <row r="359" spans="1:9" s="12" customFormat="1">
      <c r="A359" s="894"/>
      <c r="B359" s="894"/>
      <c r="C359" s="80" t="s">
        <v>548</v>
      </c>
      <c r="D359" s="67" t="s">
        <v>203</v>
      </c>
      <c r="E359" s="901"/>
      <c r="F359" s="896"/>
      <c r="G359" s="363"/>
      <c r="H359" s="65">
        <v>973900</v>
      </c>
      <c r="I359" s="41" t="s">
        <v>152</v>
      </c>
    </row>
    <row r="360" spans="1:9" s="12" customFormat="1">
      <c r="A360" s="894"/>
      <c r="B360" s="894"/>
      <c r="C360" s="80" t="s">
        <v>549</v>
      </c>
      <c r="D360" s="67" t="s">
        <v>203</v>
      </c>
      <c r="E360" s="901"/>
      <c r="F360" s="896"/>
      <c r="G360" s="363"/>
      <c r="H360" s="65">
        <v>1158600</v>
      </c>
      <c r="I360" s="41" t="s">
        <v>152</v>
      </c>
    </row>
    <row r="361" spans="1:9" s="12" customFormat="1">
      <c r="A361" s="894"/>
      <c r="B361" s="894"/>
      <c r="C361" s="80" t="s">
        <v>550</v>
      </c>
      <c r="D361" s="67" t="s">
        <v>203</v>
      </c>
      <c r="E361" s="901"/>
      <c r="F361" s="896"/>
      <c r="G361" s="363"/>
      <c r="H361" s="65">
        <v>1503500</v>
      </c>
      <c r="I361" s="41" t="s">
        <v>152</v>
      </c>
    </row>
    <row r="362" spans="1:9" s="12" customFormat="1">
      <c r="A362" s="894"/>
      <c r="B362" s="894"/>
      <c r="C362" s="80" t="s">
        <v>553</v>
      </c>
      <c r="D362" s="67" t="s">
        <v>203</v>
      </c>
      <c r="E362" s="901"/>
      <c r="F362" s="896"/>
      <c r="G362" s="363"/>
      <c r="H362" s="65">
        <v>1848800</v>
      </c>
      <c r="I362" s="41" t="s">
        <v>152</v>
      </c>
    </row>
    <row r="363" spans="1:9" s="12" customFormat="1">
      <c r="A363" s="894"/>
      <c r="B363" s="894"/>
      <c r="C363" s="80" t="s">
        <v>555</v>
      </c>
      <c r="D363" s="67" t="s">
        <v>203</v>
      </c>
      <c r="E363" s="901"/>
      <c r="F363" s="896"/>
      <c r="G363" s="363"/>
      <c r="H363" s="65">
        <v>2281500</v>
      </c>
      <c r="I363" s="41" t="s">
        <v>152</v>
      </c>
    </row>
    <row r="364" spans="1:9" s="12" customFormat="1">
      <c r="A364" s="894"/>
      <c r="B364" s="894"/>
      <c r="C364" s="80" t="s">
        <v>558</v>
      </c>
      <c r="D364" s="67" t="s">
        <v>203</v>
      </c>
      <c r="E364" s="901"/>
      <c r="F364" s="896"/>
      <c r="G364" s="363"/>
      <c r="H364" s="65">
        <v>2779400</v>
      </c>
      <c r="I364" s="41" t="s">
        <v>152</v>
      </c>
    </row>
    <row r="365" spans="1:9" s="12" customFormat="1" ht="24" customHeight="1">
      <c r="A365" s="894"/>
      <c r="B365" s="894"/>
      <c r="C365" s="80" t="s">
        <v>572</v>
      </c>
      <c r="D365" s="67" t="s">
        <v>580</v>
      </c>
      <c r="E365" s="901"/>
      <c r="F365" s="896"/>
      <c r="G365" s="363"/>
      <c r="H365" s="65"/>
      <c r="I365" s="41" t="s">
        <v>152</v>
      </c>
    </row>
    <row r="366" spans="1:9" s="12" customFormat="1">
      <c r="A366" s="894"/>
      <c r="B366" s="894"/>
      <c r="C366" s="80" t="s">
        <v>547</v>
      </c>
      <c r="D366" s="67" t="s">
        <v>203</v>
      </c>
      <c r="E366" s="901"/>
      <c r="F366" s="896"/>
      <c r="G366" s="363"/>
      <c r="H366" s="65">
        <v>995400</v>
      </c>
      <c r="I366" s="41" t="s">
        <v>152</v>
      </c>
    </row>
    <row r="367" spans="1:9" s="12" customFormat="1">
      <c r="A367" s="894"/>
      <c r="B367" s="894"/>
      <c r="C367" s="80" t="s">
        <v>548</v>
      </c>
      <c r="D367" s="67" t="s">
        <v>203</v>
      </c>
      <c r="E367" s="901"/>
      <c r="F367" s="896"/>
      <c r="G367" s="363"/>
      <c r="H367" s="65">
        <v>1237600</v>
      </c>
      <c r="I367" s="41" t="s">
        <v>152</v>
      </c>
    </row>
    <row r="368" spans="1:9" s="12" customFormat="1">
      <c r="A368" s="894"/>
      <c r="B368" s="894"/>
      <c r="C368" s="80" t="s">
        <v>549</v>
      </c>
      <c r="D368" s="67" t="s">
        <v>203</v>
      </c>
      <c r="E368" s="901"/>
      <c r="F368" s="896"/>
      <c r="G368" s="363"/>
      <c r="H368" s="65">
        <v>1471800</v>
      </c>
      <c r="I368" s="41" t="s">
        <v>152</v>
      </c>
    </row>
    <row r="369" spans="1:9" s="12" customFormat="1">
      <c r="A369" s="894"/>
      <c r="B369" s="894"/>
      <c r="C369" s="80" t="s">
        <v>550</v>
      </c>
      <c r="D369" s="67" t="s">
        <v>203</v>
      </c>
      <c r="E369" s="901"/>
      <c r="F369" s="896"/>
      <c r="G369" s="363"/>
      <c r="H369" s="65">
        <v>1905500</v>
      </c>
      <c r="I369" s="41" t="s">
        <v>152</v>
      </c>
    </row>
    <row r="370" spans="1:9" s="12" customFormat="1">
      <c r="A370" s="894"/>
      <c r="B370" s="894"/>
      <c r="C370" s="80" t="s">
        <v>553</v>
      </c>
      <c r="D370" s="67" t="s">
        <v>203</v>
      </c>
      <c r="E370" s="901"/>
      <c r="F370" s="896"/>
      <c r="G370" s="363"/>
      <c r="H370" s="65">
        <v>2353900</v>
      </c>
      <c r="I370" s="41" t="s">
        <v>152</v>
      </c>
    </row>
    <row r="371" spans="1:9" s="12" customFormat="1">
      <c r="A371" s="894"/>
      <c r="B371" s="894"/>
      <c r="C371" s="80" t="s">
        <v>555</v>
      </c>
      <c r="D371" s="67" t="s">
        <v>203</v>
      </c>
      <c r="E371" s="901"/>
      <c r="F371" s="896"/>
      <c r="G371" s="363"/>
      <c r="H371" s="65">
        <v>2886000</v>
      </c>
      <c r="I371" s="41" t="s">
        <v>152</v>
      </c>
    </row>
    <row r="372" spans="1:9" s="12" customFormat="1">
      <c r="A372" s="894"/>
      <c r="B372" s="894"/>
      <c r="C372" s="80" t="s">
        <v>558</v>
      </c>
      <c r="D372" s="67" t="s">
        <v>203</v>
      </c>
      <c r="E372" s="908"/>
      <c r="F372" s="896"/>
      <c r="G372" s="363"/>
      <c r="H372" s="65">
        <v>3632300</v>
      </c>
      <c r="I372" s="41" t="s">
        <v>152</v>
      </c>
    </row>
    <row r="373" spans="1:9" s="12" customFormat="1" ht="31.5" customHeight="1">
      <c r="A373" s="894"/>
      <c r="B373" s="894"/>
      <c r="C373" s="631" t="s">
        <v>592</v>
      </c>
      <c r="D373" s="632"/>
      <c r="E373" s="633"/>
      <c r="F373" s="896"/>
      <c r="G373" s="363"/>
      <c r="H373" s="65"/>
      <c r="I373" s="41" t="s">
        <v>152</v>
      </c>
    </row>
    <row r="374" spans="1:9" s="12" customFormat="1" ht="15" customHeight="1">
      <c r="A374" s="894"/>
      <c r="B374" s="894"/>
      <c r="C374" s="80" t="s">
        <v>573</v>
      </c>
      <c r="D374" s="67" t="s">
        <v>580</v>
      </c>
      <c r="E374" s="897" t="s">
        <v>593</v>
      </c>
      <c r="F374" s="896"/>
      <c r="G374" s="363"/>
      <c r="H374" s="65">
        <v>36000</v>
      </c>
      <c r="I374" s="41" t="s">
        <v>152</v>
      </c>
    </row>
    <row r="375" spans="1:9" s="12" customFormat="1">
      <c r="A375" s="894"/>
      <c r="B375" s="894"/>
      <c r="C375" s="80" t="s">
        <v>439</v>
      </c>
      <c r="D375" s="67" t="s">
        <v>203</v>
      </c>
      <c r="E375" s="898"/>
      <c r="F375" s="896"/>
      <c r="G375" s="363"/>
      <c r="H375" s="65">
        <v>40200</v>
      </c>
      <c r="I375" s="41" t="s">
        <v>152</v>
      </c>
    </row>
    <row r="376" spans="1:9" s="12" customFormat="1">
      <c r="A376" s="894"/>
      <c r="B376" s="894"/>
      <c r="C376" s="80" t="s">
        <v>440</v>
      </c>
      <c r="D376" s="67" t="s">
        <v>203</v>
      </c>
      <c r="E376" s="898"/>
      <c r="F376" s="896"/>
      <c r="G376" s="363"/>
      <c r="H376" s="65">
        <v>44600</v>
      </c>
      <c r="I376" s="41" t="s">
        <v>152</v>
      </c>
    </row>
    <row r="377" spans="1:9" s="12" customFormat="1">
      <c r="A377" s="894"/>
      <c r="B377" s="894"/>
      <c r="C377" s="80" t="s">
        <v>535</v>
      </c>
      <c r="D377" s="67" t="s">
        <v>203</v>
      </c>
      <c r="E377" s="898"/>
      <c r="F377" s="896"/>
      <c r="G377" s="363"/>
      <c r="H377" s="65">
        <v>64400</v>
      </c>
      <c r="I377" s="41" t="s">
        <v>152</v>
      </c>
    </row>
    <row r="378" spans="1:9" s="12" customFormat="1">
      <c r="A378" s="894"/>
      <c r="B378" s="894"/>
      <c r="C378" s="80" t="s">
        <v>442</v>
      </c>
      <c r="D378" s="67" t="s">
        <v>203</v>
      </c>
      <c r="E378" s="898"/>
      <c r="F378" s="896"/>
      <c r="G378" s="363"/>
      <c r="H378" s="65">
        <v>74100</v>
      </c>
      <c r="I378" s="41" t="s">
        <v>152</v>
      </c>
    </row>
    <row r="379" spans="1:9" s="12" customFormat="1">
      <c r="A379" s="894"/>
      <c r="B379" s="894"/>
      <c r="C379" s="80" t="s">
        <v>443</v>
      </c>
      <c r="D379" s="67" t="s">
        <v>203</v>
      </c>
      <c r="E379" s="898"/>
      <c r="F379" s="896"/>
      <c r="G379" s="363"/>
      <c r="H379" s="65">
        <v>78300</v>
      </c>
      <c r="I379" s="41" t="s">
        <v>152</v>
      </c>
    </row>
    <row r="380" spans="1:9" s="12" customFormat="1">
      <c r="A380" s="894"/>
      <c r="B380" s="894"/>
      <c r="C380" s="80" t="s">
        <v>444</v>
      </c>
      <c r="D380" s="67" t="s">
        <v>203</v>
      </c>
      <c r="E380" s="898"/>
      <c r="F380" s="896"/>
      <c r="G380" s="363"/>
      <c r="H380" s="65">
        <v>83500</v>
      </c>
      <c r="I380" s="41" t="s">
        <v>152</v>
      </c>
    </row>
    <row r="381" spans="1:9" s="12" customFormat="1">
      <c r="A381" s="894"/>
      <c r="B381" s="894"/>
      <c r="C381" s="80" t="s">
        <v>536</v>
      </c>
      <c r="D381" s="67" t="s">
        <v>203</v>
      </c>
      <c r="E381" s="898"/>
      <c r="F381" s="896"/>
      <c r="G381" s="363"/>
      <c r="H381" s="65">
        <v>100400</v>
      </c>
      <c r="I381" s="41" t="s">
        <v>152</v>
      </c>
    </row>
    <row r="382" spans="1:9" s="12" customFormat="1">
      <c r="A382" s="894"/>
      <c r="B382" s="894"/>
      <c r="C382" s="80" t="s">
        <v>594</v>
      </c>
      <c r="D382" s="67" t="s">
        <v>203</v>
      </c>
      <c r="E382" s="898"/>
      <c r="F382" s="896"/>
      <c r="G382" s="363"/>
      <c r="H382" s="65">
        <v>115200</v>
      </c>
      <c r="I382" s="41" t="s">
        <v>152</v>
      </c>
    </row>
    <row r="383" spans="1:9" s="12" customFormat="1">
      <c r="A383" s="894"/>
      <c r="B383" s="894"/>
      <c r="C383" s="80" t="s">
        <v>447</v>
      </c>
      <c r="D383" s="67" t="s">
        <v>203</v>
      </c>
      <c r="E383" s="898"/>
      <c r="F383" s="896"/>
      <c r="G383" s="363"/>
      <c r="H383" s="65">
        <v>111900</v>
      </c>
      <c r="I383" s="41" t="s">
        <v>152</v>
      </c>
    </row>
    <row r="384" spans="1:9" s="12" customFormat="1">
      <c r="A384" s="894"/>
      <c r="B384" s="894"/>
      <c r="C384" s="80" t="s">
        <v>449</v>
      </c>
      <c r="D384" s="67" t="s">
        <v>203</v>
      </c>
      <c r="E384" s="898"/>
      <c r="F384" s="896"/>
      <c r="G384" s="363"/>
      <c r="H384" s="65">
        <v>135900</v>
      </c>
      <c r="I384" s="41" t="s">
        <v>152</v>
      </c>
    </row>
    <row r="385" spans="1:9" s="12" customFormat="1" ht="14.45" customHeight="1">
      <c r="A385" s="894"/>
      <c r="B385" s="894"/>
      <c r="C385" s="80" t="s">
        <v>450</v>
      </c>
      <c r="D385" s="67" t="s">
        <v>203</v>
      </c>
      <c r="E385" s="898"/>
      <c r="F385" s="896"/>
      <c r="G385" s="815" t="str">
        <f>G338</f>
        <v xml:space="preserve">Công ty Cổ phần Nhựa Châu Âu Xanh
 Đc: Quốc lộ 3, phường Trung Thành, tỉnh Thái 
Nguyên; SĐT:0962145511 </v>
      </c>
      <c r="H385" s="65">
        <v>178400</v>
      </c>
      <c r="I385" s="41" t="s">
        <v>152</v>
      </c>
    </row>
    <row r="386" spans="1:9" s="12" customFormat="1" ht="13.9" customHeight="1">
      <c r="A386" s="894"/>
      <c r="B386" s="894"/>
      <c r="C386" s="80" t="s">
        <v>452</v>
      </c>
      <c r="D386" s="67" t="s">
        <v>203</v>
      </c>
      <c r="E386" s="905" t="str">
        <f>E374</f>
        <v>QCVN 16:2023/BXD
DIN 8077:2008 &amp; DIN 8078:2008</v>
      </c>
      <c r="F386" s="896"/>
      <c r="G386" s="815"/>
      <c r="H386" s="65">
        <v>164200</v>
      </c>
      <c r="I386" s="41" t="s">
        <v>152</v>
      </c>
    </row>
    <row r="387" spans="1:9" s="12" customFormat="1">
      <c r="A387" s="894"/>
      <c r="B387" s="894"/>
      <c r="C387" s="80" t="s">
        <v>454</v>
      </c>
      <c r="D387" s="67" t="s">
        <v>203</v>
      </c>
      <c r="E387" s="905"/>
      <c r="F387" s="896"/>
      <c r="G387" s="815"/>
      <c r="H387" s="65">
        <v>216200</v>
      </c>
      <c r="I387" s="41" t="s">
        <v>152</v>
      </c>
    </row>
    <row r="388" spans="1:9" s="12" customFormat="1">
      <c r="A388" s="894"/>
      <c r="B388" s="894"/>
      <c r="C388" s="80" t="s">
        <v>455</v>
      </c>
      <c r="D388" s="67" t="s">
        <v>203</v>
      </c>
      <c r="E388" s="905"/>
      <c r="F388" s="896"/>
      <c r="G388" s="815"/>
      <c r="H388" s="65">
        <v>277200</v>
      </c>
      <c r="I388" s="41" t="s">
        <v>152</v>
      </c>
    </row>
    <row r="389" spans="1:9" s="12" customFormat="1">
      <c r="A389" s="894"/>
      <c r="B389" s="894"/>
      <c r="C389" s="80" t="s">
        <v>456</v>
      </c>
      <c r="D389" s="67" t="s">
        <v>203</v>
      </c>
      <c r="E389" s="905"/>
      <c r="F389" s="896"/>
      <c r="G389" s="815"/>
      <c r="H389" s="65">
        <v>260900</v>
      </c>
      <c r="I389" s="41" t="s">
        <v>152</v>
      </c>
    </row>
    <row r="390" spans="1:9" s="12" customFormat="1">
      <c r="A390" s="894"/>
      <c r="B390" s="894"/>
      <c r="C390" s="80" t="s">
        <v>458</v>
      </c>
      <c r="D390" s="67" t="s">
        <v>203</v>
      </c>
      <c r="E390" s="905"/>
      <c r="F390" s="896"/>
      <c r="G390" s="815"/>
      <c r="H390" s="65">
        <v>339700</v>
      </c>
      <c r="I390" s="41" t="s">
        <v>152</v>
      </c>
    </row>
    <row r="391" spans="1:9" s="12" customFormat="1" ht="15" customHeight="1">
      <c r="A391" s="894"/>
      <c r="B391" s="894"/>
      <c r="C391" s="80" t="s">
        <v>459</v>
      </c>
      <c r="D391" s="67" t="s">
        <v>203</v>
      </c>
      <c r="E391" s="905"/>
      <c r="F391" s="896"/>
      <c r="G391" s="815"/>
      <c r="H391" s="65">
        <v>436800</v>
      </c>
      <c r="I391" s="41" t="s">
        <v>152</v>
      </c>
    </row>
    <row r="392" spans="1:9" s="12" customFormat="1">
      <c r="A392" s="894"/>
      <c r="B392" s="894"/>
      <c r="C392" s="80" t="s">
        <v>461</v>
      </c>
      <c r="D392" s="67" t="s">
        <v>203</v>
      </c>
      <c r="E392" s="905"/>
      <c r="F392" s="896"/>
      <c r="G392" s="815"/>
      <c r="H392" s="65">
        <v>362800</v>
      </c>
      <c r="I392" s="41" t="s">
        <v>152</v>
      </c>
    </row>
    <row r="393" spans="1:9" s="12" customFormat="1">
      <c r="A393" s="894"/>
      <c r="B393" s="894"/>
      <c r="C393" s="80" t="s">
        <v>463</v>
      </c>
      <c r="D393" s="67" t="s">
        <v>203</v>
      </c>
      <c r="E393" s="905"/>
      <c r="F393" s="896"/>
      <c r="G393" s="815"/>
      <c r="H393" s="65">
        <v>463200</v>
      </c>
      <c r="I393" s="41" t="s">
        <v>152</v>
      </c>
    </row>
    <row r="394" spans="1:9" s="12" customFormat="1">
      <c r="A394" s="894"/>
      <c r="B394" s="894"/>
      <c r="C394" s="80" t="s">
        <v>464</v>
      </c>
      <c r="D394" s="67" t="s">
        <v>203</v>
      </c>
      <c r="E394" s="905"/>
      <c r="F394" s="896"/>
      <c r="G394" s="363"/>
      <c r="H394" s="65">
        <v>605200</v>
      </c>
      <c r="I394" s="41" t="s">
        <v>152</v>
      </c>
    </row>
    <row r="395" spans="1:9" s="12" customFormat="1">
      <c r="A395" s="894"/>
      <c r="B395" s="894"/>
      <c r="C395" s="80" t="s">
        <v>465</v>
      </c>
      <c r="D395" s="67" t="s">
        <v>203</v>
      </c>
      <c r="E395" s="905"/>
      <c r="F395" s="896"/>
      <c r="G395" s="363"/>
      <c r="H395" s="65">
        <v>529500</v>
      </c>
      <c r="I395" s="41" t="s">
        <v>152</v>
      </c>
    </row>
    <row r="396" spans="1:9" s="12" customFormat="1">
      <c r="A396" s="894"/>
      <c r="B396" s="894"/>
      <c r="C396" s="80" t="s">
        <v>467</v>
      </c>
      <c r="D396" s="67" t="s">
        <v>203</v>
      </c>
      <c r="E396" s="905"/>
      <c r="F396" s="896"/>
      <c r="G396" s="363"/>
      <c r="H396" s="65">
        <v>648400</v>
      </c>
      <c r="I396" s="41" t="s">
        <v>152</v>
      </c>
    </row>
    <row r="397" spans="1:9" s="12" customFormat="1">
      <c r="A397" s="894"/>
      <c r="B397" s="894"/>
      <c r="C397" s="80" t="s">
        <v>468</v>
      </c>
      <c r="D397" s="67" t="s">
        <v>203</v>
      </c>
      <c r="E397" s="905"/>
      <c r="F397" s="896"/>
      <c r="G397" s="363"/>
      <c r="H397" s="65">
        <v>904700</v>
      </c>
      <c r="I397" s="41" t="s">
        <v>152</v>
      </c>
    </row>
    <row r="398" spans="1:9" s="12" customFormat="1">
      <c r="A398" s="894"/>
      <c r="B398" s="894"/>
      <c r="C398" s="80" t="s">
        <v>471</v>
      </c>
      <c r="D398" s="67" t="s">
        <v>203</v>
      </c>
      <c r="E398" s="905"/>
      <c r="F398" s="896"/>
      <c r="G398" s="363"/>
      <c r="H398" s="65">
        <v>847500</v>
      </c>
      <c r="I398" s="41" t="s">
        <v>152</v>
      </c>
    </row>
    <row r="399" spans="1:9" s="12" customFormat="1">
      <c r="A399" s="894"/>
      <c r="B399" s="894"/>
      <c r="C399" s="80" t="s">
        <v>473</v>
      </c>
      <c r="D399" s="67" t="s">
        <v>203</v>
      </c>
      <c r="E399" s="905"/>
      <c r="F399" s="896"/>
      <c r="G399" s="363"/>
      <c r="H399" s="65">
        <v>988000</v>
      </c>
      <c r="I399" s="41" t="s">
        <v>152</v>
      </c>
    </row>
    <row r="400" spans="1:9" s="12" customFormat="1">
      <c r="A400" s="894"/>
      <c r="B400" s="894"/>
      <c r="C400" s="80" t="s">
        <v>474</v>
      </c>
      <c r="D400" s="67" t="s">
        <v>203</v>
      </c>
      <c r="E400" s="905"/>
      <c r="F400" s="896"/>
      <c r="G400" s="363"/>
      <c r="H400" s="65">
        <v>1273600</v>
      </c>
      <c r="I400" s="41" t="s">
        <v>152</v>
      </c>
    </row>
    <row r="401" spans="1:9" s="12" customFormat="1">
      <c r="A401" s="894"/>
      <c r="B401" s="894"/>
      <c r="C401" s="80" t="s">
        <v>476</v>
      </c>
      <c r="D401" s="67" t="s">
        <v>203</v>
      </c>
      <c r="E401" s="905"/>
      <c r="F401" s="896"/>
      <c r="G401" s="363"/>
      <c r="H401" s="65">
        <v>1049800</v>
      </c>
      <c r="I401" s="41" t="s">
        <v>152</v>
      </c>
    </row>
    <row r="402" spans="1:9" s="12" customFormat="1">
      <c r="A402" s="894"/>
      <c r="B402" s="894"/>
      <c r="C402" s="80" t="s">
        <v>478</v>
      </c>
      <c r="D402" s="67" t="s">
        <v>203</v>
      </c>
      <c r="E402" s="905"/>
      <c r="F402" s="896"/>
      <c r="G402" s="363"/>
      <c r="H402" s="65">
        <v>1281400</v>
      </c>
      <c r="I402" s="41" t="s">
        <v>152</v>
      </c>
    </row>
    <row r="403" spans="1:9" s="12" customFormat="1">
      <c r="A403" s="894"/>
      <c r="B403" s="894"/>
      <c r="C403" s="80" t="s">
        <v>574</v>
      </c>
      <c r="D403" s="67" t="s">
        <v>203</v>
      </c>
      <c r="E403" s="905"/>
      <c r="F403" s="896"/>
      <c r="G403" s="363"/>
      <c r="H403" s="65">
        <v>1713700</v>
      </c>
      <c r="I403" s="41" t="s">
        <v>152</v>
      </c>
    </row>
    <row r="404" spans="1:9" s="12" customFormat="1">
      <c r="A404" s="894"/>
      <c r="B404" s="894"/>
      <c r="C404" s="80" t="s">
        <v>575</v>
      </c>
      <c r="D404" s="67" t="s">
        <v>203</v>
      </c>
      <c r="E404" s="905"/>
      <c r="F404" s="896"/>
      <c r="G404" s="363"/>
      <c r="H404" s="65">
        <v>1295300</v>
      </c>
      <c r="I404" s="41" t="s">
        <v>152</v>
      </c>
    </row>
    <row r="405" spans="1:9" s="12" customFormat="1">
      <c r="A405" s="894"/>
      <c r="B405" s="894"/>
      <c r="C405" s="80" t="s">
        <v>576</v>
      </c>
      <c r="D405" s="67" t="s">
        <v>203</v>
      </c>
      <c r="E405" s="905"/>
      <c r="F405" s="896"/>
      <c r="G405" s="363"/>
      <c r="H405" s="65">
        <v>1559200</v>
      </c>
      <c r="I405" s="41" t="s">
        <v>152</v>
      </c>
    </row>
    <row r="406" spans="1:9" s="12" customFormat="1">
      <c r="A406" s="894"/>
      <c r="B406" s="894"/>
      <c r="C406" s="80" t="s">
        <v>577</v>
      </c>
      <c r="D406" s="67" t="s">
        <v>203</v>
      </c>
      <c r="E406" s="905"/>
      <c r="F406" s="896"/>
      <c r="G406" s="363"/>
      <c r="H406" s="65">
        <v>2176700</v>
      </c>
      <c r="I406" s="41" t="s">
        <v>152</v>
      </c>
    </row>
    <row r="407" spans="1:9" s="12" customFormat="1">
      <c r="A407" s="894"/>
      <c r="B407" s="894"/>
      <c r="C407" s="80" t="s">
        <v>480</v>
      </c>
      <c r="D407" s="67" t="s">
        <v>203</v>
      </c>
      <c r="E407" s="905"/>
      <c r="F407" s="896"/>
      <c r="G407" s="363"/>
      <c r="H407" s="65">
        <v>1767600</v>
      </c>
      <c r="I407" s="41" t="s">
        <v>152</v>
      </c>
    </row>
    <row r="408" spans="1:9" s="12" customFormat="1">
      <c r="A408" s="894"/>
      <c r="B408" s="894"/>
      <c r="C408" s="80" t="s">
        <v>482</v>
      </c>
      <c r="D408" s="67" t="s">
        <v>203</v>
      </c>
      <c r="E408" s="905"/>
      <c r="F408" s="896"/>
      <c r="G408" s="363"/>
      <c r="H408" s="65">
        <v>2161300</v>
      </c>
      <c r="I408" s="41" t="s">
        <v>152</v>
      </c>
    </row>
    <row r="409" spans="1:9" s="12" customFormat="1">
      <c r="A409" s="900"/>
      <c r="B409" s="900"/>
      <c r="C409" s="80" t="s">
        <v>483</v>
      </c>
      <c r="D409" s="67" t="s">
        <v>203</v>
      </c>
      <c r="E409" s="906"/>
      <c r="F409" s="842"/>
      <c r="G409" s="365"/>
      <c r="H409" s="65">
        <v>2894600</v>
      </c>
      <c r="I409" s="41" t="s">
        <v>152</v>
      </c>
    </row>
    <row r="410" spans="1:9" s="12" customFormat="1" ht="51" customHeight="1">
      <c r="A410" s="121" t="s">
        <v>2276</v>
      </c>
      <c r="B410" s="66" t="s">
        <v>15</v>
      </c>
      <c r="C410" s="755" t="s">
        <v>597</v>
      </c>
      <c r="D410" s="755"/>
      <c r="E410" s="755"/>
      <c r="F410" s="43"/>
      <c r="G410" s="739" t="s">
        <v>595</v>
      </c>
      <c r="H410" s="1"/>
      <c r="I410" s="851" t="s">
        <v>5177</v>
      </c>
    </row>
    <row r="411" spans="1:9" s="12" customFormat="1" ht="37.5" customHeight="1">
      <c r="A411" s="893"/>
      <c r="B411" s="893"/>
      <c r="C411" s="47" t="s">
        <v>354</v>
      </c>
      <c r="D411" s="13" t="s">
        <v>26</v>
      </c>
      <c r="E411" s="756" t="s">
        <v>342</v>
      </c>
      <c r="F411" s="841"/>
      <c r="G411" s="740"/>
      <c r="H411" s="129">
        <v>99700</v>
      </c>
      <c r="I411" s="851"/>
    </row>
    <row r="412" spans="1:9" s="12" customFormat="1" ht="33" customHeight="1">
      <c r="A412" s="894"/>
      <c r="B412" s="894"/>
      <c r="C412" s="47" t="s">
        <v>355</v>
      </c>
      <c r="D412" s="13" t="s">
        <v>26</v>
      </c>
      <c r="E412" s="756"/>
      <c r="F412" s="896"/>
      <c r="G412" s="740"/>
      <c r="H412" s="129">
        <v>151000</v>
      </c>
      <c r="I412" s="851"/>
    </row>
    <row r="413" spans="1:9" s="12" customFormat="1" ht="34.5" customHeight="1">
      <c r="A413" s="894"/>
      <c r="B413" s="894"/>
      <c r="C413" s="47" t="s">
        <v>356</v>
      </c>
      <c r="D413" s="13" t="s">
        <v>26</v>
      </c>
      <c r="E413" s="756"/>
      <c r="F413" s="896"/>
      <c r="G413" s="740"/>
      <c r="H413" s="129">
        <v>312900</v>
      </c>
      <c r="I413" s="851"/>
    </row>
    <row r="414" spans="1:9" s="12" customFormat="1" ht="34.5" customHeight="1">
      <c r="A414" s="894"/>
      <c r="B414" s="894"/>
      <c r="C414" s="47" t="s">
        <v>357</v>
      </c>
      <c r="D414" s="13" t="s">
        <v>26</v>
      </c>
      <c r="E414" s="756"/>
      <c r="F414" s="896"/>
      <c r="G414" s="740"/>
      <c r="H414" s="129">
        <v>493600</v>
      </c>
      <c r="I414" s="851"/>
    </row>
    <row r="415" spans="1:9" s="12" customFormat="1" ht="34.5" customHeight="1">
      <c r="A415" s="894"/>
      <c r="B415" s="894"/>
      <c r="C415" s="47" t="s">
        <v>353</v>
      </c>
      <c r="D415" s="13" t="s">
        <v>26</v>
      </c>
      <c r="E415" s="756"/>
      <c r="F415" s="896"/>
      <c r="G415" s="740"/>
      <c r="H415" s="129">
        <v>751700</v>
      </c>
      <c r="I415" s="851"/>
    </row>
    <row r="416" spans="1:9" s="12" customFormat="1" ht="34.5" customHeight="1">
      <c r="A416" s="894"/>
      <c r="B416" s="894"/>
      <c r="C416" s="47" t="s">
        <v>596</v>
      </c>
      <c r="D416" s="13" t="s">
        <v>26</v>
      </c>
      <c r="E416" s="756"/>
      <c r="F416" s="896"/>
      <c r="G416" s="740"/>
      <c r="H416" s="129">
        <v>1192700</v>
      </c>
      <c r="I416" s="851"/>
    </row>
    <row r="417" spans="1:9" s="12" customFormat="1" ht="36" customHeight="1">
      <c r="A417" s="894"/>
      <c r="B417" s="894"/>
      <c r="C417" s="755" t="s">
        <v>343</v>
      </c>
      <c r="D417" s="755"/>
      <c r="E417" s="755"/>
      <c r="F417" s="896"/>
      <c r="G417" s="120"/>
      <c r="H417" s="44"/>
      <c r="I417" s="41"/>
    </row>
    <row r="418" spans="1:9" s="12" customFormat="1" ht="21" customHeight="1">
      <c r="A418" s="894"/>
      <c r="B418" s="894"/>
      <c r="C418" s="47" t="s">
        <v>166</v>
      </c>
      <c r="D418" s="13" t="s">
        <v>26</v>
      </c>
      <c r="E418" s="739" t="s">
        <v>27</v>
      </c>
      <c r="F418" s="896"/>
      <c r="G418" s="120"/>
      <c r="H418" s="129">
        <v>15000</v>
      </c>
      <c r="I418" s="41" t="s">
        <v>152</v>
      </c>
    </row>
    <row r="419" spans="1:9" s="12" customFormat="1" ht="21" customHeight="1">
      <c r="A419" s="894"/>
      <c r="B419" s="894"/>
      <c r="C419" s="47" t="s">
        <v>162</v>
      </c>
      <c r="D419" s="13" t="s">
        <v>26</v>
      </c>
      <c r="E419" s="740"/>
      <c r="F419" s="896"/>
      <c r="G419" s="120"/>
      <c r="H419" s="129">
        <v>21000</v>
      </c>
      <c r="I419" s="41" t="s">
        <v>152</v>
      </c>
    </row>
    <row r="420" spans="1:9" s="12" customFormat="1" ht="21" customHeight="1">
      <c r="A420" s="894"/>
      <c r="B420" s="894"/>
      <c r="C420" s="47" t="s">
        <v>344</v>
      </c>
      <c r="D420" s="13" t="s">
        <v>26</v>
      </c>
      <c r="E420" s="740"/>
      <c r="F420" s="896"/>
      <c r="G420" s="120"/>
      <c r="H420" s="129">
        <v>29000</v>
      </c>
      <c r="I420" s="41" t="s">
        <v>152</v>
      </c>
    </row>
    <row r="421" spans="1:9" s="12" customFormat="1" ht="21" customHeight="1">
      <c r="A421" s="894"/>
      <c r="B421" s="894"/>
      <c r="C421" s="47" t="s">
        <v>345</v>
      </c>
      <c r="D421" s="13" t="s">
        <v>26</v>
      </c>
      <c r="E421" s="740"/>
      <c r="F421" s="896"/>
      <c r="G421" s="120"/>
      <c r="H421" s="129">
        <v>65000</v>
      </c>
      <c r="I421" s="41" t="s">
        <v>152</v>
      </c>
    </row>
    <row r="422" spans="1:9" s="12" customFormat="1" ht="21" customHeight="1">
      <c r="A422" s="894"/>
      <c r="B422" s="894"/>
      <c r="C422" s="47" t="s">
        <v>163</v>
      </c>
      <c r="D422" s="13" t="s">
        <v>26</v>
      </c>
      <c r="E422" s="740" t="str">
        <f>E418</f>
        <v>TCVN 8699:2011</v>
      </c>
      <c r="F422" s="896"/>
      <c r="G422" s="120"/>
      <c r="H422" s="129">
        <v>121000</v>
      </c>
      <c r="I422" s="41" t="s">
        <v>152</v>
      </c>
    </row>
    <row r="423" spans="1:9" s="12" customFormat="1" ht="21" customHeight="1">
      <c r="A423" s="894"/>
      <c r="B423" s="894"/>
      <c r="C423" s="47" t="s">
        <v>346</v>
      </c>
      <c r="D423" s="13" t="s">
        <v>26</v>
      </c>
      <c r="E423" s="740"/>
      <c r="F423" s="896"/>
      <c r="G423" s="120"/>
      <c r="H423" s="129">
        <v>165000</v>
      </c>
      <c r="I423" s="41" t="s">
        <v>152</v>
      </c>
    </row>
    <row r="424" spans="1:9" s="12" customFormat="1" ht="21" customHeight="1">
      <c r="A424" s="894"/>
      <c r="B424" s="894"/>
      <c r="C424" s="47" t="s">
        <v>164</v>
      </c>
      <c r="D424" s="13" t="s">
        <v>26</v>
      </c>
      <c r="E424" s="769"/>
      <c r="F424" s="896"/>
      <c r="G424" s="120"/>
      <c r="H424" s="129">
        <v>290000</v>
      </c>
      <c r="I424" s="41" t="s">
        <v>152</v>
      </c>
    </row>
    <row r="425" spans="1:9" s="12" customFormat="1" ht="51" customHeight="1">
      <c r="A425" s="894"/>
      <c r="B425" s="894"/>
      <c r="C425" s="755" t="s">
        <v>2572</v>
      </c>
      <c r="D425" s="755"/>
      <c r="E425" s="755"/>
      <c r="F425" s="896"/>
      <c r="G425" s="120"/>
      <c r="H425" s="44"/>
      <c r="I425" s="41"/>
    </row>
    <row r="426" spans="1:9" s="12" customFormat="1" ht="30">
      <c r="A426" s="894"/>
      <c r="B426" s="894"/>
      <c r="C426" s="47" t="s">
        <v>347</v>
      </c>
      <c r="D426" s="13" t="s">
        <v>26</v>
      </c>
      <c r="E426" s="756" t="s">
        <v>358</v>
      </c>
      <c r="F426" s="896"/>
      <c r="G426" s="120"/>
      <c r="H426" s="129">
        <v>238000</v>
      </c>
      <c r="I426" s="41" t="s">
        <v>152</v>
      </c>
    </row>
    <row r="427" spans="1:9" s="12" customFormat="1" ht="36" customHeight="1">
      <c r="A427" s="894"/>
      <c r="B427" s="894"/>
      <c r="C427" s="47" t="s">
        <v>348</v>
      </c>
      <c r="D427" s="13" t="s">
        <v>26</v>
      </c>
      <c r="E427" s="756"/>
      <c r="F427" s="896"/>
      <c r="G427" s="120"/>
      <c r="H427" s="129">
        <v>498000</v>
      </c>
      <c r="I427" s="41" t="s">
        <v>152</v>
      </c>
    </row>
    <row r="428" spans="1:9" s="12" customFormat="1" ht="36" customHeight="1">
      <c r="A428" s="894"/>
      <c r="B428" s="894"/>
      <c r="C428" s="47" t="s">
        <v>349</v>
      </c>
      <c r="D428" s="13" t="s">
        <v>26</v>
      </c>
      <c r="E428" s="756"/>
      <c r="F428" s="896"/>
      <c r="G428" s="815" t="str">
        <f>G410</f>
        <v>Công ty TNHH Đầu tư thương mại Huy Bảo. Lô CN3.2C, khu công nghiệp Đình Vũ, thuộc khu kinh tế Đình Vũ - Cát Hải, phường Đông Hải, Hải Phòng</v>
      </c>
      <c r="H428" s="129">
        <v>838000</v>
      </c>
      <c r="I428" s="41" t="s">
        <v>152</v>
      </c>
    </row>
    <row r="429" spans="1:9" s="12" customFormat="1" ht="30">
      <c r="A429" s="894"/>
      <c r="B429" s="894"/>
      <c r="C429" s="47" t="s">
        <v>350</v>
      </c>
      <c r="D429" s="13" t="s">
        <v>26</v>
      </c>
      <c r="E429" s="756"/>
      <c r="F429" s="896"/>
      <c r="G429" s="815"/>
      <c r="H429" s="129">
        <v>1138000</v>
      </c>
      <c r="I429" s="41" t="s">
        <v>152</v>
      </c>
    </row>
    <row r="430" spans="1:9" s="12" customFormat="1" ht="30">
      <c r="A430" s="894"/>
      <c r="B430" s="894"/>
      <c r="C430" s="47" t="s">
        <v>351</v>
      </c>
      <c r="D430" s="13" t="s">
        <v>26</v>
      </c>
      <c r="E430" s="756"/>
      <c r="F430" s="896"/>
      <c r="G430" s="815"/>
      <c r="H430" s="129">
        <v>2220000</v>
      </c>
      <c r="I430" s="41" t="s">
        <v>152</v>
      </c>
    </row>
    <row r="431" spans="1:9" s="12" customFormat="1" ht="43.15" customHeight="1">
      <c r="A431" s="900"/>
      <c r="B431" s="900"/>
      <c r="C431" s="47" t="s">
        <v>352</v>
      </c>
      <c r="D431" s="13" t="s">
        <v>26</v>
      </c>
      <c r="E431" s="756"/>
      <c r="F431" s="842"/>
      <c r="G431" s="829"/>
      <c r="H431" s="129">
        <v>4200000</v>
      </c>
      <c r="I431" s="41" t="s">
        <v>152</v>
      </c>
    </row>
    <row r="432" spans="1:9" ht="42.75" hidden="1">
      <c r="A432" s="121" t="s">
        <v>2276</v>
      </c>
      <c r="B432" s="66" t="s">
        <v>15</v>
      </c>
      <c r="C432" s="229" t="s">
        <v>3345</v>
      </c>
      <c r="D432" s="406"/>
      <c r="E432" s="229"/>
      <c r="F432" s="231"/>
      <c r="G432" s="818" t="s">
        <v>2872</v>
      </c>
      <c r="H432" s="38"/>
      <c r="I432" s="677" t="s">
        <v>3537</v>
      </c>
    </row>
    <row r="433" spans="1:9" ht="60" hidden="1" customHeight="1">
      <c r="A433" s="230"/>
      <c r="B433" s="230"/>
      <c r="C433" s="217" t="s">
        <v>2873</v>
      </c>
      <c r="D433" s="209"/>
      <c r="E433" s="224" t="s">
        <v>2874</v>
      </c>
      <c r="F433" s="232"/>
      <c r="G433" s="815"/>
      <c r="H433" s="223"/>
      <c r="I433" s="678"/>
    </row>
    <row r="434" spans="1:9" ht="30" hidden="1">
      <c r="A434" s="230"/>
      <c r="B434" s="230"/>
      <c r="C434" s="589" t="s">
        <v>2875</v>
      </c>
      <c r="D434" s="210" t="s">
        <v>26</v>
      </c>
      <c r="E434" s="211" t="s">
        <v>2876</v>
      </c>
      <c r="F434" s="232"/>
      <c r="G434" s="815"/>
      <c r="H434" s="221">
        <f>VLOOKUP(C434, '[2]Bảng giá'!$O$13:$Q$482,3,FALSE)</f>
        <v>36000</v>
      </c>
      <c r="I434" s="678"/>
    </row>
    <row r="435" spans="1:9" ht="30" hidden="1">
      <c r="A435" s="230"/>
      <c r="B435" s="230"/>
      <c r="C435" s="589" t="s">
        <v>2877</v>
      </c>
      <c r="D435" s="210" t="s">
        <v>26</v>
      </c>
      <c r="E435" s="211" t="s">
        <v>2876</v>
      </c>
      <c r="F435" s="232"/>
      <c r="G435" s="815"/>
      <c r="H435" s="221">
        <f>VLOOKUP(C435, '[2]Bảng giá'!$O$13:$Q$482,3,FALSE)</f>
        <v>64200</v>
      </c>
      <c r="I435" s="678"/>
    </row>
    <row r="436" spans="1:9" ht="30" hidden="1">
      <c r="A436" s="230"/>
      <c r="B436" s="230"/>
      <c r="C436" s="589" t="s">
        <v>2878</v>
      </c>
      <c r="D436" s="210" t="s">
        <v>26</v>
      </c>
      <c r="E436" s="211" t="s">
        <v>2876</v>
      </c>
      <c r="F436" s="232"/>
      <c r="G436" s="815"/>
      <c r="H436" s="221">
        <f>VLOOKUP(C436, '[2]Bảng giá'!$O$13:$Q$482,3,FALSE)</f>
        <v>83500</v>
      </c>
      <c r="I436" s="678"/>
    </row>
    <row r="437" spans="1:9" ht="30" hidden="1">
      <c r="A437" s="230"/>
      <c r="B437" s="230"/>
      <c r="C437" s="589" t="s">
        <v>2879</v>
      </c>
      <c r="D437" s="210" t="s">
        <v>26</v>
      </c>
      <c r="E437" s="211" t="s">
        <v>2876</v>
      </c>
      <c r="F437" s="232"/>
      <c r="G437" s="815"/>
      <c r="H437" s="221">
        <f>VLOOKUP(C437, '[2]Bảng giá'!$O$13:$Q$482,3,FALSE)</f>
        <v>111900</v>
      </c>
      <c r="I437" s="678"/>
    </row>
    <row r="438" spans="1:9" ht="30" hidden="1">
      <c r="A438" s="230"/>
      <c r="B438" s="230"/>
      <c r="C438" s="589" t="s">
        <v>2880</v>
      </c>
      <c r="D438" s="210" t="s">
        <v>26</v>
      </c>
      <c r="E438" s="211" t="s">
        <v>2876</v>
      </c>
      <c r="F438" s="232"/>
      <c r="G438" s="815"/>
      <c r="H438" s="221">
        <f>VLOOKUP(C438, '[2]Bảng giá'!$O$13:$Q$482,3,FALSE)</f>
        <v>164200</v>
      </c>
      <c r="I438" s="678"/>
    </row>
    <row r="439" spans="1:9" ht="30" hidden="1">
      <c r="A439" s="230"/>
      <c r="B439" s="230"/>
      <c r="C439" s="589" t="s">
        <v>2881</v>
      </c>
      <c r="D439" s="210" t="s">
        <v>26</v>
      </c>
      <c r="E439" s="211" t="s">
        <v>2876</v>
      </c>
      <c r="F439" s="232"/>
      <c r="G439" s="815"/>
      <c r="H439" s="221">
        <f>VLOOKUP(C439, '[2]Bảng giá'!$O$13:$Q$482,3,FALSE)</f>
        <v>261800</v>
      </c>
      <c r="I439" s="678"/>
    </row>
    <row r="440" spans="1:9" ht="30" hidden="1">
      <c r="A440" s="230"/>
      <c r="B440" s="230"/>
      <c r="C440" s="589" t="s">
        <v>2882</v>
      </c>
      <c r="D440" s="210" t="s">
        <v>26</v>
      </c>
      <c r="E440" s="211" t="s">
        <v>2876</v>
      </c>
      <c r="F440" s="232"/>
      <c r="G440" s="815"/>
      <c r="H440" s="221">
        <f>VLOOKUP(C440, '[2]Bảng giá'!$O$13:$Q$482,3,FALSE)</f>
        <v>365400</v>
      </c>
      <c r="I440" s="678"/>
    </row>
    <row r="441" spans="1:9" ht="30" hidden="1">
      <c r="A441" s="230"/>
      <c r="B441" s="230"/>
      <c r="C441" s="589" t="s">
        <v>2883</v>
      </c>
      <c r="D441" s="210" t="s">
        <v>26</v>
      </c>
      <c r="E441" s="211" t="s">
        <v>2876</v>
      </c>
      <c r="F441" s="232"/>
      <c r="G441" s="815"/>
      <c r="H441" s="221">
        <f>VLOOKUP(C441, '[2]Bảng giá'!$O$13:$Q$482,3,FALSE)</f>
        <v>530000</v>
      </c>
      <c r="I441" s="735"/>
    </row>
    <row r="442" spans="1:9" ht="30" hidden="1">
      <c r="A442" s="230"/>
      <c r="B442" s="230"/>
      <c r="C442" s="589" t="s">
        <v>2884</v>
      </c>
      <c r="D442" s="210" t="s">
        <v>26</v>
      </c>
      <c r="E442" s="211" t="s">
        <v>2876</v>
      </c>
      <c r="F442" s="232"/>
      <c r="G442" s="233"/>
      <c r="H442" s="221">
        <f>VLOOKUP(C442, '[2]Bảng giá'!$O$13:$Q$482,3,FALSE)</f>
        <v>847900</v>
      </c>
      <c r="I442" s="41" t="s">
        <v>152</v>
      </c>
    </row>
    <row r="443" spans="1:9" ht="30" hidden="1">
      <c r="A443" s="230"/>
      <c r="B443" s="230"/>
      <c r="C443" s="589" t="s">
        <v>2885</v>
      </c>
      <c r="D443" s="210" t="s">
        <v>26</v>
      </c>
      <c r="E443" s="211" t="s">
        <v>2876</v>
      </c>
      <c r="F443" s="232"/>
      <c r="G443" s="233"/>
      <c r="H443" s="221">
        <f>VLOOKUP(C443, '[2]Bảng giá'!$O$13:$Q$482,3,FALSE)</f>
        <v>1049800</v>
      </c>
      <c r="I443" s="41" t="s">
        <v>152</v>
      </c>
    </row>
    <row r="444" spans="1:9" ht="30" hidden="1">
      <c r="A444" s="230"/>
      <c r="B444" s="230"/>
      <c r="C444" s="589" t="s">
        <v>2886</v>
      </c>
      <c r="D444" s="210" t="s">
        <v>26</v>
      </c>
      <c r="E444" s="211" t="s">
        <v>2876</v>
      </c>
      <c r="F444" s="232"/>
      <c r="G444" s="233"/>
      <c r="H444" s="221">
        <f>VLOOKUP(C444, '[2]Bảng giá'!$O$13:$Q$482,3,FALSE)</f>
        <v>1296000</v>
      </c>
      <c r="I444" s="41" t="s">
        <v>152</v>
      </c>
    </row>
    <row r="445" spans="1:9" ht="30" hidden="1">
      <c r="A445" s="230"/>
      <c r="B445" s="230"/>
      <c r="C445" s="589" t="s">
        <v>2887</v>
      </c>
      <c r="D445" s="210" t="s">
        <v>26</v>
      </c>
      <c r="E445" s="211" t="s">
        <v>2876</v>
      </c>
      <c r="F445" s="232"/>
      <c r="G445" s="233"/>
      <c r="H445" s="221">
        <f>VLOOKUP(C445, '[2]Bảng giá'!$O$13:$Q$482,3,FALSE)</f>
        <v>1761400</v>
      </c>
      <c r="I445" s="41" t="s">
        <v>152</v>
      </c>
    </row>
    <row r="446" spans="1:9" ht="30" hidden="1">
      <c r="A446" s="230"/>
      <c r="B446" s="230"/>
      <c r="C446" s="589" t="s">
        <v>2888</v>
      </c>
      <c r="D446" s="210" t="s">
        <v>26</v>
      </c>
      <c r="E446" s="211" t="s">
        <v>2876</v>
      </c>
      <c r="F446" s="232"/>
      <c r="G446" s="233"/>
      <c r="H446" s="221">
        <f>VLOOKUP(C446, '[2]Bảng giá'!$O$13:$Q$482,3,FALSE)</f>
        <v>2785000</v>
      </c>
      <c r="I446" s="41" t="s">
        <v>152</v>
      </c>
    </row>
    <row r="447" spans="1:9" ht="30" hidden="1">
      <c r="A447" s="230"/>
      <c r="B447" s="230"/>
      <c r="C447" s="589" t="s">
        <v>2889</v>
      </c>
      <c r="D447" s="210" t="s">
        <v>26</v>
      </c>
      <c r="E447" s="211" t="s">
        <v>2876</v>
      </c>
      <c r="F447" s="232"/>
      <c r="G447" s="233"/>
      <c r="H447" s="221">
        <f>VLOOKUP(C447, '[2]Bảng giá'!$O$13:$Q$482,3,FALSE)</f>
        <v>3379200</v>
      </c>
      <c r="I447" s="41" t="s">
        <v>152</v>
      </c>
    </row>
    <row r="448" spans="1:9" ht="42.75" hidden="1">
      <c r="A448" s="230"/>
      <c r="B448" s="230"/>
      <c r="C448" s="590" t="s">
        <v>2890</v>
      </c>
      <c r="D448" s="407"/>
      <c r="E448" s="225"/>
      <c r="F448" s="232"/>
      <c r="G448" s="814" t="s">
        <v>2872</v>
      </c>
      <c r="H448" s="221">
        <f>VLOOKUP(C448, '[2]Bảng giá'!$O$13:$Q$482,3,FALSE)</f>
        <v>0</v>
      </c>
      <c r="I448" s="41" t="s">
        <v>152</v>
      </c>
    </row>
    <row r="449" spans="1:9" ht="30" hidden="1">
      <c r="A449" s="230"/>
      <c r="B449" s="230"/>
      <c r="C449" s="589" t="s">
        <v>2891</v>
      </c>
      <c r="D449" s="210" t="s">
        <v>26</v>
      </c>
      <c r="E449" s="211" t="s">
        <v>2876</v>
      </c>
      <c r="F449" s="232"/>
      <c r="G449" s="814"/>
      <c r="H449" s="221">
        <f>VLOOKUP(C449, '[2]Bảng giá'!$O$13:$Q$482,3,FALSE)</f>
        <v>40200</v>
      </c>
      <c r="I449" s="41" t="s">
        <v>152</v>
      </c>
    </row>
    <row r="450" spans="1:9" ht="30" hidden="1">
      <c r="A450" s="230"/>
      <c r="B450" s="230"/>
      <c r="C450" s="589" t="s">
        <v>2892</v>
      </c>
      <c r="D450" s="210" t="s">
        <v>26</v>
      </c>
      <c r="E450" s="211" t="s">
        <v>2876</v>
      </c>
      <c r="F450" s="232"/>
      <c r="G450" s="814"/>
      <c r="H450" s="221">
        <f>VLOOKUP(C450, '[2]Bảng giá'!$O$13:$Q$482,3,FALSE)</f>
        <v>74100</v>
      </c>
      <c r="I450" s="41" t="s">
        <v>152</v>
      </c>
    </row>
    <row r="451" spans="1:9" ht="30" hidden="1">
      <c r="A451" s="230"/>
      <c r="B451" s="230"/>
      <c r="C451" s="589" t="s">
        <v>2893</v>
      </c>
      <c r="D451" s="210" t="s">
        <v>26</v>
      </c>
      <c r="E451" s="211" t="s">
        <v>2876</v>
      </c>
      <c r="F451" s="232"/>
      <c r="G451" s="814"/>
      <c r="H451" s="221">
        <f>VLOOKUP(C451, '[2]Bảng giá'!$O$13:$Q$482,3,FALSE)</f>
        <v>100400</v>
      </c>
      <c r="I451" s="41" t="s">
        <v>152</v>
      </c>
    </row>
    <row r="452" spans="1:9" ht="30" hidden="1">
      <c r="A452" s="230"/>
      <c r="B452" s="230"/>
      <c r="C452" s="589" t="s">
        <v>2894</v>
      </c>
      <c r="D452" s="210" t="s">
        <v>26</v>
      </c>
      <c r="E452" s="211" t="s">
        <v>2876</v>
      </c>
      <c r="F452" s="232"/>
      <c r="G452" s="814"/>
      <c r="H452" s="221">
        <f>VLOOKUP(C452, '[2]Bảng giá'!$O$13:$Q$482,3,FALSE)</f>
        <v>135900</v>
      </c>
      <c r="I452" s="41" t="s">
        <v>152</v>
      </c>
    </row>
    <row r="453" spans="1:9" ht="30" hidden="1">
      <c r="A453" s="230"/>
      <c r="B453" s="230"/>
      <c r="C453" s="589" t="s">
        <v>2895</v>
      </c>
      <c r="D453" s="210" t="s">
        <v>26</v>
      </c>
      <c r="E453" s="211" t="s">
        <v>2876</v>
      </c>
      <c r="F453" s="232"/>
      <c r="G453" s="814"/>
      <c r="H453" s="221">
        <f>VLOOKUP(C453, '[2]Bảng giá'!$O$13:$Q$482,3,FALSE)</f>
        <v>216200</v>
      </c>
      <c r="I453" s="41" t="s">
        <v>152</v>
      </c>
    </row>
    <row r="454" spans="1:9" ht="30" hidden="1">
      <c r="A454" s="230"/>
      <c r="B454" s="230"/>
      <c r="C454" s="589" t="s">
        <v>2896</v>
      </c>
      <c r="D454" s="210" t="s">
        <v>26</v>
      </c>
      <c r="E454" s="211" t="s">
        <v>2876</v>
      </c>
      <c r="F454" s="232"/>
      <c r="G454" s="814"/>
      <c r="H454" s="221">
        <f>VLOOKUP(C454, '[2]Bảng giá'!$O$13:$Q$482,3,FALSE)</f>
        <v>339700</v>
      </c>
      <c r="I454" s="41" t="s">
        <v>152</v>
      </c>
    </row>
    <row r="455" spans="1:9" ht="30" hidden="1">
      <c r="A455" s="230"/>
      <c r="B455" s="230"/>
      <c r="C455" s="589" t="s">
        <v>2897</v>
      </c>
      <c r="D455" s="210" t="s">
        <v>26</v>
      </c>
      <c r="E455" s="211" t="s">
        <v>2876</v>
      </c>
      <c r="F455" s="232"/>
      <c r="G455" s="814"/>
      <c r="H455" s="221">
        <f>VLOOKUP(C455, '[2]Bảng giá'!$O$13:$Q$482,3,FALSE)</f>
        <v>463200</v>
      </c>
      <c r="I455" s="41" t="s">
        <v>152</v>
      </c>
    </row>
    <row r="456" spans="1:9" ht="30" hidden="1">
      <c r="A456" s="230"/>
      <c r="B456" s="230"/>
      <c r="C456" s="589" t="s">
        <v>2898</v>
      </c>
      <c r="D456" s="210" t="s">
        <v>26</v>
      </c>
      <c r="E456" s="211" t="s">
        <v>2876</v>
      </c>
      <c r="F456" s="232"/>
      <c r="G456" s="233"/>
      <c r="H456" s="221">
        <f>VLOOKUP(C456, '[2]Bảng giá'!$O$13:$Q$482,3,FALSE)</f>
        <v>648400</v>
      </c>
      <c r="I456" s="41" t="s">
        <v>152</v>
      </c>
    </row>
    <row r="457" spans="1:9" ht="30" hidden="1">
      <c r="A457" s="230"/>
      <c r="B457" s="230"/>
      <c r="C457" s="589" t="s">
        <v>2899</v>
      </c>
      <c r="D457" s="210" t="s">
        <v>26</v>
      </c>
      <c r="E457" s="211" t="s">
        <v>2876</v>
      </c>
      <c r="F457" s="232"/>
      <c r="G457" s="233"/>
      <c r="H457" s="221">
        <f>VLOOKUP(C457, '[2]Bảng giá'!$O$13:$Q$482,3,FALSE)</f>
        <v>988000</v>
      </c>
      <c r="I457" s="41" t="s">
        <v>152</v>
      </c>
    </row>
    <row r="458" spans="1:9" ht="30" hidden="1">
      <c r="A458" s="230"/>
      <c r="B458" s="230"/>
      <c r="C458" s="589" t="s">
        <v>2900</v>
      </c>
      <c r="D458" s="210" t="s">
        <v>26</v>
      </c>
      <c r="E458" s="211" t="s">
        <v>2876</v>
      </c>
      <c r="F458" s="232"/>
      <c r="G458" s="233"/>
      <c r="H458" s="221">
        <f>VLOOKUP(C458, '[2]Bảng giá'!$O$13:$Q$482,3,FALSE)</f>
        <v>1281400</v>
      </c>
      <c r="I458" s="41" t="s">
        <v>152</v>
      </c>
    </row>
    <row r="459" spans="1:9" ht="30" hidden="1">
      <c r="A459" s="230"/>
      <c r="B459" s="230"/>
      <c r="C459" s="589" t="s">
        <v>2901</v>
      </c>
      <c r="D459" s="210" t="s">
        <v>26</v>
      </c>
      <c r="E459" s="211" t="s">
        <v>2876</v>
      </c>
      <c r="F459" s="232"/>
      <c r="G459" s="233"/>
      <c r="H459" s="221">
        <f>VLOOKUP(C459, '[2]Bảng giá'!$O$13:$Q$482,3,FALSE)</f>
        <v>1559200</v>
      </c>
      <c r="I459" s="41" t="s">
        <v>152</v>
      </c>
    </row>
    <row r="460" spans="1:9" ht="30" hidden="1">
      <c r="A460" s="230"/>
      <c r="B460" s="230"/>
      <c r="C460" s="589" t="s">
        <v>2902</v>
      </c>
      <c r="D460" s="210" t="s">
        <v>26</v>
      </c>
      <c r="E460" s="211" t="s">
        <v>2876</v>
      </c>
      <c r="F460" s="232"/>
      <c r="G460" s="233"/>
      <c r="H460" s="221">
        <f>VLOOKUP(C460, '[2]Bảng giá'!$O$13:$Q$482,3,FALSE)</f>
        <v>2161300</v>
      </c>
      <c r="I460" s="41" t="s">
        <v>152</v>
      </c>
    </row>
    <row r="461" spans="1:9" ht="30" hidden="1">
      <c r="A461" s="230"/>
      <c r="B461" s="230"/>
      <c r="C461" s="589" t="s">
        <v>2903</v>
      </c>
      <c r="D461" s="210" t="s">
        <v>26</v>
      </c>
      <c r="E461" s="211" t="s">
        <v>2876</v>
      </c>
      <c r="F461" s="232"/>
      <c r="G461" s="233"/>
      <c r="H461" s="221">
        <f>VLOOKUP(C461, '[2]Bảng giá'!$O$13:$Q$482,3,FALSE)</f>
        <v>3871800</v>
      </c>
      <c r="I461" s="41" t="s">
        <v>152</v>
      </c>
    </row>
    <row r="462" spans="1:9" ht="30" hidden="1">
      <c r="A462" s="230"/>
      <c r="B462" s="230"/>
      <c r="C462" s="589" t="s">
        <v>2904</v>
      </c>
      <c r="D462" s="210" t="s">
        <v>26</v>
      </c>
      <c r="E462" s="211" t="s">
        <v>2876</v>
      </c>
      <c r="F462" s="232"/>
      <c r="G462" s="814" t="s">
        <v>2872</v>
      </c>
      <c r="H462" s="221">
        <f>VLOOKUP(C462, '[2]Bảng giá'!$O$13:$Q$482,3,FALSE)</f>
        <v>4788700</v>
      </c>
      <c r="I462" s="41" t="s">
        <v>152</v>
      </c>
    </row>
    <row r="463" spans="1:9" ht="42.75" hidden="1">
      <c r="A463" s="230"/>
      <c r="B463" s="230"/>
      <c r="C463" s="590" t="s">
        <v>2905</v>
      </c>
      <c r="D463" s="408"/>
      <c r="E463" s="211" t="s">
        <v>2876</v>
      </c>
      <c r="F463" s="232"/>
      <c r="G463" s="814"/>
      <c r="H463" s="221">
        <f>VLOOKUP(C463, '[2]Bảng giá'!$O$13:$Q$482,3,FALSE)</f>
        <v>0</v>
      </c>
      <c r="I463" s="41" t="s">
        <v>152</v>
      </c>
    </row>
    <row r="464" spans="1:9" ht="30" hidden="1">
      <c r="A464" s="230"/>
      <c r="B464" s="230"/>
      <c r="C464" s="589" t="s">
        <v>2906</v>
      </c>
      <c r="D464" s="212" t="s">
        <v>26</v>
      </c>
      <c r="E464" s="211" t="s">
        <v>2876</v>
      </c>
      <c r="F464" s="232"/>
      <c r="G464" s="814"/>
      <c r="H464" s="221">
        <f>VLOOKUP(C464, '[2]Bảng giá'!$O$13:$Q$482,3,FALSE)</f>
        <v>44600</v>
      </c>
      <c r="I464" s="41" t="s">
        <v>152</v>
      </c>
    </row>
    <row r="465" spans="1:9" ht="30" hidden="1">
      <c r="A465" s="230"/>
      <c r="B465" s="230"/>
      <c r="C465" s="589" t="s">
        <v>2892</v>
      </c>
      <c r="D465" s="212" t="s">
        <v>26</v>
      </c>
      <c r="E465" s="211" t="s">
        <v>2876</v>
      </c>
      <c r="F465" s="232"/>
      <c r="G465" s="814"/>
      <c r="H465" s="221">
        <f>VLOOKUP(C465, '[2]Bảng giá'!$O$13:$Q$482,3,FALSE)</f>
        <v>74100</v>
      </c>
      <c r="I465" s="41" t="s">
        <v>152</v>
      </c>
    </row>
    <row r="466" spans="1:9" ht="30" hidden="1">
      <c r="A466" s="230"/>
      <c r="B466" s="230"/>
      <c r="C466" s="589" t="s">
        <v>2907</v>
      </c>
      <c r="D466" s="212" t="s">
        <v>26</v>
      </c>
      <c r="E466" s="211" t="s">
        <v>2876</v>
      </c>
      <c r="F466" s="232"/>
      <c r="G466" s="814"/>
      <c r="H466" s="221">
        <f>VLOOKUP(C466, '[2]Bảng giá'!$O$13:$Q$482,3,FALSE)</f>
        <v>115200</v>
      </c>
      <c r="I466" s="41" t="s">
        <v>152</v>
      </c>
    </row>
    <row r="467" spans="1:9" ht="30" hidden="1">
      <c r="A467" s="230"/>
      <c r="B467" s="230"/>
      <c r="C467" s="589" t="s">
        <v>2908</v>
      </c>
      <c r="D467" s="212" t="s">
        <v>26</v>
      </c>
      <c r="E467" s="211" t="s">
        <v>2876</v>
      </c>
      <c r="F467" s="232"/>
      <c r="G467" s="814"/>
      <c r="H467" s="221">
        <f>VLOOKUP(C467, '[2]Bảng giá'!$O$13:$Q$482,3,FALSE)</f>
        <v>178400</v>
      </c>
      <c r="I467" s="41" t="s">
        <v>152</v>
      </c>
    </row>
    <row r="468" spans="1:9" ht="30" hidden="1">
      <c r="A468" s="230"/>
      <c r="B468" s="230"/>
      <c r="C468" s="589" t="s">
        <v>2909</v>
      </c>
      <c r="D468" s="212" t="s">
        <v>26</v>
      </c>
      <c r="E468" s="211" t="s">
        <v>2876</v>
      </c>
      <c r="F468" s="232"/>
      <c r="G468" s="814"/>
      <c r="H468" s="221">
        <f>VLOOKUP(C468, '[2]Bảng giá'!$O$13:$Q$482,3,FALSE)</f>
        <v>277300</v>
      </c>
      <c r="I468" s="41" t="s">
        <v>152</v>
      </c>
    </row>
    <row r="469" spans="1:9" ht="30" hidden="1">
      <c r="A469" s="230"/>
      <c r="B469" s="230"/>
      <c r="C469" s="589" t="s">
        <v>2910</v>
      </c>
      <c r="D469" s="212" t="s">
        <v>26</v>
      </c>
      <c r="E469" s="211" t="s">
        <v>2876</v>
      </c>
      <c r="F469" s="232"/>
      <c r="G469" s="233"/>
      <c r="H469" s="221">
        <f>VLOOKUP(C469, '[2]Bảng giá'!$O$13:$Q$482,3,FALSE)</f>
        <v>437700</v>
      </c>
      <c r="I469" s="41" t="s">
        <v>152</v>
      </c>
    </row>
    <row r="470" spans="1:9" ht="30" hidden="1">
      <c r="A470" s="230"/>
      <c r="B470" s="230"/>
      <c r="C470" s="589" t="s">
        <v>2911</v>
      </c>
      <c r="D470" s="212" t="s">
        <v>26</v>
      </c>
      <c r="E470" s="211" t="s">
        <v>2876</v>
      </c>
      <c r="F470" s="232"/>
      <c r="G470" s="233"/>
      <c r="H470" s="221">
        <f>VLOOKUP(C470, '[2]Bảng giá'!$O$13:$Q$482,3,FALSE)</f>
        <v>620600</v>
      </c>
      <c r="I470" s="41" t="s">
        <v>152</v>
      </c>
    </row>
    <row r="471" spans="1:9" ht="30" hidden="1">
      <c r="A471" s="230"/>
      <c r="B471" s="230"/>
      <c r="C471" s="589" t="s">
        <v>2912</v>
      </c>
      <c r="D471" s="212" t="s">
        <v>26</v>
      </c>
      <c r="E471" s="211" t="s">
        <v>2876</v>
      </c>
      <c r="F471" s="232"/>
      <c r="G471" s="814" t="s">
        <v>2872</v>
      </c>
      <c r="H471" s="221">
        <f>VLOOKUP(C471, '[2]Bảng giá'!$O$13:$Q$482,3,FALSE)</f>
        <v>904400</v>
      </c>
      <c r="I471" s="41" t="s">
        <v>152</v>
      </c>
    </row>
    <row r="472" spans="1:9" ht="30" hidden="1">
      <c r="A472" s="230"/>
      <c r="B472" s="230"/>
      <c r="C472" s="589" t="s">
        <v>2913</v>
      </c>
      <c r="D472" s="212" t="s">
        <v>26</v>
      </c>
      <c r="E472" s="211" t="s">
        <v>2876</v>
      </c>
      <c r="F472" s="232"/>
      <c r="G472" s="814"/>
      <c r="H472" s="221">
        <f>VLOOKUP(C472, '[2]Bảng giá'!$O$13:$Q$482,3,FALSE)</f>
        <v>1338900</v>
      </c>
      <c r="I472" s="41" t="s">
        <v>152</v>
      </c>
    </row>
    <row r="473" spans="1:9" ht="30" hidden="1">
      <c r="A473" s="230"/>
      <c r="B473" s="230"/>
      <c r="C473" s="589" t="s">
        <v>2914</v>
      </c>
      <c r="D473" s="212" t="s">
        <v>26</v>
      </c>
      <c r="E473" s="211" t="s">
        <v>2876</v>
      </c>
      <c r="F473" s="232"/>
      <c r="G473" s="814"/>
      <c r="H473" s="221">
        <f>VLOOKUP(C473, '[2]Bảng giá'!$O$13:$Q$482,3,FALSE)</f>
        <v>1726500</v>
      </c>
      <c r="I473" s="41" t="s">
        <v>152</v>
      </c>
    </row>
    <row r="474" spans="1:9" ht="30" hidden="1">
      <c r="A474" s="230"/>
      <c r="B474" s="230"/>
      <c r="C474" s="589" t="s">
        <v>2915</v>
      </c>
      <c r="D474" s="212" t="s">
        <v>26</v>
      </c>
      <c r="E474" s="211" t="s">
        <v>2876</v>
      </c>
      <c r="F474" s="232"/>
      <c r="G474" s="814"/>
      <c r="H474" s="221">
        <f>VLOOKUP(C474, '[2]Bảng giá'!$O$13:$Q$482,3,FALSE)</f>
        <v>2177600</v>
      </c>
      <c r="I474" s="41" t="s">
        <v>152</v>
      </c>
    </row>
    <row r="475" spans="1:9" ht="30" hidden="1">
      <c r="A475" s="230"/>
      <c r="B475" s="230"/>
      <c r="C475" s="589" t="s">
        <v>2916</v>
      </c>
      <c r="D475" s="212" t="s">
        <v>26</v>
      </c>
      <c r="E475" s="211" t="s">
        <v>2876</v>
      </c>
      <c r="F475" s="232"/>
      <c r="G475" s="814"/>
      <c r="H475" s="221">
        <f>VLOOKUP(C475, '[2]Bảng giá'!$O$13:$Q$482,3,FALSE)</f>
        <v>2891200</v>
      </c>
      <c r="I475" s="41" t="s">
        <v>152</v>
      </c>
    </row>
    <row r="476" spans="1:9" ht="30" hidden="1">
      <c r="A476" s="230"/>
      <c r="B476" s="230"/>
      <c r="C476" s="589" t="s">
        <v>2917</v>
      </c>
      <c r="D476" s="212" t="s">
        <v>26</v>
      </c>
      <c r="E476" s="211" t="s">
        <v>2876</v>
      </c>
      <c r="F476" s="232"/>
      <c r="G476" s="814"/>
      <c r="H476" s="221">
        <f>VLOOKUP(C476, '[2]Bảng giá'!$O$13:$Q$482,3,FALSE)</f>
        <v>4736600</v>
      </c>
      <c r="I476" s="41" t="s">
        <v>152</v>
      </c>
    </row>
    <row r="477" spans="1:9" ht="30" hidden="1">
      <c r="A477" s="230"/>
      <c r="B477" s="230"/>
      <c r="C477" s="589" t="s">
        <v>2918</v>
      </c>
      <c r="D477" s="212" t="s">
        <v>26</v>
      </c>
      <c r="E477" s="211" t="s">
        <v>2876</v>
      </c>
      <c r="F477" s="232"/>
      <c r="G477" s="814"/>
      <c r="H477" s="221">
        <f>VLOOKUP(C477, '[2]Bảng giá'!$O$13:$Q$482,3,FALSE)</f>
        <v>5884200</v>
      </c>
      <c r="I477" s="41" t="s">
        <v>152</v>
      </c>
    </row>
    <row r="478" spans="1:9" ht="30" hidden="1">
      <c r="A478" s="230"/>
      <c r="B478" s="230"/>
      <c r="C478" s="590" t="s">
        <v>2919</v>
      </c>
      <c r="D478" s="407"/>
      <c r="E478" s="226" t="s">
        <v>165</v>
      </c>
      <c r="F478" s="232"/>
      <c r="G478" s="233"/>
      <c r="H478" s="221">
        <f>VLOOKUP(C478, '[2]Bảng giá'!$O$13:$Q$482,3,FALSE)</f>
        <v>0</v>
      </c>
      <c r="I478" s="41" t="s">
        <v>152</v>
      </c>
    </row>
    <row r="479" spans="1:9" ht="15.75" hidden="1">
      <c r="A479" s="230"/>
      <c r="B479" s="230"/>
      <c r="C479" s="589" t="s">
        <v>2920</v>
      </c>
      <c r="D479" s="210" t="s">
        <v>28</v>
      </c>
      <c r="E479" s="211" t="s">
        <v>2876</v>
      </c>
      <c r="F479" s="232"/>
      <c r="G479" s="233"/>
      <c r="H479" s="221">
        <f>VLOOKUP(C479, '[2]Bảng giá'!$O$13:$Q$482,3,FALSE)</f>
        <v>23100</v>
      </c>
      <c r="I479" s="41" t="s">
        <v>152</v>
      </c>
    </row>
    <row r="480" spans="1:9" ht="15.75" hidden="1">
      <c r="A480" s="230"/>
      <c r="B480" s="230"/>
      <c r="C480" s="589" t="s">
        <v>2921</v>
      </c>
      <c r="D480" s="210" t="s">
        <v>28</v>
      </c>
      <c r="E480" s="211" t="s">
        <v>2876</v>
      </c>
      <c r="F480" s="232"/>
      <c r="G480" s="233"/>
      <c r="H480" s="221">
        <f>VLOOKUP(C480, '[2]Bảng giá'!$O$13:$Q$482,3,FALSE)</f>
        <v>38600</v>
      </c>
      <c r="I480" s="41" t="s">
        <v>152</v>
      </c>
    </row>
    <row r="481" spans="1:9" ht="15.75" hidden="1">
      <c r="A481" s="230"/>
      <c r="B481" s="230"/>
      <c r="C481" s="590" t="s">
        <v>2922</v>
      </c>
      <c r="D481" s="407"/>
      <c r="E481" s="225"/>
      <c r="F481" s="232"/>
      <c r="G481" s="233"/>
      <c r="H481" s="221">
        <f>VLOOKUP(C481, '[2]Bảng giá'!$O$13:$Q$482,3,FALSE)</f>
        <v>0</v>
      </c>
      <c r="I481" s="41" t="s">
        <v>152</v>
      </c>
    </row>
    <row r="482" spans="1:9" ht="15.75" hidden="1">
      <c r="A482" s="230"/>
      <c r="B482" s="230"/>
      <c r="C482" s="589" t="s">
        <v>2920</v>
      </c>
      <c r="D482" s="210" t="s">
        <v>28</v>
      </c>
      <c r="E482" s="211" t="s">
        <v>2876</v>
      </c>
      <c r="F482" s="232"/>
      <c r="G482" s="233"/>
      <c r="H482" s="591">
        <v>9000</v>
      </c>
      <c r="I482" s="41" t="s">
        <v>152</v>
      </c>
    </row>
    <row r="483" spans="1:9" ht="15.75" hidden="1">
      <c r="A483" s="230"/>
      <c r="B483" s="230"/>
      <c r="C483" s="589" t="s">
        <v>2921</v>
      </c>
      <c r="D483" s="210" t="s">
        <v>28</v>
      </c>
      <c r="E483" s="211" t="s">
        <v>2876</v>
      </c>
      <c r="F483" s="232"/>
      <c r="G483" s="233"/>
      <c r="H483" s="591">
        <v>12000</v>
      </c>
      <c r="I483" s="41" t="s">
        <v>152</v>
      </c>
    </row>
    <row r="484" spans="1:9" ht="15.75" hidden="1">
      <c r="A484" s="230"/>
      <c r="B484" s="230"/>
      <c r="C484" s="589" t="s">
        <v>2923</v>
      </c>
      <c r="D484" s="210" t="s">
        <v>28</v>
      </c>
      <c r="E484" s="211" t="s">
        <v>2876</v>
      </c>
      <c r="F484" s="232"/>
      <c r="G484" s="233"/>
      <c r="H484" s="591">
        <v>20700</v>
      </c>
      <c r="I484" s="41" t="s">
        <v>152</v>
      </c>
    </row>
    <row r="485" spans="1:9" ht="15.75" hidden="1">
      <c r="A485" s="230"/>
      <c r="B485" s="230"/>
      <c r="C485" s="589" t="s">
        <v>2924</v>
      </c>
      <c r="D485" s="210" t="s">
        <v>28</v>
      </c>
      <c r="E485" s="211" t="s">
        <v>2876</v>
      </c>
      <c r="F485" s="232"/>
      <c r="G485" s="233"/>
      <c r="H485" s="591">
        <v>34300</v>
      </c>
      <c r="I485" s="41" t="s">
        <v>152</v>
      </c>
    </row>
    <row r="486" spans="1:9" ht="15.75" hidden="1">
      <c r="A486" s="230"/>
      <c r="B486" s="230"/>
      <c r="C486" s="589" t="s">
        <v>2925</v>
      </c>
      <c r="D486" s="210" t="s">
        <v>28</v>
      </c>
      <c r="E486" s="211" t="s">
        <v>2876</v>
      </c>
      <c r="F486" s="232"/>
      <c r="G486" s="233"/>
      <c r="H486" s="591">
        <v>59700</v>
      </c>
      <c r="I486" s="41" t="s">
        <v>152</v>
      </c>
    </row>
    <row r="487" spans="1:9" ht="15.75" hidden="1">
      <c r="A487" s="230"/>
      <c r="B487" s="230"/>
      <c r="C487" s="589" t="s">
        <v>2926</v>
      </c>
      <c r="D487" s="210" t="s">
        <v>28</v>
      </c>
      <c r="E487" s="211" t="s">
        <v>2876</v>
      </c>
      <c r="F487" s="232"/>
      <c r="G487" s="233"/>
      <c r="H487" s="591">
        <v>182700</v>
      </c>
      <c r="I487" s="41" t="s">
        <v>152</v>
      </c>
    </row>
    <row r="488" spans="1:9" ht="15.75" hidden="1">
      <c r="A488" s="230"/>
      <c r="B488" s="230"/>
      <c r="C488" s="589" t="s">
        <v>2927</v>
      </c>
      <c r="D488" s="210" t="s">
        <v>28</v>
      </c>
      <c r="E488" s="211" t="s">
        <v>2876</v>
      </c>
      <c r="F488" s="232"/>
      <c r="G488" s="233"/>
      <c r="H488" s="591">
        <v>237600</v>
      </c>
      <c r="I488" s="41" t="s">
        <v>152</v>
      </c>
    </row>
    <row r="489" spans="1:9" ht="15.75" hidden="1">
      <c r="A489" s="230"/>
      <c r="B489" s="230"/>
      <c r="C489" s="589" t="s">
        <v>2928</v>
      </c>
      <c r="D489" s="210" t="s">
        <v>28</v>
      </c>
      <c r="E489" s="211" t="s">
        <v>2876</v>
      </c>
      <c r="F489" s="232"/>
      <c r="G489" s="233"/>
      <c r="H489" s="591">
        <v>373900</v>
      </c>
      <c r="I489" s="41" t="s">
        <v>152</v>
      </c>
    </row>
    <row r="490" spans="1:9" ht="15.75" hidden="1">
      <c r="A490" s="230"/>
      <c r="B490" s="230"/>
      <c r="C490" s="589" t="s">
        <v>2929</v>
      </c>
      <c r="D490" s="210" t="s">
        <v>28</v>
      </c>
      <c r="E490" s="211" t="s">
        <v>2876</v>
      </c>
      <c r="F490" s="232"/>
      <c r="G490" s="233"/>
      <c r="H490" s="591">
        <v>675100</v>
      </c>
      <c r="I490" s="41" t="s">
        <v>152</v>
      </c>
    </row>
    <row r="491" spans="1:9" ht="15.75" hidden="1">
      <c r="A491" s="230"/>
      <c r="B491" s="230"/>
      <c r="C491" s="590" t="s">
        <v>2930</v>
      </c>
      <c r="D491" s="210"/>
      <c r="E491" s="212"/>
      <c r="F491" s="232"/>
      <c r="G491" s="233"/>
      <c r="H491" s="221">
        <f>VLOOKUP(C491, '[2]Bảng giá'!$O$13:$Q$482,3,FALSE)</f>
        <v>0</v>
      </c>
      <c r="I491" s="41" t="s">
        <v>152</v>
      </c>
    </row>
    <row r="492" spans="1:9" ht="15.75" hidden="1">
      <c r="A492" s="230"/>
      <c r="B492" s="230"/>
      <c r="C492" s="589" t="s">
        <v>2920</v>
      </c>
      <c r="D492" s="210" t="s">
        <v>28</v>
      </c>
      <c r="E492" s="211" t="s">
        <v>2876</v>
      </c>
      <c r="F492" s="232"/>
      <c r="G492" s="233"/>
      <c r="H492" s="591">
        <v>4700</v>
      </c>
      <c r="I492" s="41" t="s">
        <v>152</v>
      </c>
    </row>
    <row r="493" spans="1:9" ht="15.75" hidden="1">
      <c r="A493" s="230"/>
      <c r="B493" s="230"/>
      <c r="C493" s="589" t="s">
        <v>2921</v>
      </c>
      <c r="D493" s="210" t="s">
        <v>28</v>
      </c>
      <c r="E493" s="211" t="s">
        <v>2876</v>
      </c>
      <c r="F493" s="232"/>
      <c r="G493" s="233"/>
      <c r="H493" s="591">
        <v>7900</v>
      </c>
      <c r="I493" s="41" t="s">
        <v>152</v>
      </c>
    </row>
    <row r="494" spans="1:9" ht="15.75" hidden="1">
      <c r="A494" s="230"/>
      <c r="B494" s="230"/>
      <c r="C494" s="589" t="s">
        <v>2923</v>
      </c>
      <c r="D494" s="210" t="s">
        <v>28</v>
      </c>
      <c r="E494" s="211" t="s">
        <v>2876</v>
      </c>
      <c r="F494" s="232"/>
      <c r="G494" s="233"/>
      <c r="H494" s="591">
        <v>12400</v>
      </c>
      <c r="I494" s="41" t="s">
        <v>152</v>
      </c>
    </row>
    <row r="495" spans="1:9" ht="15.75" hidden="1">
      <c r="A495" s="230"/>
      <c r="B495" s="230"/>
      <c r="C495" s="589" t="s">
        <v>2924</v>
      </c>
      <c r="D495" s="210" t="s">
        <v>28</v>
      </c>
      <c r="E495" s="211" t="s">
        <v>2876</v>
      </c>
      <c r="F495" s="232"/>
      <c r="G495" s="233"/>
      <c r="H495" s="591">
        <v>19800</v>
      </c>
      <c r="I495" s="41" t="s">
        <v>152</v>
      </c>
    </row>
    <row r="496" spans="1:9" ht="15.75" hidden="1">
      <c r="A496" s="230"/>
      <c r="B496" s="230"/>
      <c r="C496" s="589" t="s">
        <v>2925</v>
      </c>
      <c r="D496" s="210" t="s">
        <v>28</v>
      </c>
      <c r="E496" s="211" t="s">
        <v>2876</v>
      </c>
      <c r="F496" s="232"/>
      <c r="G496" s="233"/>
      <c r="H496" s="591">
        <v>35900</v>
      </c>
      <c r="I496" s="41" t="s">
        <v>152</v>
      </c>
    </row>
    <row r="497" spans="1:9" ht="15.75" hidden="1">
      <c r="A497" s="230"/>
      <c r="B497" s="230"/>
      <c r="C497" s="589" t="s">
        <v>2926</v>
      </c>
      <c r="D497" s="210" t="s">
        <v>28</v>
      </c>
      <c r="E497" s="211" t="s">
        <v>2876</v>
      </c>
      <c r="F497" s="232"/>
      <c r="G497" s="233"/>
      <c r="H497" s="591">
        <v>75100</v>
      </c>
      <c r="I497" s="41" t="s">
        <v>152</v>
      </c>
    </row>
    <row r="498" spans="1:9" ht="15.75" hidden="1">
      <c r="A498" s="230"/>
      <c r="B498" s="230"/>
      <c r="C498" s="589" t="s">
        <v>2927</v>
      </c>
      <c r="D498" s="210" t="s">
        <v>28</v>
      </c>
      <c r="E498" s="211" t="s">
        <v>2876</v>
      </c>
      <c r="F498" s="232"/>
      <c r="G498" s="233"/>
      <c r="H498" s="591">
        <v>119100</v>
      </c>
      <c r="I498" s="41" t="s">
        <v>152</v>
      </c>
    </row>
    <row r="499" spans="1:9" ht="15.75" hidden="1">
      <c r="A499" s="230"/>
      <c r="B499" s="230"/>
      <c r="C499" s="589" t="s">
        <v>2928</v>
      </c>
      <c r="D499" s="210" t="s">
        <v>28</v>
      </c>
      <c r="E499" s="211" t="s">
        <v>2876</v>
      </c>
      <c r="F499" s="232"/>
      <c r="G499" s="233"/>
      <c r="H499" s="591">
        <v>201500</v>
      </c>
      <c r="I499" s="41" t="s">
        <v>152</v>
      </c>
    </row>
    <row r="500" spans="1:9" ht="15.75" hidden="1">
      <c r="A500" s="230"/>
      <c r="B500" s="230"/>
      <c r="C500" s="589" t="s">
        <v>2929</v>
      </c>
      <c r="D500" s="210" t="s">
        <v>28</v>
      </c>
      <c r="E500" s="211" t="s">
        <v>2876</v>
      </c>
      <c r="F500" s="232"/>
      <c r="G500" s="233"/>
      <c r="H500" s="591">
        <v>326800</v>
      </c>
      <c r="I500" s="41" t="s">
        <v>152</v>
      </c>
    </row>
    <row r="501" spans="1:9" ht="15.75" hidden="1">
      <c r="A501" s="230"/>
      <c r="B501" s="230"/>
      <c r="C501" s="590" t="s">
        <v>2931</v>
      </c>
      <c r="D501" s="210"/>
      <c r="E501" s="212"/>
      <c r="F501" s="232"/>
      <c r="G501" s="233"/>
      <c r="H501" s="591"/>
      <c r="I501" s="41" t="s">
        <v>152</v>
      </c>
    </row>
    <row r="502" spans="1:9" ht="15.75" hidden="1">
      <c r="A502" s="230"/>
      <c r="B502" s="230"/>
      <c r="C502" s="589" t="s">
        <v>2920</v>
      </c>
      <c r="D502" s="210" t="s">
        <v>28</v>
      </c>
      <c r="E502" s="211" t="s">
        <v>2876</v>
      </c>
      <c r="F502" s="232"/>
      <c r="G502" s="233"/>
      <c r="H502" s="591">
        <v>7400</v>
      </c>
      <c r="I502" s="41" t="s">
        <v>152</v>
      </c>
    </row>
    <row r="503" spans="1:9" ht="15.75" hidden="1">
      <c r="A503" s="230"/>
      <c r="B503" s="230"/>
      <c r="C503" s="589" t="s">
        <v>2921</v>
      </c>
      <c r="D503" s="210" t="s">
        <v>28</v>
      </c>
      <c r="E503" s="211" t="s">
        <v>2876</v>
      </c>
      <c r="F503" s="232"/>
      <c r="G503" s="233"/>
      <c r="H503" s="591">
        <v>12000</v>
      </c>
      <c r="I503" s="41" t="s">
        <v>152</v>
      </c>
    </row>
    <row r="504" spans="1:9" ht="15.75" hidden="1">
      <c r="A504" s="230"/>
      <c r="B504" s="230"/>
      <c r="C504" s="589" t="s">
        <v>2923</v>
      </c>
      <c r="D504" s="210" t="s">
        <v>28</v>
      </c>
      <c r="E504" s="211" t="s">
        <v>2876</v>
      </c>
      <c r="F504" s="232"/>
      <c r="G504" s="233"/>
      <c r="H504" s="591">
        <v>18100</v>
      </c>
      <c r="I504" s="41" t="s">
        <v>152</v>
      </c>
    </row>
    <row r="505" spans="1:9" ht="15.75" hidden="1">
      <c r="A505" s="230"/>
      <c r="B505" s="230"/>
      <c r="C505" s="589" t="s">
        <v>2924</v>
      </c>
      <c r="D505" s="210" t="s">
        <v>28</v>
      </c>
      <c r="E505" s="211" t="s">
        <v>2876</v>
      </c>
      <c r="F505" s="232"/>
      <c r="G505" s="233"/>
      <c r="H505" s="591">
        <v>35600</v>
      </c>
      <c r="I505" s="41" t="s">
        <v>152</v>
      </c>
    </row>
    <row r="506" spans="1:9" ht="15.75" hidden="1">
      <c r="A506" s="230"/>
      <c r="B506" s="230"/>
      <c r="C506" s="589" t="s">
        <v>2925</v>
      </c>
      <c r="D506" s="210" t="s">
        <v>28</v>
      </c>
      <c r="E506" s="211" t="s">
        <v>2876</v>
      </c>
      <c r="F506" s="232"/>
      <c r="G506" s="233"/>
      <c r="H506" s="591">
        <v>68100</v>
      </c>
      <c r="I506" s="41" t="s">
        <v>152</v>
      </c>
    </row>
    <row r="507" spans="1:9" ht="15.75" hidden="1">
      <c r="A507" s="230"/>
      <c r="B507" s="230"/>
      <c r="C507" s="589" t="s">
        <v>2926</v>
      </c>
      <c r="D507" s="210" t="s">
        <v>28</v>
      </c>
      <c r="E507" s="211" t="s">
        <v>2876</v>
      </c>
      <c r="F507" s="232"/>
      <c r="G507" s="233"/>
      <c r="H507" s="591">
        <v>158000</v>
      </c>
      <c r="I507" s="41" t="s">
        <v>152</v>
      </c>
    </row>
    <row r="508" spans="1:9" ht="15.75" hidden="1">
      <c r="A508" s="230"/>
      <c r="B508" s="230"/>
      <c r="C508" s="589" t="s">
        <v>2927</v>
      </c>
      <c r="D508" s="210" t="s">
        <v>28</v>
      </c>
      <c r="E508" s="211" t="s">
        <v>2876</v>
      </c>
      <c r="F508" s="232"/>
      <c r="G508" s="233"/>
      <c r="H508" s="591">
        <v>239700</v>
      </c>
      <c r="I508" s="41" t="s">
        <v>152</v>
      </c>
    </row>
    <row r="509" spans="1:9" ht="15.75" hidden="1">
      <c r="A509" s="230"/>
      <c r="B509" s="230"/>
      <c r="C509" s="589" t="s">
        <v>2928</v>
      </c>
      <c r="D509" s="210" t="s">
        <v>28</v>
      </c>
      <c r="E509" s="211" t="s">
        <v>2876</v>
      </c>
      <c r="F509" s="232"/>
      <c r="G509" s="233"/>
      <c r="H509" s="591">
        <v>299000</v>
      </c>
      <c r="I509" s="41" t="s">
        <v>152</v>
      </c>
    </row>
    <row r="510" spans="1:9" ht="15.75" hidden="1">
      <c r="A510" s="230"/>
      <c r="B510" s="230"/>
      <c r="C510" s="589" t="s">
        <v>2929</v>
      </c>
      <c r="D510" s="210" t="s">
        <v>28</v>
      </c>
      <c r="E510" s="211" t="s">
        <v>2876</v>
      </c>
      <c r="F510" s="232"/>
      <c r="G510" s="233"/>
      <c r="H510" s="591">
        <v>497300</v>
      </c>
      <c r="I510" s="41" t="s">
        <v>152</v>
      </c>
    </row>
    <row r="511" spans="1:9" ht="15.75" hidden="1">
      <c r="A511" s="230"/>
      <c r="B511" s="230"/>
      <c r="C511" s="590" t="s">
        <v>2932</v>
      </c>
      <c r="D511" s="210"/>
      <c r="E511" s="211" t="s">
        <v>2876</v>
      </c>
      <c r="F511" s="232"/>
      <c r="G511" s="233"/>
      <c r="H511" s="592"/>
      <c r="I511" s="41" t="s">
        <v>152</v>
      </c>
    </row>
    <row r="512" spans="1:9" ht="15.75" hidden="1">
      <c r="A512" s="230"/>
      <c r="B512" s="230"/>
      <c r="C512" s="589" t="s">
        <v>2920</v>
      </c>
      <c r="D512" s="210" t="s">
        <v>28</v>
      </c>
      <c r="E512" s="211" t="s">
        <v>2876</v>
      </c>
      <c r="F512" s="232"/>
      <c r="G512" s="233"/>
      <c r="H512" s="591">
        <v>10500</v>
      </c>
      <c r="I512" s="41" t="s">
        <v>152</v>
      </c>
    </row>
    <row r="513" spans="1:9" ht="15.75" hidden="1" customHeight="1">
      <c r="A513" s="230"/>
      <c r="B513" s="230"/>
      <c r="C513" s="589" t="s">
        <v>2921</v>
      </c>
      <c r="D513" s="210" t="s">
        <v>28</v>
      </c>
      <c r="E513" s="211" t="s">
        <v>2876</v>
      </c>
      <c r="F513" s="232"/>
      <c r="G513" s="899" t="s">
        <v>2872</v>
      </c>
      <c r="H513" s="591">
        <v>16300</v>
      </c>
      <c r="I513" s="41" t="s">
        <v>152</v>
      </c>
    </row>
    <row r="514" spans="1:9" ht="15.75" hidden="1">
      <c r="A514" s="230"/>
      <c r="B514" s="230"/>
      <c r="C514" s="589" t="s">
        <v>2923</v>
      </c>
      <c r="D514" s="210" t="s">
        <v>28</v>
      </c>
      <c r="E514" s="211" t="s">
        <v>2876</v>
      </c>
      <c r="F514" s="232"/>
      <c r="G514" s="899"/>
      <c r="H514" s="591">
        <v>26800</v>
      </c>
      <c r="I514" s="41" t="s">
        <v>152</v>
      </c>
    </row>
    <row r="515" spans="1:9" ht="15.75" hidden="1">
      <c r="A515" s="230"/>
      <c r="B515" s="230"/>
      <c r="C515" s="589" t="s">
        <v>2924</v>
      </c>
      <c r="D515" s="210" t="s">
        <v>28</v>
      </c>
      <c r="E515" s="211" t="s">
        <v>2876</v>
      </c>
      <c r="F515" s="232"/>
      <c r="G515" s="899"/>
      <c r="H515" s="591">
        <v>42900</v>
      </c>
      <c r="I515" s="41" t="s">
        <v>152</v>
      </c>
    </row>
    <row r="516" spans="1:9" ht="15.75" hidden="1">
      <c r="A516" s="230"/>
      <c r="B516" s="230"/>
      <c r="C516" s="589" t="s">
        <v>2925</v>
      </c>
      <c r="D516" s="210" t="s">
        <v>28</v>
      </c>
      <c r="E516" s="211" t="s">
        <v>2876</v>
      </c>
      <c r="F516" s="232"/>
      <c r="G516" s="899"/>
      <c r="H516" s="591">
        <v>85500</v>
      </c>
      <c r="I516" s="41" t="s">
        <v>152</v>
      </c>
    </row>
    <row r="517" spans="1:9" ht="15.75" hidden="1">
      <c r="A517" s="230"/>
      <c r="B517" s="230"/>
      <c r="C517" s="589" t="s">
        <v>2926</v>
      </c>
      <c r="D517" s="210" t="s">
        <v>28</v>
      </c>
      <c r="E517" s="211" t="s">
        <v>2876</v>
      </c>
      <c r="F517" s="232"/>
      <c r="G517" s="899"/>
      <c r="H517" s="591">
        <v>205400</v>
      </c>
      <c r="I517" s="41" t="s">
        <v>152</v>
      </c>
    </row>
    <row r="518" spans="1:9" ht="15.75" hidden="1">
      <c r="A518" s="230"/>
      <c r="B518" s="230"/>
      <c r="C518" s="589" t="s">
        <v>2927</v>
      </c>
      <c r="D518" s="210" t="s">
        <v>28</v>
      </c>
      <c r="E518" s="211" t="s">
        <v>2876</v>
      </c>
      <c r="F518" s="232"/>
      <c r="G518" s="899"/>
      <c r="H518" s="591">
        <v>256900</v>
      </c>
      <c r="I518" s="41" t="s">
        <v>152</v>
      </c>
    </row>
    <row r="519" spans="1:9" ht="15.75" hidden="1">
      <c r="A519" s="230"/>
      <c r="B519" s="230"/>
      <c r="C519" s="589" t="s">
        <v>2928</v>
      </c>
      <c r="D519" s="210" t="s">
        <v>28</v>
      </c>
      <c r="E519" s="211" t="s">
        <v>2876</v>
      </c>
      <c r="F519" s="232"/>
      <c r="G519" s="899"/>
      <c r="H519" s="591">
        <v>406000</v>
      </c>
      <c r="I519" s="41" t="s">
        <v>152</v>
      </c>
    </row>
    <row r="520" spans="1:9" ht="15.75" hidden="1">
      <c r="A520" s="230"/>
      <c r="B520" s="230"/>
      <c r="C520" s="589" t="s">
        <v>2929</v>
      </c>
      <c r="D520" s="210" t="s">
        <v>28</v>
      </c>
      <c r="E520" s="211" t="s">
        <v>2876</v>
      </c>
      <c r="F520" s="232"/>
      <c r="G520" s="899"/>
      <c r="H520" s="591">
        <v>717900</v>
      </c>
      <c r="I520" s="41" t="s">
        <v>152</v>
      </c>
    </row>
    <row r="521" spans="1:9" ht="15.75" hidden="1">
      <c r="A521" s="230"/>
      <c r="B521" s="230"/>
      <c r="C521" s="590" t="s">
        <v>2933</v>
      </c>
      <c r="D521" s="210"/>
      <c r="E521" s="211" t="s">
        <v>2876</v>
      </c>
      <c r="F521" s="232"/>
      <c r="G521" s="899"/>
      <c r="H521" s="593"/>
      <c r="I521" s="41" t="s">
        <v>152</v>
      </c>
    </row>
    <row r="522" spans="1:9" ht="15.75" hidden="1">
      <c r="A522" s="230"/>
      <c r="B522" s="230"/>
      <c r="C522" s="589" t="s">
        <v>2921</v>
      </c>
      <c r="D522" s="210" t="s">
        <v>28</v>
      </c>
      <c r="E522" s="211" t="s">
        <v>2876</v>
      </c>
      <c r="F522" s="232"/>
      <c r="G522" s="899"/>
      <c r="H522" s="591">
        <v>7400</v>
      </c>
      <c r="I522" s="41" t="s">
        <v>152</v>
      </c>
    </row>
    <row r="523" spans="1:9" ht="15.75" hidden="1">
      <c r="A523" s="230"/>
      <c r="B523" s="230"/>
      <c r="C523" s="589" t="s">
        <v>2923</v>
      </c>
      <c r="D523" s="210" t="s">
        <v>28</v>
      </c>
      <c r="E523" s="211" t="s">
        <v>2876</v>
      </c>
      <c r="F523" s="232"/>
      <c r="G523" s="233"/>
      <c r="H523" s="591">
        <v>10500</v>
      </c>
      <c r="I523" s="41" t="s">
        <v>152</v>
      </c>
    </row>
    <row r="524" spans="1:9" ht="15.75" hidden="1">
      <c r="A524" s="230"/>
      <c r="B524" s="230"/>
      <c r="C524" s="589" t="s">
        <v>2924</v>
      </c>
      <c r="D524" s="210" t="s">
        <v>28</v>
      </c>
      <c r="E524" s="211" t="s">
        <v>2876</v>
      </c>
      <c r="F524" s="232"/>
      <c r="G524" s="233"/>
      <c r="H524" s="591">
        <v>16300</v>
      </c>
      <c r="I524" s="41" t="s">
        <v>152</v>
      </c>
    </row>
    <row r="525" spans="1:9" ht="15.75" hidden="1">
      <c r="A525" s="230"/>
      <c r="B525" s="230"/>
      <c r="C525" s="589" t="s">
        <v>2925</v>
      </c>
      <c r="D525" s="210" t="s">
        <v>28</v>
      </c>
      <c r="E525" s="211" t="s">
        <v>2876</v>
      </c>
      <c r="F525" s="232"/>
      <c r="G525" s="233"/>
      <c r="H525" s="591">
        <v>29300</v>
      </c>
      <c r="I525" s="41" t="s">
        <v>152</v>
      </c>
    </row>
    <row r="526" spans="1:9" ht="15.75" hidden="1">
      <c r="A526" s="230"/>
      <c r="B526" s="230"/>
      <c r="C526" s="589" t="s">
        <v>2926</v>
      </c>
      <c r="D526" s="210" t="s">
        <v>28</v>
      </c>
      <c r="E526" s="211" t="s">
        <v>2876</v>
      </c>
      <c r="F526" s="232"/>
      <c r="G526" s="233"/>
      <c r="H526" s="591">
        <v>56600</v>
      </c>
      <c r="I526" s="41" t="s">
        <v>152</v>
      </c>
    </row>
    <row r="527" spans="1:9" ht="15.75" hidden="1">
      <c r="A527" s="230"/>
      <c r="B527" s="230"/>
      <c r="C527" s="589" t="s">
        <v>2927</v>
      </c>
      <c r="D527" s="210" t="s">
        <v>28</v>
      </c>
      <c r="E527" s="211" t="s">
        <v>2876</v>
      </c>
      <c r="F527" s="232"/>
      <c r="G527" s="233"/>
      <c r="H527" s="591">
        <v>98700</v>
      </c>
      <c r="I527" s="41" t="s">
        <v>152</v>
      </c>
    </row>
    <row r="528" spans="1:9" ht="15.75" hidden="1">
      <c r="A528" s="230"/>
      <c r="B528" s="230"/>
      <c r="C528" s="589" t="s">
        <v>2928</v>
      </c>
      <c r="D528" s="210" t="s">
        <v>28</v>
      </c>
      <c r="E528" s="211" t="s">
        <v>2876</v>
      </c>
      <c r="F528" s="232"/>
      <c r="G528" s="233"/>
      <c r="H528" s="591">
        <v>160200</v>
      </c>
      <c r="I528" s="41" t="s">
        <v>152</v>
      </c>
    </row>
    <row r="529" spans="1:9" ht="15.75" hidden="1">
      <c r="A529" s="230"/>
      <c r="B529" s="230"/>
      <c r="C529" s="589" t="s">
        <v>2929</v>
      </c>
      <c r="D529" s="210" t="s">
        <v>28</v>
      </c>
      <c r="E529" s="211" t="s">
        <v>2876</v>
      </c>
      <c r="F529" s="232"/>
      <c r="G529" s="233"/>
      <c r="H529" s="591">
        <v>283500</v>
      </c>
      <c r="I529" s="41" t="s">
        <v>152</v>
      </c>
    </row>
    <row r="530" spans="1:9" ht="15.75" hidden="1">
      <c r="A530" s="230"/>
      <c r="B530" s="230"/>
      <c r="C530" s="590" t="s">
        <v>2934</v>
      </c>
      <c r="D530" s="210"/>
      <c r="E530" s="211" t="s">
        <v>2876</v>
      </c>
      <c r="F530" s="232"/>
      <c r="G530" s="233"/>
      <c r="H530" s="592"/>
      <c r="I530" s="41" t="s">
        <v>152</v>
      </c>
    </row>
    <row r="531" spans="1:9" ht="15.75" hidden="1">
      <c r="A531" s="230"/>
      <c r="B531" s="230"/>
      <c r="C531" s="589" t="s">
        <v>2921</v>
      </c>
      <c r="D531" s="210" t="s">
        <v>28</v>
      </c>
      <c r="E531" s="211" t="s">
        <v>2876</v>
      </c>
      <c r="F531" s="232"/>
      <c r="G531" s="233"/>
      <c r="H531" s="591">
        <v>16300</v>
      </c>
      <c r="I531" s="41" t="s">
        <v>152</v>
      </c>
    </row>
    <row r="532" spans="1:9" ht="15.75" hidden="1">
      <c r="A532" s="230"/>
      <c r="B532" s="230"/>
      <c r="C532" s="589" t="s">
        <v>2923</v>
      </c>
      <c r="D532" s="210" t="s">
        <v>28</v>
      </c>
      <c r="E532" s="211" t="s">
        <v>2876</v>
      </c>
      <c r="F532" s="232"/>
      <c r="G532" s="233"/>
      <c r="H532" s="591">
        <v>28600</v>
      </c>
      <c r="I532" s="41" t="s">
        <v>152</v>
      </c>
    </row>
    <row r="533" spans="1:9" ht="15.75" hidden="1">
      <c r="A533" s="230"/>
      <c r="B533" s="230"/>
      <c r="C533" s="589" t="s">
        <v>2924</v>
      </c>
      <c r="D533" s="210" t="s">
        <v>28</v>
      </c>
      <c r="E533" s="211" t="s">
        <v>2876</v>
      </c>
      <c r="F533" s="232"/>
      <c r="G533" s="233"/>
      <c r="H533" s="591">
        <v>62900</v>
      </c>
      <c r="I533" s="41" t="s">
        <v>152</v>
      </c>
    </row>
    <row r="534" spans="1:9" ht="15.75" hidden="1">
      <c r="A534" s="230"/>
      <c r="B534" s="230"/>
      <c r="C534" s="589" t="s">
        <v>2925</v>
      </c>
      <c r="D534" s="210" t="s">
        <v>28</v>
      </c>
      <c r="E534" s="211" t="s">
        <v>2876</v>
      </c>
      <c r="F534" s="232"/>
      <c r="G534" s="233"/>
      <c r="H534" s="591">
        <v>111500</v>
      </c>
      <c r="I534" s="41" t="s">
        <v>152</v>
      </c>
    </row>
    <row r="535" spans="1:9" ht="15.75" hidden="1">
      <c r="A535" s="230"/>
      <c r="B535" s="230"/>
      <c r="C535" s="589" t="s">
        <v>2926</v>
      </c>
      <c r="D535" s="210" t="s">
        <v>28</v>
      </c>
      <c r="E535" s="211" t="s">
        <v>2876</v>
      </c>
      <c r="F535" s="232"/>
      <c r="G535" s="233"/>
      <c r="H535" s="591">
        <v>194100</v>
      </c>
      <c r="I535" s="41" t="s">
        <v>152</v>
      </c>
    </row>
    <row r="536" spans="1:9" ht="15.75" hidden="1">
      <c r="A536" s="230"/>
      <c r="B536" s="230"/>
      <c r="C536" s="589" t="s">
        <v>2927</v>
      </c>
      <c r="D536" s="210" t="s">
        <v>28</v>
      </c>
      <c r="E536" s="211" t="s">
        <v>2876</v>
      </c>
      <c r="F536" s="232"/>
      <c r="G536" s="233"/>
      <c r="H536" s="591">
        <v>265600</v>
      </c>
      <c r="I536" s="41" t="s">
        <v>152</v>
      </c>
    </row>
    <row r="537" spans="1:9" ht="15.75" hidden="1">
      <c r="A537" s="230"/>
      <c r="B537" s="230"/>
      <c r="C537" s="589" t="s">
        <v>2928</v>
      </c>
      <c r="D537" s="210" t="s">
        <v>28</v>
      </c>
      <c r="E537" s="211" t="s">
        <v>2876</v>
      </c>
      <c r="F537" s="232"/>
      <c r="G537" s="233"/>
      <c r="H537" s="591">
        <v>414100</v>
      </c>
      <c r="I537" s="41" t="s">
        <v>152</v>
      </c>
    </row>
    <row r="538" spans="1:9" ht="15.75" hidden="1">
      <c r="A538" s="230"/>
      <c r="B538" s="230"/>
      <c r="C538" s="589" t="s">
        <v>2929</v>
      </c>
      <c r="D538" s="210" t="s">
        <v>28</v>
      </c>
      <c r="E538" s="211" t="s">
        <v>2876</v>
      </c>
      <c r="F538" s="232"/>
      <c r="G538" s="233"/>
      <c r="H538" s="591">
        <v>699100</v>
      </c>
      <c r="I538" s="41" t="s">
        <v>152</v>
      </c>
    </row>
    <row r="539" spans="1:9" ht="30" hidden="1">
      <c r="A539" s="230"/>
      <c r="B539" s="230"/>
      <c r="C539" s="590" t="s">
        <v>2935</v>
      </c>
      <c r="D539" s="210"/>
      <c r="E539" s="226" t="s">
        <v>165</v>
      </c>
      <c r="F539" s="232"/>
      <c r="G539" s="233"/>
      <c r="H539" s="593"/>
      <c r="I539" s="41" t="s">
        <v>152</v>
      </c>
    </row>
    <row r="540" spans="1:9" ht="15.75" hidden="1">
      <c r="A540" s="230"/>
      <c r="B540" s="230"/>
      <c r="C540" s="589" t="s">
        <v>2920</v>
      </c>
      <c r="D540" s="210" t="s">
        <v>28</v>
      </c>
      <c r="E540" s="211" t="s">
        <v>2876</v>
      </c>
      <c r="F540" s="232"/>
      <c r="G540" s="233"/>
      <c r="H540" s="591">
        <v>4400</v>
      </c>
      <c r="I540" s="41" t="s">
        <v>152</v>
      </c>
    </row>
    <row r="541" spans="1:9" ht="15.75" hidden="1">
      <c r="A541" s="230"/>
      <c r="B541" s="230"/>
      <c r="C541" s="589" t="s">
        <v>2921</v>
      </c>
      <c r="D541" s="210" t="s">
        <v>28</v>
      </c>
      <c r="E541" s="211" t="s">
        <v>2876</v>
      </c>
      <c r="F541" s="232"/>
      <c r="G541" s="233"/>
      <c r="H541" s="591">
        <v>7700</v>
      </c>
      <c r="I541" s="41" t="s">
        <v>152</v>
      </c>
    </row>
    <row r="542" spans="1:9" ht="15.75" hidden="1">
      <c r="A542" s="230"/>
      <c r="B542" s="230"/>
      <c r="C542" s="589" t="s">
        <v>2923</v>
      </c>
      <c r="D542" s="210" t="s">
        <v>28</v>
      </c>
      <c r="E542" s="211" t="s">
        <v>2876</v>
      </c>
      <c r="F542" s="232"/>
      <c r="G542" s="233"/>
      <c r="H542" s="591">
        <v>10500</v>
      </c>
      <c r="I542" s="41" t="s">
        <v>152</v>
      </c>
    </row>
    <row r="543" spans="1:9" ht="15.75" hidden="1">
      <c r="A543" s="230"/>
      <c r="B543" s="230"/>
      <c r="C543" s="589" t="s">
        <v>2924</v>
      </c>
      <c r="D543" s="210" t="s">
        <v>28</v>
      </c>
      <c r="E543" s="211" t="s">
        <v>2876</v>
      </c>
      <c r="F543" s="232"/>
      <c r="G543" s="233"/>
      <c r="H543" s="591">
        <v>15200</v>
      </c>
      <c r="I543" s="41" t="s">
        <v>152</v>
      </c>
    </row>
    <row r="544" spans="1:9" ht="15.75" hidden="1">
      <c r="A544" s="230"/>
      <c r="B544" s="230"/>
      <c r="C544" s="589" t="s">
        <v>2925</v>
      </c>
      <c r="D544" s="210" t="s">
        <v>28</v>
      </c>
      <c r="E544" s="211" t="s">
        <v>2876</v>
      </c>
      <c r="F544" s="232"/>
      <c r="G544" s="233"/>
      <c r="H544" s="591">
        <v>28600</v>
      </c>
      <c r="I544" s="41" t="s">
        <v>152</v>
      </c>
    </row>
    <row r="545" spans="1:9" ht="15.75" hidden="1">
      <c r="A545" s="230"/>
      <c r="B545" s="230"/>
      <c r="C545" s="590" t="s">
        <v>2936</v>
      </c>
      <c r="D545" s="210"/>
      <c r="E545" s="211" t="s">
        <v>2876</v>
      </c>
      <c r="F545" s="232"/>
      <c r="G545" s="233"/>
      <c r="H545" s="591"/>
      <c r="I545" s="41" t="s">
        <v>152</v>
      </c>
    </row>
    <row r="546" spans="1:9" ht="15.75" hidden="1">
      <c r="A546" s="230"/>
      <c r="B546" s="230"/>
      <c r="C546" s="589" t="s">
        <v>2925</v>
      </c>
      <c r="D546" s="210" t="s">
        <v>28</v>
      </c>
      <c r="E546" s="211" t="s">
        <v>2876</v>
      </c>
      <c r="F546" s="232"/>
      <c r="G546" s="233"/>
      <c r="H546" s="591">
        <v>46400</v>
      </c>
      <c r="I546" s="41" t="s">
        <v>152</v>
      </c>
    </row>
    <row r="547" spans="1:9" ht="15.75" hidden="1">
      <c r="A547" s="230"/>
      <c r="B547" s="230"/>
      <c r="C547" s="589" t="s">
        <v>2926</v>
      </c>
      <c r="D547" s="210" t="s">
        <v>28</v>
      </c>
      <c r="E547" s="211" t="s">
        <v>2876</v>
      </c>
      <c r="F547" s="232"/>
      <c r="G547" s="233"/>
      <c r="H547" s="591">
        <v>59200</v>
      </c>
      <c r="I547" s="41" t="s">
        <v>152</v>
      </c>
    </row>
    <row r="548" spans="1:9" ht="15.75" hidden="1">
      <c r="A548" s="230"/>
      <c r="B548" s="230"/>
      <c r="C548" s="589" t="s">
        <v>2927</v>
      </c>
      <c r="D548" s="210" t="s">
        <v>28</v>
      </c>
      <c r="E548" s="211" t="s">
        <v>2876</v>
      </c>
      <c r="F548" s="232"/>
      <c r="G548" s="233"/>
      <c r="H548" s="591">
        <v>97500</v>
      </c>
      <c r="I548" s="41" t="s">
        <v>152</v>
      </c>
    </row>
    <row r="549" spans="1:9" ht="15.75" hidden="1">
      <c r="A549" s="230"/>
      <c r="B549" s="230"/>
      <c r="C549" s="589" t="s">
        <v>2928</v>
      </c>
      <c r="D549" s="210" t="s">
        <v>28</v>
      </c>
      <c r="E549" s="211" t="s">
        <v>2876</v>
      </c>
      <c r="F549" s="232"/>
      <c r="G549" s="233"/>
      <c r="H549" s="591">
        <v>152600</v>
      </c>
      <c r="I549" s="41" t="s">
        <v>152</v>
      </c>
    </row>
    <row r="550" spans="1:9" ht="15.75" hidden="1">
      <c r="A550" s="230"/>
      <c r="B550" s="230"/>
      <c r="C550" s="589" t="s">
        <v>2929</v>
      </c>
      <c r="D550" s="210" t="s">
        <v>28</v>
      </c>
      <c r="E550" s="211" t="s">
        <v>2876</v>
      </c>
      <c r="F550" s="232"/>
      <c r="G550" s="233"/>
      <c r="H550" s="591">
        <v>226200</v>
      </c>
      <c r="I550" s="41" t="s">
        <v>152</v>
      </c>
    </row>
    <row r="551" spans="1:9" ht="28.5" hidden="1">
      <c r="A551" s="230"/>
      <c r="B551" s="230"/>
      <c r="C551" s="590" t="s">
        <v>2937</v>
      </c>
      <c r="D551" s="210"/>
      <c r="E551" s="211" t="s">
        <v>2876</v>
      </c>
      <c r="F551" s="232"/>
      <c r="G551" s="233"/>
      <c r="H551" s="593"/>
      <c r="I551" s="41" t="s">
        <v>152</v>
      </c>
    </row>
    <row r="552" spans="1:9" ht="15.75" hidden="1">
      <c r="A552" s="230"/>
      <c r="B552" s="230"/>
      <c r="C552" s="589" t="s">
        <v>2938</v>
      </c>
      <c r="D552" s="210" t="s">
        <v>28</v>
      </c>
      <c r="E552" s="211" t="s">
        <v>2876</v>
      </c>
      <c r="F552" s="232"/>
      <c r="G552" s="233"/>
      <c r="H552" s="591">
        <v>74600</v>
      </c>
      <c r="I552" s="41" t="s">
        <v>152</v>
      </c>
    </row>
    <row r="553" spans="1:9" ht="15.75" hidden="1">
      <c r="A553" s="230"/>
      <c r="B553" s="230"/>
      <c r="C553" s="589" t="s">
        <v>2939</v>
      </c>
      <c r="D553" s="210" t="s">
        <v>28</v>
      </c>
      <c r="E553" s="211" t="s">
        <v>2876</v>
      </c>
      <c r="F553" s="232"/>
      <c r="G553" s="233"/>
      <c r="H553" s="591">
        <v>84800</v>
      </c>
      <c r="I553" s="41" t="s">
        <v>152</v>
      </c>
    </row>
    <row r="554" spans="1:9" ht="15.75" hidden="1">
      <c r="A554" s="230"/>
      <c r="B554" s="230"/>
      <c r="C554" s="589" t="s">
        <v>2940</v>
      </c>
      <c r="D554" s="210" t="s">
        <v>28</v>
      </c>
      <c r="E554" s="211" t="s">
        <v>2876</v>
      </c>
      <c r="F554" s="232"/>
      <c r="G554" s="233"/>
      <c r="H554" s="591">
        <v>114100</v>
      </c>
      <c r="I554" s="41" t="s">
        <v>152</v>
      </c>
    </row>
    <row r="555" spans="1:9" ht="15.75" hidden="1">
      <c r="A555" s="230"/>
      <c r="B555" s="230"/>
      <c r="C555" s="589" t="s">
        <v>2941</v>
      </c>
      <c r="D555" s="210" t="s">
        <v>28</v>
      </c>
      <c r="E555" s="211" t="s">
        <v>2876</v>
      </c>
      <c r="F555" s="232"/>
      <c r="G555" s="233"/>
      <c r="H555" s="591">
        <v>210900</v>
      </c>
      <c r="I555" s="41" t="s">
        <v>152</v>
      </c>
    </row>
    <row r="556" spans="1:9" ht="28.5" hidden="1">
      <c r="A556" s="230"/>
      <c r="B556" s="230"/>
      <c r="C556" s="590" t="s">
        <v>2942</v>
      </c>
      <c r="D556" s="210"/>
      <c r="E556" s="211" t="s">
        <v>2876</v>
      </c>
      <c r="F556" s="232"/>
      <c r="G556" s="814" t="s">
        <v>2872</v>
      </c>
      <c r="H556" s="593"/>
      <c r="I556" s="41" t="s">
        <v>152</v>
      </c>
    </row>
    <row r="557" spans="1:9" ht="15.75" hidden="1">
      <c r="A557" s="230"/>
      <c r="B557" s="230"/>
      <c r="C557" s="589" t="s">
        <v>2938</v>
      </c>
      <c r="D557" s="210" t="s">
        <v>28</v>
      </c>
      <c r="E557" s="211" t="s">
        <v>2876</v>
      </c>
      <c r="F557" s="232"/>
      <c r="G557" s="814"/>
      <c r="H557" s="591">
        <v>105000</v>
      </c>
      <c r="I557" s="41" t="s">
        <v>152</v>
      </c>
    </row>
    <row r="558" spans="1:9" ht="15.75" hidden="1">
      <c r="A558" s="230"/>
      <c r="B558" s="230"/>
      <c r="C558" s="589" t="s">
        <v>2939</v>
      </c>
      <c r="D558" s="210" t="s">
        <v>28</v>
      </c>
      <c r="E558" s="211" t="s">
        <v>2876</v>
      </c>
      <c r="F558" s="232"/>
      <c r="G558" s="814"/>
      <c r="H558" s="591">
        <v>118700</v>
      </c>
      <c r="I558" s="41" t="s">
        <v>152</v>
      </c>
    </row>
    <row r="559" spans="1:9" ht="15.75" hidden="1">
      <c r="A559" s="230"/>
      <c r="B559" s="230"/>
      <c r="C559" s="589" t="s">
        <v>2940</v>
      </c>
      <c r="D559" s="210" t="s">
        <v>28</v>
      </c>
      <c r="E559" s="211" t="s">
        <v>2876</v>
      </c>
      <c r="F559" s="232"/>
      <c r="G559" s="814"/>
      <c r="H559" s="591">
        <v>140300</v>
      </c>
      <c r="I559" s="41" t="s">
        <v>152</v>
      </c>
    </row>
    <row r="560" spans="1:9" ht="15.75" hidden="1">
      <c r="A560" s="230"/>
      <c r="B560" s="230"/>
      <c r="C560" s="589" t="s">
        <v>2941</v>
      </c>
      <c r="D560" s="210" t="s">
        <v>28</v>
      </c>
      <c r="E560" s="211" t="s">
        <v>2876</v>
      </c>
      <c r="F560" s="232"/>
      <c r="G560" s="814"/>
      <c r="H560" s="591">
        <v>223300</v>
      </c>
      <c r="I560" s="41" t="s">
        <v>152</v>
      </c>
    </row>
    <row r="561" spans="1:9" ht="28.5" hidden="1">
      <c r="A561" s="230"/>
      <c r="B561" s="230"/>
      <c r="C561" s="590" t="s">
        <v>2943</v>
      </c>
      <c r="D561" s="210"/>
      <c r="E561" s="211" t="s">
        <v>2876</v>
      </c>
      <c r="F561" s="232"/>
      <c r="G561" s="814"/>
      <c r="H561" s="593"/>
      <c r="I561" s="41" t="s">
        <v>152</v>
      </c>
    </row>
    <row r="562" spans="1:9" ht="15.75" hidden="1">
      <c r="A562" s="230"/>
      <c r="B562" s="230"/>
      <c r="C562" s="589" t="s">
        <v>2938</v>
      </c>
      <c r="D562" s="210" t="s">
        <v>28</v>
      </c>
      <c r="E562" s="211" t="s">
        <v>2876</v>
      </c>
      <c r="F562" s="232"/>
      <c r="G562" s="814"/>
      <c r="H562" s="591">
        <v>67100</v>
      </c>
      <c r="I562" s="41" t="s">
        <v>152</v>
      </c>
    </row>
    <row r="563" spans="1:9" ht="15.75" hidden="1">
      <c r="A563" s="230"/>
      <c r="B563" s="230"/>
      <c r="C563" s="589" t="s">
        <v>2939</v>
      </c>
      <c r="D563" s="210" t="s">
        <v>28</v>
      </c>
      <c r="E563" s="211" t="s">
        <v>2876</v>
      </c>
      <c r="F563" s="232"/>
      <c r="G563" s="233"/>
      <c r="H563" s="591">
        <v>82000</v>
      </c>
      <c r="I563" s="41" t="s">
        <v>152</v>
      </c>
    </row>
    <row r="564" spans="1:9" ht="15.75" hidden="1">
      <c r="A564" s="230"/>
      <c r="B564" s="230"/>
      <c r="C564" s="589" t="s">
        <v>2940</v>
      </c>
      <c r="D564" s="210" t="s">
        <v>28</v>
      </c>
      <c r="E564" s="211" t="s">
        <v>2876</v>
      </c>
      <c r="F564" s="232"/>
      <c r="G564" s="233"/>
      <c r="H564" s="591">
        <v>91500</v>
      </c>
      <c r="I564" s="41" t="s">
        <v>152</v>
      </c>
    </row>
    <row r="565" spans="1:9" ht="15.75" hidden="1">
      <c r="A565" s="230"/>
      <c r="B565" s="230"/>
      <c r="C565" s="589" t="s">
        <v>2941</v>
      </c>
      <c r="D565" s="210" t="s">
        <v>28</v>
      </c>
      <c r="E565" s="211" t="s">
        <v>2876</v>
      </c>
      <c r="F565" s="232"/>
      <c r="G565" s="233"/>
      <c r="H565" s="591">
        <v>149200</v>
      </c>
      <c r="I565" s="41" t="s">
        <v>152</v>
      </c>
    </row>
    <row r="566" spans="1:9" ht="15.75" hidden="1">
      <c r="A566" s="230"/>
      <c r="B566" s="230"/>
      <c r="C566" s="589" t="s">
        <v>2944</v>
      </c>
      <c r="D566" s="210" t="s">
        <v>28</v>
      </c>
      <c r="E566" s="211" t="s">
        <v>2876</v>
      </c>
      <c r="F566" s="232"/>
      <c r="G566" s="233"/>
      <c r="H566" s="591">
        <v>369700</v>
      </c>
      <c r="I566" s="41" t="s">
        <v>152</v>
      </c>
    </row>
    <row r="567" spans="1:9" ht="15.75" hidden="1">
      <c r="A567" s="230"/>
      <c r="B567" s="230"/>
      <c r="C567" s="589" t="s">
        <v>2945</v>
      </c>
      <c r="D567" s="210" t="s">
        <v>28</v>
      </c>
      <c r="E567" s="211" t="s">
        <v>2876</v>
      </c>
      <c r="F567" s="232"/>
      <c r="G567" s="233"/>
      <c r="H567" s="591">
        <v>490500</v>
      </c>
      <c r="I567" s="41" t="s">
        <v>152</v>
      </c>
    </row>
    <row r="568" spans="1:9" ht="15.75" hidden="1">
      <c r="A568" s="230"/>
      <c r="B568" s="230"/>
      <c r="C568" s="589" t="s">
        <v>2946</v>
      </c>
      <c r="D568" s="210" t="s">
        <v>28</v>
      </c>
      <c r="E568" s="211" t="s">
        <v>2876</v>
      </c>
      <c r="F568" s="232"/>
      <c r="G568" s="233"/>
      <c r="H568" s="591">
        <v>992600</v>
      </c>
      <c r="I568" s="41" t="s">
        <v>152</v>
      </c>
    </row>
    <row r="569" spans="1:9" ht="28.5" hidden="1">
      <c r="A569" s="230"/>
      <c r="B569" s="230"/>
      <c r="C569" s="590" t="s">
        <v>2947</v>
      </c>
      <c r="D569" s="210"/>
      <c r="E569" s="211" t="s">
        <v>2876</v>
      </c>
      <c r="F569" s="232"/>
      <c r="G569" s="233"/>
      <c r="H569" s="593"/>
      <c r="I569" s="41" t="s">
        <v>152</v>
      </c>
    </row>
    <row r="570" spans="1:9" ht="15.75" hidden="1">
      <c r="A570" s="230"/>
      <c r="B570" s="230"/>
      <c r="C570" s="589" t="s">
        <v>2938</v>
      </c>
      <c r="D570" s="210" t="s">
        <v>28</v>
      </c>
      <c r="E570" s="211" t="s">
        <v>2876</v>
      </c>
      <c r="F570" s="232"/>
      <c r="G570" s="233"/>
      <c r="H570" s="591">
        <v>84900</v>
      </c>
      <c r="I570" s="41" t="s">
        <v>152</v>
      </c>
    </row>
    <row r="571" spans="1:9" ht="15.75" hidden="1">
      <c r="A571" s="230"/>
      <c r="B571" s="230"/>
      <c r="C571" s="589" t="s">
        <v>2939</v>
      </c>
      <c r="D571" s="210" t="s">
        <v>28</v>
      </c>
      <c r="E571" s="211" t="s">
        <v>2876</v>
      </c>
      <c r="F571" s="232"/>
      <c r="G571" s="233"/>
      <c r="H571" s="591">
        <v>97900</v>
      </c>
      <c r="I571" s="41" t="s">
        <v>152</v>
      </c>
    </row>
    <row r="572" spans="1:9" ht="15.75" hidden="1">
      <c r="A572" s="230"/>
      <c r="B572" s="230"/>
      <c r="C572" s="589" t="s">
        <v>2940</v>
      </c>
      <c r="D572" s="210" t="s">
        <v>28</v>
      </c>
      <c r="E572" s="211" t="s">
        <v>2876</v>
      </c>
      <c r="F572" s="232"/>
      <c r="G572" s="233"/>
      <c r="H572" s="591">
        <v>118200</v>
      </c>
      <c r="I572" s="41" t="s">
        <v>152</v>
      </c>
    </row>
    <row r="573" spans="1:9" ht="15.75" hidden="1">
      <c r="A573" s="230"/>
      <c r="B573" s="230"/>
      <c r="C573" s="589" t="s">
        <v>2941</v>
      </c>
      <c r="D573" s="210" t="s">
        <v>28</v>
      </c>
      <c r="E573" s="211" t="s">
        <v>2876</v>
      </c>
      <c r="F573" s="232"/>
      <c r="G573" s="233"/>
      <c r="H573" s="591">
        <v>174700</v>
      </c>
      <c r="I573" s="41" t="s">
        <v>152</v>
      </c>
    </row>
    <row r="574" spans="1:9" ht="15.75" hidden="1">
      <c r="A574" s="230"/>
      <c r="B574" s="230"/>
      <c r="C574" s="589" t="s">
        <v>2944</v>
      </c>
      <c r="D574" s="210" t="s">
        <v>28</v>
      </c>
      <c r="E574" s="211" t="s">
        <v>2876</v>
      </c>
      <c r="F574" s="232"/>
      <c r="G574" s="233"/>
      <c r="H574" s="591">
        <v>508200</v>
      </c>
      <c r="I574" s="41" t="s">
        <v>152</v>
      </c>
    </row>
    <row r="575" spans="1:9" ht="15.75" hidden="1">
      <c r="A575" s="230"/>
      <c r="B575" s="230"/>
      <c r="C575" s="589" t="s">
        <v>2945</v>
      </c>
      <c r="D575" s="210" t="s">
        <v>28</v>
      </c>
      <c r="E575" s="211" t="s">
        <v>2876</v>
      </c>
      <c r="F575" s="232"/>
      <c r="G575" s="233"/>
      <c r="H575" s="591">
        <v>635200</v>
      </c>
      <c r="I575" s="41" t="s">
        <v>152</v>
      </c>
    </row>
    <row r="576" spans="1:9" ht="15.75" hidden="1">
      <c r="A576" s="230"/>
      <c r="B576" s="230"/>
      <c r="C576" s="589" t="s">
        <v>2946</v>
      </c>
      <c r="D576" s="210" t="s">
        <v>28</v>
      </c>
      <c r="E576" s="211" t="s">
        <v>2876</v>
      </c>
      <c r="F576" s="232"/>
      <c r="G576" s="233"/>
      <c r="H576" s="591">
        <v>1076300</v>
      </c>
      <c r="I576" s="41" t="s">
        <v>152</v>
      </c>
    </row>
    <row r="577" spans="1:9" ht="15.75" hidden="1">
      <c r="A577" s="230"/>
      <c r="B577" s="230"/>
      <c r="C577" s="590" t="s">
        <v>2948</v>
      </c>
      <c r="D577" s="210"/>
      <c r="E577" s="211" t="s">
        <v>2876</v>
      </c>
      <c r="F577" s="232"/>
      <c r="G577" s="233"/>
      <c r="H577" s="593"/>
      <c r="I577" s="41" t="s">
        <v>152</v>
      </c>
    </row>
    <row r="578" spans="1:9" ht="15.75" hidden="1">
      <c r="A578" s="230"/>
      <c r="B578" s="230"/>
      <c r="C578" s="589" t="s">
        <v>2938</v>
      </c>
      <c r="D578" s="210" t="s">
        <v>28</v>
      </c>
      <c r="E578" s="211" t="s">
        <v>2876</v>
      </c>
      <c r="F578" s="232"/>
      <c r="G578" s="233"/>
      <c r="H578" s="591">
        <v>75300</v>
      </c>
      <c r="I578" s="41" t="s">
        <v>152</v>
      </c>
    </row>
    <row r="579" spans="1:9" ht="15.75" hidden="1">
      <c r="A579" s="230"/>
      <c r="B579" s="230"/>
      <c r="C579" s="589" t="s">
        <v>2939</v>
      </c>
      <c r="D579" s="210" t="s">
        <v>28</v>
      </c>
      <c r="E579" s="211" t="s">
        <v>2876</v>
      </c>
      <c r="F579" s="232"/>
      <c r="G579" s="233"/>
      <c r="H579" s="591">
        <v>80500</v>
      </c>
      <c r="I579" s="41" t="s">
        <v>152</v>
      </c>
    </row>
    <row r="580" spans="1:9" ht="15.75" hidden="1">
      <c r="A580" s="230"/>
      <c r="B580" s="230"/>
      <c r="C580" s="589" t="s">
        <v>2940</v>
      </c>
      <c r="D580" s="210" t="s">
        <v>28</v>
      </c>
      <c r="E580" s="211" t="s">
        <v>2876</v>
      </c>
      <c r="F580" s="232"/>
      <c r="G580" s="233"/>
      <c r="H580" s="591">
        <v>117400</v>
      </c>
      <c r="I580" s="41" t="s">
        <v>152</v>
      </c>
    </row>
    <row r="581" spans="1:9" ht="15.75" hidden="1">
      <c r="A581" s="230"/>
      <c r="B581" s="230"/>
      <c r="C581" s="590" t="s">
        <v>2949</v>
      </c>
      <c r="D581" s="210"/>
      <c r="E581" s="211" t="s">
        <v>2876</v>
      </c>
      <c r="F581" s="232"/>
      <c r="G581" s="233"/>
      <c r="H581" s="593"/>
      <c r="I581" s="41" t="s">
        <v>152</v>
      </c>
    </row>
    <row r="582" spans="1:9" ht="15.75" hidden="1">
      <c r="A582" s="230"/>
      <c r="B582" s="230"/>
      <c r="C582" s="589" t="s">
        <v>2938</v>
      </c>
      <c r="D582" s="210" t="s">
        <v>28</v>
      </c>
      <c r="E582" s="211" t="s">
        <v>2876</v>
      </c>
      <c r="F582" s="232"/>
      <c r="G582" s="233"/>
      <c r="H582" s="591">
        <v>92700</v>
      </c>
      <c r="I582" s="41" t="s">
        <v>152</v>
      </c>
    </row>
    <row r="583" spans="1:9" ht="15.75" hidden="1">
      <c r="A583" s="230"/>
      <c r="B583" s="230"/>
      <c r="C583" s="589" t="s">
        <v>2939</v>
      </c>
      <c r="D583" s="210" t="s">
        <v>28</v>
      </c>
      <c r="E583" s="211" t="s">
        <v>2876</v>
      </c>
      <c r="F583" s="232"/>
      <c r="G583" s="233"/>
      <c r="H583" s="591">
        <v>100600</v>
      </c>
      <c r="I583" s="41" t="s">
        <v>152</v>
      </c>
    </row>
    <row r="584" spans="1:9" ht="15.75" hidden="1">
      <c r="A584" s="230"/>
      <c r="B584" s="230"/>
      <c r="C584" s="589" t="s">
        <v>2940</v>
      </c>
      <c r="D584" s="210" t="s">
        <v>28</v>
      </c>
      <c r="E584" s="211" t="s">
        <v>2876</v>
      </c>
      <c r="F584" s="232"/>
      <c r="G584" s="233"/>
      <c r="H584" s="591">
        <v>121700</v>
      </c>
      <c r="I584" s="41" t="s">
        <v>152</v>
      </c>
    </row>
    <row r="585" spans="1:9" ht="28.5" hidden="1">
      <c r="A585" s="230"/>
      <c r="B585" s="230"/>
      <c r="C585" s="590" t="s">
        <v>2950</v>
      </c>
      <c r="D585" s="210"/>
      <c r="E585" s="211" t="s">
        <v>2876</v>
      </c>
      <c r="F585" s="232"/>
      <c r="G585" s="233"/>
      <c r="H585" s="593"/>
      <c r="I585" s="41" t="s">
        <v>152</v>
      </c>
    </row>
    <row r="586" spans="1:9" ht="15.75" hidden="1">
      <c r="A586" s="230"/>
      <c r="B586" s="230"/>
      <c r="C586" s="589" t="s">
        <v>2938</v>
      </c>
      <c r="D586" s="210" t="s">
        <v>28</v>
      </c>
      <c r="E586" s="211" t="s">
        <v>2876</v>
      </c>
      <c r="F586" s="232"/>
      <c r="G586" s="233"/>
      <c r="H586" s="591">
        <v>179000</v>
      </c>
      <c r="I586" s="41" t="s">
        <v>152</v>
      </c>
    </row>
    <row r="587" spans="1:9" ht="15.75" hidden="1">
      <c r="A587" s="230"/>
      <c r="B587" s="230"/>
      <c r="C587" s="589" t="s">
        <v>2939</v>
      </c>
      <c r="D587" s="210" t="s">
        <v>28</v>
      </c>
      <c r="E587" s="211" t="s">
        <v>2876</v>
      </c>
      <c r="F587" s="232"/>
      <c r="G587" s="233"/>
      <c r="H587" s="591">
        <v>277900</v>
      </c>
      <c r="I587" s="41" t="s">
        <v>152</v>
      </c>
    </row>
    <row r="588" spans="1:9" ht="15.75" hidden="1">
      <c r="A588" s="230"/>
      <c r="B588" s="230"/>
      <c r="C588" s="589" t="s">
        <v>2940</v>
      </c>
      <c r="D588" s="210" t="s">
        <v>28</v>
      </c>
      <c r="E588" s="211" t="s">
        <v>2876</v>
      </c>
      <c r="F588" s="232"/>
      <c r="G588" s="233"/>
      <c r="H588" s="591">
        <v>384200</v>
      </c>
      <c r="I588" s="41" t="s">
        <v>152</v>
      </c>
    </row>
    <row r="589" spans="1:9" ht="15.75" hidden="1">
      <c r="A589" s="230"/>
      <c r="B589" s="230"/>
      <c r="C589" s="589" t="s">
        <v>2941</v>
      </c>
      <c r="D589" s="210" t="s">
        <v>28</v>
      </c>
      <c r="E589" s="211" t="s">
        <v>2876</v>
      </c>
      <c r="F589" s="232"/>
      <c r="G589" s="233"/>
      <c r="H589" s="591">
        <v>438200</v>
      </c>
      <c r="I589" s="41" t="s">
        <v>152</v>
      </c>
    </row>
    <row r="590" spans="1:9" ht="15.75" hidden="1">
      <c r="A590" s="230"/>
      <c r="B590" s="230"/>
      <c r="C590" s="589" t="s">
        <v>2944</v>
      </c>
      <c r="D590" s="210" t="s">
        <v>28</v>
      </c>
      <c r="E590" s="211" t="s">
        <v>2876</v>
      </c>
      <c r="F590" s="232"/>
      <c r="G590" s="233"/>
      <c r="H590" s="591">
        <v>650300</v>
      </c>
      <c r="I590" s="41" t="s">
        <v>152</v>
      </c>
    </row>
    <row r="591" spans="1:9" ht="15.75" hidden="1">
      <c r="A591" s="230"/>
      <c r="B591" s="230"/>
      <c r="C591" s="589" t="s">
        <v>2945</v>
      </c>
      <c r="D591" s="210" t="s">
        <v>28</v>
      </c>
      <c r="E591" s="211" t="s">
        <v>2876</v>
      </c>
      <c r="F591" s="232"/>
      <c r="G591" s="233"/>
      <c r="H591" s="591">
        <v>1147600</v>
      </c>
      <c r="I591" s="41" t="s">
        <v>152</v>
      </c>
    </row>
    <row r="592" spans="1:9" ht="28.5" hidden="1">
      <c r="A592" s="230"/>
      <c r="B592" s="230"/>
      <c r="C592" s="590" t="s">
        <v>2951</v>
      </c>
      <c r="D592" s="210"/>
      <c r="E592" s="211" t="s">
        <v>2876</v>
      </c>
      <c r="F592" s="232"/>
      <c r="G592" s="233"/>
      <c r="H592" s="593"/>
      <c r="I592" s="41" t="s">
        <v>152</v>
      </c>
    </row>
    <row r="593" spans="1:9" ht="15.75" hidden="1">
      <c r="A593" s="230"/>
      <c r="B593" s="230"/>
      <c r="C593" s="589" t="s">
        <v>2938</v>
      </c>
      <c r="D593" s="210" t="s">
        <v>28</v>
      </c>
      <c r="E593" s="211" t="s">
        <v>2876</v>
      </c>
      <c r="F593" s="232"/>
      <c r="G593" s="233"/>
      <c r="H593" s="591">
        <v>167800</v>
      </c>
      <c r="I593" s="41" t="s">
        <v>152</v>
      </c>
    </row>
    <row r="594" spans="1:9" ht="15.75" hidden="1">
      <c r="A594" s="230"/>
      <c r="B594" s="230"/>
      <c r="C594" s="589" t="s">
        <v>2940</v>
      </c>
      <c r="D594" s="210" t="s">
        <v>28</v>
      </c>
      <c r="E594" s="211" t="s">
        <v>2876</v>
      </c>
      <c r="F594" s="232"/>
      <c r="G594" s="233"/>
      <c r="H594" s="591">
        <v>268600</v>
      </c>
      <c r="I594" s="41" t="s">
        <v>152</v>
      </c>
    </row>
    <row r="595" spans="1:9" ht="15.75" hidden="1">
      <c r="A595" s="230"/>
      <c r="B595" s="230"/>
      <c r="C595" s="589" t="s">
        <v>2941</v>
      </c>
      <c r="D595" s="210" t="s">
        <v>28</v>
      </c>
      <c r="E595" s="211" t="s">
        <v>2876</v>
      </c>
      <c r="F595" s="232"/>
      <c r="G595" s="233"/>
      <c r="H595" s="591">
        <v>393800</v>
      </c>
      <c r="I595" s="41" t="s">
        <v>152</v>
      </c>
    </row>
    <row r="596" spans="1:9" ht="15.75" hidden="1">
      <c r="A596" s="230"/>
      <c r="B596" s="230"/>
      <c r="C596" s="589" t="s">
        <v>2944</v>
      </c>
      <c r="D596" s="210" t="s">
        <v>28</v>
      </c>
      <c r="E596" s="211" t="s">
        <v>2876</v>
      </c>
      <c r="F596" s="232"/>
      <c r="G596" s="233"/>
      <c r="H596" s="591">
        <v>616900</v>
      </c>
      <c r="I596" s="41" t="s">
        <v>152</v>
      </c>
    </row>
    <row r="597" spans="1:9" ht="15.75" hidden="1">
      <c r="A597" s="230"/>
      <c r="B597" s="230"/>
      <c r="C597" s="589" t="s">
        <v>2945</v>
      </c>
      <c r="D597" s="210" t="s">
        <v>28</v>
      </c>
      <c r="E597" s="211" t="s">
        <v>2876</v>
      </c>
      <c r="F597" s="232"/>
      <c r="G597" s="233"/>
      <c r="H597" s="591">
        <v>1074500</v>
      </c>
      <c r="I597" s="41" t="s">
        <v>152</v>
      </c>
    </row>
    <row r="598" spans="1:9" ht="28.5" hidden="1">
      <c r="A598" s="230"/>
      <c r="B598" s="230"/>
      <c r="C598" s="590" t="s">
        <v>2952</v>
      </c>
      <c r="D598" s="210"/>
      <c r="E598" s="211" t="s">
        <v>2876</v>
      </c>
      <c r="F598" s="232"/>
      <c r="G598" s="814" t="s">
        <v>2872</v>
      </c>
      <c r="H598" s="593"/>
      <c r="I598" s="41" t="s">
        <v>152</v>
      </c>
    </row>
    <row r="599" spans="1:9" ht="15.75" hidden="1">
      <c r="A599" s="230"/>
      <c r="B599" s="230"/>
      <c r="C599" s="589" t="s">
        <v>2920</v>
      </c>
      <c r="D599" s="210" t="s">
        <v>28</v>
      </c>
      <c r="E599" s="211" t="s">
        <v>2876</v>
      </c>
      <c r="F599" s="232"/>
      <c r="G599" s="814"/>
      <c r="H599" s="591">
        <v>262900</v>
      </c>
      <c r="I599" s="41" t="s">
        <v>152</v>
      </c>
    </row>
    <row r="600" spans="1:9" ht="15.75" hidden="1">
      <c r="A600" s="230"/>
      <c r="B600" s="230"/>
      <c r="C600" s="589" t="s">
        <v>2921</v>
      </c>
      <c r="D600" s="210" t="s">
        <v>28</v>
      </c>
      <c r="E600" s="211" t="s">
        <v>2876</v>
      </c>
      <c r="F600" s="232"/>
      <c r="G600" s="814"/>
      <c r="H600" s="591">
        <v>356500</v>
      </c>
      <c r="I600" s="41" t="s">
        <v>152</v>
      </c>
    </row>
    <row r="601" spans="1:9" ht="15.75" hidden="1">
      <c r="A601" s="230"/>
      <c r="B601" s="230"/>
      <c r="C601" s="589" t="s">
        <v>2923</v>
      </c>
      <c r="D601" s="210" t="s">
        <v>28</v>
      </c>
      <c r="E601" s="211" t="s">
        <v>2876</v>
      </c>
      <c r="F601" s="232"/>
      <c r="G601" s="814"/>
      <c r="H601" s="591">
        <v>411100</v>
      </c>
      <c r="I601" s="41" t="s">
        <v>152</v>
      </c>
    </row>
    <row r="602" spans="1:9" ht="30" hidden="1">
      <c r="A602" s="230"/>
      <c r="B602" s="230"/>
      <c r="C602" s="589" t="s">
        <v>2924</v>
      </c>
      <c r="D602" s="210" t="s">
        <v>28</v>
      </c>
      <c r="E602" s="226" t="s">
        <v>165</v>
      </c>
      <c r="F602" s="232"/>
      <c r="G602" s="814"/>
      <c r="H602" s="591">
        <v>636900</v>
      </c>
      <c r="I602" s="41" t="s">
        <v>152</v>
      </c>
    </row>
    <row r="603" spans="1:9" ht="15.75" hidden="1">
      <c r="A603" s="230"/>
      <c r="B603" s="230"/>
      <c r="C603" s="589" t="s">
        <v>2925</v>
      </c>
      <c r="D603" s="210" t="s">
        <v>28</v>
      </c>
      <c r="E603" s="211" t="s">
        <v>2876</v>
      </c>
      <c r="F603" s="232"/>
      <c r="G603" s="814"/>
      <c r="H603" s="591">
        <v>1085100</v>
      </c>
      <c r="I603" s="41" t="s">
        <v>152</v>
      </c>
    </row>
    <row r="604" spans="1:9" ht="28.5" hidden="1">
      <c r="A604" s="230"/>
      <c r="B604" s="230"/>
      <c r="C604" s="590" t="s">
        <v>2953</v>
      </c>
      <c r="D604" s="210"/>
      <c r="E604" s="211" t="s">
        <v>2876</v>
      </c>
      <c r="F604" s="232"/>
      <c r="G604" s="814"/>
      <c r="H604" s="591">
        <v>0</v>
      </c>
      <c r="I604" s="41" t="s">
        <v>152</v>
      </c>
    </row>
    <row r="605" spans="1:9" ht="15.75" hidden="1">
      <c r="A605" s="230"/>
      <c r="B605" s="230"/>
      <c r="C605" s="589" t="s">
        <v>2920</v>
      </c>
      <c r="D605" s="210" t="s">
        <v>28</v>
      </c>
      <c r="E605" s="211" t="s">
        <v>2876</v>
      </c>
      <c r="F605" s="232"/>
      <c r="G605" s="233"/>
      <c r="H605" s="591">
        <v>352800</v>
      </c>
      <c r="I605" s="41" t="s">
        <v>152</v>
      </c>
    </row>
    <row r="606" spans="1:9" ht="15.75" hidden="1">
      <c r="A606" s="230"/>
      <c r="B606" s="230"/>
      <c r="C606" s="589" t="s">
        <v>2921</v>
      </c>
      <c r="D606" s="210" t="s">
        <v>28</v>
      </c>
      <c r="E606" s="211" t="s">
        <v>2876</v>
      </c>
      <c r="F606" s="232"/>
      <c r="G606" s="233"/>
      <c r="H606" s="591">
        <v>405900</v>
      </c>
      <c r="I606" s="41" t="s">
        <v>152</v>
      </c>
    </row>
    <row r="607" spans="1:9" ht="15.75" hidden="1">
      <c r="A607" s="230"/>
      <c r="B607" s="230"/>
      <c r="C607" s="589" t="s">
        <v>2923</v>
      </c>
      <c r="D607" s="210" t="s">
        <v>28</v>
      </c>
      <c r="E607" s="211" t="s">
        <v>2876</v>
      </c>
      <c r="F607" s="232"/>
      <c r="G607" s="233"/>
      <c r="H607" s="591">
        <v>582300</v>
      </c>
      <c r="I607" s="41" t="s">
        <v>152</v>
      </c>
    </row>
    <row r="608" spans="1:9" ht="15.75" hidden="1">
      <c r="A608" s="230"/>
      <c r="B608" s="230"/>
      <c r="C608" s="589" t="s">
        <v>2924</v>
      </c>
      <c r="D608" s="210" t="s">
        <v>28</v>
      </c>
      <c r="E608" s="211" t="s">
        <v>2876</v>
      </c>
      <c r="F608" s="232"/>
      <c r="G608" s="233"/>
      <c r="H608" s="591">
        <v>980100</v>
      </c>
      <c r="I608" s="41" t="s">
        <v>152</v>
      </c>
    </row>
    <row r="609" spans="1:9" ht="15.75" hidden="1">
      <c r="A609" s="230"/>
      <c r="B609" s="230"/>
      <c r="C609" s="589" t="s">
        <v>2925</v>
      </c>
      <c r="D609" s="210" t="s">
        <v>28</v>
      </c>
      <c r="E609" s="211" t="s">
        <v>2876</v>
      </c>
      <c r="F609" s="232"/>
      <c r="G609" s="233"/>
      <c r="H609" s="591">
        <v>1528400</v>
      </c>
      <c r="I609" s="41" t="s">
        <v>152</v>
      </c>
    </row>
    <row r="610" spans="1:9" ht="15.75" hidden="1">
      <c r="A610" s="230"/>
      <c r="B610" s="230"/>
      <c r="C610" s="589" t="s">
        <v>2926</v>
      </c>
      <c r="D610" s="210" t="s">
        <v>28</v>
      </c>
      <c r="E610" s="211" t="s">
        <v>2876</v>
      </c>
      <c r="F610" s="232"/>
      <c r="G610" s="233"/>
      <c r="H610" s="591">
        <v>2355100</v>
      </c>
      <c r="I610" s="41" t="s">
        <v>152</v>
      </c>
    </row>
    <row r="611" spans="1:9" ht="28.5" hidden="1">
      <c r="A611" s="230"/>
      <c r="B611" s="230"/>
      <c r="C611" s="590" t="s">
        <v>2954</v>
      </c>
      <c r="D611" s="210"/>
      <c r="E611" s="211" t="s">
        <v>2876</v>
      </c>
      <c r="F611" s="232"/>
      <c r="G611" s="233"/>
      <c r="H611" s="594"/>
      <c r="I611" s="41" t="s">
        <v>152</v>
      </c>
    </row>
    <row r="612" spans="1:9" ht="15.75" hidden="1">
      <c r="A612" s="230"/>
      <c r="B612" s="230"/>
      <c r="C612" s="589" t="s">
        <v>2920</v>
      </c>
      <c r="D612" s="210" t="s">
        <v>28</v>
      </c>
      <c r="E612" s="211" t="s">
        <v>2876</v>
      </c>
      <c r="F612" s="232"/>
      <c r="G612" s="233"/>
      <c r="H612" s="591">
        <v>701400</v>
      </c>
      <c r="I612" s="41" t="s">
        <v>152</v>
      </c>
    </row>
    <row r="613" spans="1:9" ht="15.75" hidden="1">
      <c r="A613" s="230"/>
      <c r="B613" s="230"/>
      <c r="C613" s="589" t="s">
        <v>2921</v>
      </c>
      <c r="D613" s="210" t="s">
        <v>28</v>
      </c>
      <c r="E613" s="211" t="s">
        <v>2876</v>
      </c>
      <c r="F613" s="232"/>
      <c r="G613" s="233"/>
      <c r="H613" s="591">
        <v>740600</v>
      </c>
      <c r="I613" s="41" t="s">
        <v>152</v>
      </c>
    </row>
    <row r="614" spans="1:9" ht="15.75" hidden="1">
      <c r="A614" s="230"/>
      <c r="B614" s="230"/>
      <c r="C614" s="590" t="s">
        <v>2955</v>
      </c>
      <c r="D614" s="210"/>
      <c r="E614" s="211" t="s">
        <v>2876</v>
      </c>
      <c r="F614" s="232"/>
      <c r="G614" s="233"/>
      <c r="H614" s="594"/>
      <c r="I614" s="41" t="s">
        <v>152</v>
      </c>
    </row>
    <row r="615" spans="1:9" ht="15.75" hidden="1">
      <c r="A615" s="230"/>
      <c r="B615" s="230"/>
      <c r="C615" s="589" t="s">
        <v>2920</v>
      </c>
      <c r="D615" s="210" t="s">
        <v>28</v>
      </c>
      <c r="E615" s="211" t="s">
        <v>2876</v>
      </c>
      <c r="F615" s="232"/>
      <c r="G615" s="233"/>
      <c r="H615" s="591">
        <v>329700</v>
      </c>
      <c r="I615" s="41" t="s">
        <v>152</v>
      </c>
    </row>
    <row r="616" spans="1:9" ht="15.75" hidden="1">
      <c r="A616" s="230"/>
      <c r="B616" s="230"/>
      <c r="C616" s="589" t="s">
        <v>2921</v>
      </c>
      <c r="D616" s="210" t="s">
        <v>28</v>
      </c>
      <c r="E616" s="211" t="s">
        <v>2876</v>
      </c>
      <c r="F616" s="232"/>
      <c r="G616" s="233"/>
      <c r="H616" s="591">
        <v>405900</v>
      </c>
      <c r="I616" s="41" t="s">
        <v>152</v>
      </c>
    </row>
    <row r="617" spans="1:9" ht="15.75" hidden="1">
      <c r="A617" s="230"/>
      <c r="B617" s="230"/>
      <c r="C617" s="590" t="s">
        <v>2956</v>
      </c>
      <c r="D617" s="210"/>
      <c r="E617" s="211" t="s">
        <v>2876</v>
      </c>
      <c r="F617" s="232"/>
      <c r="G617" s="233"/>
      <c r="H617" s="594"/>
      <c r="I617" s="41" t="s">
        <v>152</v>
      </c>
    </row>
    <row r="618" spans="1:9" ht="15.75" hidden="1">
      <c r="A618" s="230"/>
      <c r="B618" s="230"/>
      <c r="C618" s="589" t="s">
        <v>2920</v>
      </c>
      <c r="D618" s="210" t="s">
        <v>28</v>
      </c>
      <c r="E618" s="211" t="s">
        <v>2876</v>
      </c>
      <c r="F618" s="232"/>
      <c r="G618" s="233"/>
      <c r="H618" s="591">
        <v>58800</v>
      </c>
      <c r="I618" s="41" t="s">
        <v>152</v>
      </c>
    </row>
    <row r="619" spans="1:9" ht="15.75" hidden="1">
      <c r="A619" s="230"/>
      <c r="B619" s="230"/>
      <c r="C619" s="589" t="s">
        <v>2921</v>
      </c>
      <c r="D619" s="210" t="s">
        <v>28</v>
      </c>
      <c r="E619" s="211" t="s">
        <v>2876</v>
      </c>
      <c r="F619" s="232"/>
      <c r="G619" s="233"/>
      <c r="H619" s="591">
        <v>86500</v>
      </c>
      <c r="I619" s="41" t="s">
        <v>152</v>
      </c>
    </row>
    <row r="620" spans="1:9" ht="15.75" hidden="1">
      <c r="A620" s="230"/>
      <c r="B620" s="230"/>
      <c r="C620" s="589" t="s">
        <v>2923</v>
      </c>
      <c r="D620" s="210" t="s">
        <v>28</v>
      </c>
      <c r="E620" s="211" t="s">
        <v>2876</v>
      </c>
      <c r="F620" s="232"/>
      <c r="G620" s="233"/>
      <c r="H620" s="591">
        <v>124400</v>
      </c>
      <c r="I620" s="41" t="s">
        <v>152</v>
      </c>
    </row>
    <row r="621" spans="1:9" ht="15.75" hidden="1">
      <c r="A621" s="230"/>
      <c r="B621" s="230"/>
      <c r="C621" s="589" t="s">
        <v>2924</v>
      </c>
      <c r="D621" s="210" t="s">
        <v>28</v>
      </c>
      <c r="E621" s="211" t="s">
        <v>2876</v>
      </c>
      <c r="F621" s="232"/>
      <c r="G621" s="233"/>
      <c r="H621" s="591">
        <v>142900</v>
      </c>
      <c r="I621" s="41" t="s">
        <v>152</v>
      </c>
    </row>
    <row r="622" spans="1:9" ht="15.75" hidden="1">
      <c r="A622" s="230"/>
      <c r="B622" s="230"/>
      <c r="C622" s="589" t="s">
        <v>2925</v>
      </c>
      <c r="D622" s="210" t="s">
        <v>28</v>
      </c>
      <c r="E622" s="211" t="s">
        <v>2876</v>
      </c>
      <c r="F622" s="232"/>
      <c r="G622" s="233"/>
      <c r="H622" s="591">
        <v>214600</v>
      </c>
      <c r="I622" s="41" t="s">
        <v>152</v>
      </c>
    </row>
    <row r="623" spans="1:9" ht="15.75" hidden="1">
      <c r="A623" s="230"/>
      <c r="B623" s="230"/>
      <c r="C623" s="218" t="s">
        <v>2957</v>
      </c>
      <c r="D623" s="213"/>
      <c r="E623" s="595"/>
      <c r="F623" s="232"/>
      <c r="G623" s="233"/>
      <c r="H623" s="221"/>
      <c r="I623" s="41" t="s">
        <v>152</v>
      </c>
    </row>
    <row r="624" spans="1:9" ht="60" hidden="1">
      <c r="A624" s="230"/>
      <c r="B624" s="230"/>
      <c r="C624" s="219" t="s">
        <v>2958</v>
      </c>
      <c r="D624" s="209"/>
      <c r="E624" s="224" t="s">
        <v>2874</v>
      </c>
      <c r="F624" s="232"/>
      <c r="G624" s="233"/>
      <c r="H624" s="221"/>
      <c r="I624" s="41" t="s">
        <v>152</v>
      </c>
    </row>
    <row r="625" spans="1:9" ht="15.75" hidden="1">
      <c r="A625" s="230"/>
      <c r="B625" s="230"/>
      <c r="C625" s="589" t="s">
        <v>2959</v>
      </c>
      <c r="D625" s="210" t="s">
        <v>26</v>
      </c>
      <c r="E625" s="211" t="s">
        <v>2876</v>
      </c>
      <c r="F625" s="232"/>
      <c r="G625" s="233"/>
      <c r="H625" s="221">
        <f>VLOOKUP(C625, '[2]Bảng giá'!$O$13:$Q$482,3,FALSE)</f>
        <v>27100</v>
      </c>
      <c r="I625" s="41" t="s">
        <v>152</v>
      </c>
    </row>
    <row r="626" spans="1:9" ht="15.75" hidden="1">
      <c r="A626" s="230"/>
      <c r="B626" s="230"/>
      <c r="C626" s="589" t="s">
        <v>2960</v>
      </c>
      <c r="D626" s="210" t="s">
        <v>26</v>
      </c>
      <c r="E626" s="211" t="s">
        <v>2876</v>
      </c>
      <c r="F626" s="232"/>
      <c r="G626" s="233"/>
      <c r="H626" s="221">
        <f>VLOOKUP(C626, '[2]Bảng giá'!$O$13:$Q$482,3,FALSE)</f>
        <v>42000</v>
      </c>
      <c r="I626" s="41" t="s">
        <v>152</v>
      </c>
    </row>
    <row r="627" spans="1:9" ht="15.75" hidden="1">
      <c r="A627" s="230"/>
      <c r="B627" s="230"/>
      <c r="C627" s="589" t="s">
        <v>2961</v>
      </c>
      <c r="D627" s="210" t="s">
        <v>26</v>
      </c>
      <c r="E627" s="211" t="s">
        <v>2876</v>
      </c>
      <c r="F627" s="232"/>
      <c r="G627" s="233"/>
      <c r="H627" s="221">
        <f>VLOOKUP(C627, '[2]Bảng giá'!$O$13:$Q$482,3,FALSE)</f>
        <v>65100</v>
      </c>
      <c r="I627" s="41" t="s">
        <v>152</v>
      </c>
    </row>
    <row r="628" spans="1:9" ht="15.75" hidden="1">
      <c r="A628" s="230"/>
      <c r="B628" s="230"/>
      <c r="C628" s="589" t="s">
        <v>2962</v>
      </c>
      <c r="D628" s="210" t="s">
        <v>26</v>
      </c>
      <c r="E628" s="211" t="s">
        <v>2876</v>
      </c>
      <c r="F628" s="232"/>
      <c r="G628" s="233"/>
      <c r="H628" s="221">
        <f>VLOOKUP(C628, '[2]Bảng giá'!$O$13:$Q$482,3,FALSE)</f>
        <v>92700</v>
      </c>
      <c r="I628" s="41" t="s">
        <v>152</v>
      </c>
    </row>
    <row r="629" spans="1:9" ht="15.75" hidden="1">
      <c r="A629" s="230"/>
      <c r="B629" s="230"/>
      <c r="C629" s="589" t="s">
        <v>2963</v>
      </c>
      <c r="D629" s="210" t="s">
        <v>26</v>
      </c>
      <c r="E629" s="211" t="s">
        <v>2876</v>
      </c>
      <c r="F629" s="232"/>
      <c r="G629" s="233"/>
      <c r="H629" s="221">
        <f>VLOOKUP(C629, '[2]Bảng giá'!$O$13:$Q$482,3,FALSE)</f>
        <v>146300</v>
      </c>
      <c r="I629" s="41" t="s">
        <v>152</v>
      </c>
    </row>
    <row r="630" spans="1:9" ht="15.75" hidden="1">
      <c r="A630" s="230"/>
      <c r="B630" s="230"/>
      <c r="C630" s="589" t="s">
        <v>2964</v>
      </c>
      <c r="D630" s="210" t="s">
        <v>26</v>
      </c>
      <c r="E630" s="211" t="s">
        <v>2876</v>
      </c>
      <c r="F630" s="232"/>
      <c r="G630" s="233"/>
      <c r="H630" s="221">
        <f>VLOOKUP(C630, '[2]Bảng giá'!$O$13:$Q$482,3,FALSE)</f>
        <v>196300</v>
      </c>
      <c r="I630" s="41" t="s">
        <v>152</v>
      </c>
    </row>
    <row r="631" spans="1:9" ht="15.75" hidden="1">
      <c r="A631" s="230"/>
      <c r="B631" s="230"/>
      <c r="C631" s="589" t="s">
        <v>2965</v>
      </c>
      <c r="D631" s="210" t="s">
        <v>26</v>
      </c>
      <c r="E631" s="211" t="s">
        <v>2876</v>
      </c>
      <c r="F631" s="232"/>
      <c r="G631" s="233"/>
      <c r="H631" s="221">
        <f>VLOOKUP(C631, '[2]Bảng giá'!$O$13:$Q$482,3,FALSE)</f>
        <v>253500</v>
      </c>
      <c r="I631" s="41" t="s">
        <v>152</v>
      </c>
    </row>
    <row r="632" spans="1:9" ht="15.75" hidden="1">
      <c r="A632" s="230"/>
      <c r="B632" s="230"/>
      <c r="C632" s="589" t="s">
        <v>2966</v>
      </c>
      <c r="D632" s="210" t="s">
        <v>26</v>
      </c>
      <c r="E632" s="211" t="s">
        <v>2876</v>
      </c>
      <c r="F632" s="232"/>
      <c r="G632" s="233"/>
      <c r="H632" s="221">
        <f>VLOOKUP(C632, '[2]Bảng giá'!$O$13:$Q$482,3,FALSE)</f>
        <v>315700</v>
      </c>
      <c r="I632" s="41" t="s">
        <v>152</v>
      </c>
    </row>
    <row r="633" spans="1:9" ht="15.75" hidden="1">
      <c r="A633" s="230"/>
      <c r="B633" s="230"/>
      <c r="C633" s="589" t="s">
        <v>2967</v>
      </c>
      <c r="D633" s="210" t="s">
        <v>26</v>
      </c>
      <c r="E633" s="211" t="s">
        <v>2876</v>
      </c>
      <c r="F633" s="232"/>
      <c r="G633" s="233"/>
      <c r="H633" s="221">
        <f>VLOOKUP(C633, '[2]Bảng giá'!$O$13:$Q$482,3,FALSE)</f>
        <v>414600</v>
      </c>
      <c r="I633" s="41" t="s">
        <v>152</v>
      </c>
    </row>
    <row r="634" spans="1:9" ht="15.75" hidden="1">
      <c r="A634" s="230"/>
      <c r="B634" s="230"/>
      <c r="C634" s="589" t="s">
        <v>2968</v>
      </c>
      <c r="D634" s="210" t="s">
        <v>26</v>
      </c>
      <c r="E634" s="211" t="s">
        <v>2876</v>
      </c>
      <c r="F634" s="232"/>
      <c r="G634" s="233"/>
      <c r="H634" s="221">
        <f>VLOOKUP(C634, '[2]Bảng giá'!$O$13:$Q$482,3,FALSE)</f>
        <v>521900</v>
      </c>
      <c r="I634" s="41" t="s">
        <v>152</v>
      </c>
    </row>
    <row r="635" spans="1:9" ht="15.75" hidden="1">
      <c r="A635" s="230"/>
      <c r="B635" s="230"/>
      <c r="C635" s="589" t="s">
        <v>2969</v>
      </c>
      <c r="D635" s="210" t="s">
        <v>26</v>
      </c>
      <c r="E635" s="211" t="s">
        <v>2876</v>
      </c>
      <c r="F635" s="232"/>
      <c r="G635" s="233"/>
      <c r="H635" s="221">
        <f>VLOOKUP(C635, '[2]Bảng giá'!$O$13:$Q$482,3,FALSE)</f>
        <v>650100</v>
      </c>
      <c r="I635" s="41" t="s">
        <v>152</v>
      </c>
    </row>
    <row r="636" spans="1:9" ht="30" hidden="1">
      <c r="A636" s="230"/>
      <c r="B636" s="230"/>
      <c r="C636" s="589" t="s">
        <v>2970</v>
      </c>
      <c r="D636" s="210" t="s">
        <v>26</v>
      </c>
      <c r="E636" s="211" t="s">
        <v>2876</v>
      </c>
      <c r="F636" s="232"/>
      <c r="G636" s="814" t="s">
        <v>2872</v>
      </c>
      <c r="H636" s="221">
        <f>VLOOKUP(C636, '[2]Bảng giá'!$O$13:$Q$482,3,FALSE)</f>
        <v>818800</v>
      </c>
      <c r="I636" s="41" t="s">
        <v>152</v>
      </c>
    </row>
    <row r="637" spans="1:9" ht="30" hidden="1">
      <c r="A637" s="230"/>
      <c r="B637" s="230"/>
      <c r="C637" s="589" t="s">
        <v>2971</v>
      </c>
      <c r="D637" s="210" t="s">
        <v>26</v>
      </c>
      <c r="E637" s="211" t="s">
        <v>2876</v>
      </c>
      <c r="F637" s="232"/>
      <c r="G637" s="814"/>
      <c r="H637" s="221">
        <f>VLOOKUP(C637, '[2]Bảng giá'!$O$13:$Q$482,3,FALSE)</f>
        <v>999100</v>
      </c>
      <c r="I637" s="41" t="s">
        <v>152</v>
      </c>
    </row>
    <row r="638" spans="1:9" ht="30" hidden="1">
      <c r="A638" s="230"/>
      <c r="B638" s="230"/>
      <c r="C638" s="589" t="s">
        <v>2972</v>
      </c>
      <c r="D638" s="210" t="s">
        <v>26</v>
      </c>
      <c r="E638" s="211" t="s">
        <v>2876</v>
      </c>
      <c r="F638" s="232"/>
      <c r="G638" s="814"/>
      <c r="H638" s="221">
        <f>VLOOKUP(C638, '[2]Bảng giá'!$O$13:$Q$482,3,FALSE)</f>
        <v>1274500</v>
      </c>
      <c r="I638" s="41" t="s">
        <v>152</v>
      </c>
    </row>
    <row r="639" spans="1:9" ht="15.75" hidden="1">
      <c r="A639" s="230"/>
      <c r="B639" s="230"/>
      <c r="C639" s="589" t="s">
        <v>2973</v>
      </c>
      <c r="D639" s="210" t="s">
        <v>26</v>
      </c>
      <c r="E639" s="211" t="s">
        <v>2876</v>
      </c>
      <c r="F639" s="232"/>
      <c r="G639" s="814"/>
      <c r="H639" s="221">
        <f>VLOOKUP(C639, '[2]Bảng giá'!$O$13:$Q$482,3,FALSE)</f>
        <v>1596500</v>
      </c>
      <c r="I639" s="41" t="s">
        <v>152</v>
      </c>
    </row>
    <row r="640" spans="1:9" ht="30" hidden="1">
      <c r="A640" s="230"/>
      <c r="B640" s="230"/>
      <c r="C640" s="589" t="s">
        <v>2974</v>
      </c>
      <c r="D640" s="210" t="s">
        <v>26</v>
      </c>
      <c r="E640" s="211" t="s">
        <v>2876</v>
      </c>
      <c r="F640" s="232"/>
      <c r="G640" s="814"/>
      <c r="H640" s="221">
        <f>VLOOKUP(C640, '[2]Bảng giá'!$O$13:$Q$482,3,FALSE)</f>
        <v>2007700</v>
      </c>
      <c r="I640" s="41" t="s">
        <v>152</v>
      </c>
    </row>
    <row r="641" spans="1:9" ht="30" hidden="1">
      <c r="A641" s="230"/>
      <c r="B641" s="230"/>
      <c r="C641" s="589" t="s">
        <v>2975</v>
      </c>
      <c r="D641" s="210" t="s">
        <v>26</v>
      </c>
      <c r="E641" s="211" t="s">
        <v>2876</v>
      </c>
      <c r="F641" s="232"/>
      <c r="G641" s="814"/>
      <c r="H641" s="221">
        <f>VLOOKUP(C641, '[2]Bảng giá'!$O$13:$Q$482,3,FALSE)</f>
        <v>2574600</v>
      </c>
      <c r="I641" s="41" t="s">
        <v>152</v>
      </c>
    </row>
    <row r="642" spans="1:9" ht="30" hidden="1">
      <c r="A642" s="230"/>
      <c r="B642" s="230"/>
      <c r="C642" s="589" t="s">
        <v>2976</v>
      </c>
      <c r="D642" s="210" t="s">
        <v>26</v>
      </c>
      <c r="E642" s="211" t="s">
        <v>2876</v>
      </c>
      <c r="F642" s="232"/>
      <c r="G642" s="814"/>
      <c r="H642" s="221">
        <f>VLOOKUP(C642, '[2]Bảng giá'!$O$13:$Q$482,3,FALSE)</f>
        <v>3231700</v>
      </c>
      <c r="I642" s="41" t="s">
        <v>152</v>
      </c>
    </row>
    <row r="643" spans="1:9" ht="30" hidden="1">
      <c r="A643" s="230"/>
      <c r="B643" s="230"/>
      <c r="C643" s="589" t="s">
        <v>2977</v>
      </c>
      <c r="D643" s="210" t="s">
        <v>26</v>
      </c>
      <c r="E643" s="211" t="s">
        <v>2876</v>
      </c>
      <c r="F643" s="232"/>
      <c r="G643" s="233"/>
      <c r="H643" s="221">
        <f>VLOOKUP(C643, '[2]Bảng giá'!$O$13:$Q$482,3,FALSE)</f>
        <v>4009100</v>
      </c>
      <c r="I643" s="41" t="s">
        <v>152</v>
      </c>
    </row>
    <row r="644" spans="1:9" ht="30" hidden="1">
      <c r="A644" s="230"/>
      <c r="B644" s="230"/>
      <c r="C644" s="589" t="s">
        <v>2978</v>
      </c>
      <c r="D644" s="210" t="s">
        <v>26</v>
      </c>
      <c r="E644" s="211" t="s">
        <v>2876</v>
      </c>
      <c r="F644" s="232"/>
      <c r="G644" s="233"/>
      <c r="H644" s="221">
        <f>VLOOKUP(C644, '[2]Bảng giá'!$O$13:$Q$482,3,FALSE)</f>
        <v>5415700</v>
      </c>
      <c r="I644" s="41" t="s">
        <v>152</v>
      </c>
    </row>
    <row r="645" spans="1:9" ht="30" hidden="1">
      <c r="A645" s="230"/>
      <c r="B645" s="230"/>
      <c r="C645" s="589" t="s">
        <v>2979</v>
      </c>
      <c r="D645" s="210" t="s">
        <v>26</v>
      </c>
      <c r="E645" s="211" t="s">
        <v>2876</v>
      </c>
      <c r="F645" s="232"/>
      <c r="G645" s="233"/>
      <c r="H645" s="221">
        <f>VLOOKUP(C645, '[2]Bảng giá'!$O$13:$Q$482,3,FALSE)</f>
        <v>6842700</v>
      </c>
      <c r="I645" s="41" t="s">
        <v>152</v>
      </c>
    </row>
    <row r="646" spans="1:9" ht="30" hidden="1">
      <c r="A646" s="230"/>
      <c r="B646" s="230"/>
      <c r="C646" s="589" t="s">
        <v>2980</v>
      </c>
      <c r="D646" s="210" t="s">
        <v>26</v>
      </c>
      <c r="E646" s="211" t="s">
        <v>2876</v>
      </c>
      <c r="F646" s="232"/>
      <c r="G646" s="233"/>
      <c r="H646" s="221">
        <f>VLOOKUP(C646, '[2]Bảng giá'!$O$13:$Q$482,3,FALSE)</f>
        <v>8724800</v>
      </c>
      <c r="I646" s="41" t="s">
        <v>152</v>
      </c>
    </row>
    <row r="647" spans="1:9" ht="30" hidden="1">
      <c r="A647" s="230"/>
      <c r="B647" s="230"/>
      <c r="C647" s="589" t="s">
        <v>2981</v>
      </c>
      <c r="D647" s="210" t="s">
        <v>26</v>
      </c>
      <c r="E647" s="211" t="s">
        <v>2876</v>
      </c>
      <c r="F647" s="232"/>
      <c r="G647" s="233"/>
      <c r="H647" s="221">
        <f>VLOOKUP(C647, '[2]Bảng giá'!$O$13:$Q$482,3,FALSE)</f>
        <v>11058900</v>
      </c>
      <c r="I647" s="41" t="s">
        <v>152</v>
      </c>
    </row>
    <row r="648" spans="1:9" ht="30" hidden="1">
      <c r="A648" s="230"/>
      <c r="B648" s="230"/>
      <c r="C648" s="589" t="s">
        <v>2982</v>
      </c>
      <c r="D648" s="210" t="s">
        <v>26</v>
      </c>
      <c r="E648" s="211" t="s">
        <v>2876</v>
      </c>
      <c r="F648" s="232"/>
      <c r="G648" s="233"/>
      <c r="H648" s="221">
        <f>VLOOKUP(C648, '[2]Bảng giá'!$O$13:$Q$482,3,FALSE)</f>
        <v>13992700</v>
      </c>
      <c r="I648" s="41" t="s">
        <v>152</v>
      </c>
    </row>
    <row r="649" spans="1:9" ht="30" hidden="1">
      <c r="A649" s="230"/>
      <c r="B649" s="230"/>
      <c r="C649" s="589" t="s">
        <v>2983</v>
      </c>
      <c r="D649" s="210" t="s">
        <v>26</v>
      </c>
      <c r="E649" s="211" t="s">
        <v>2876</v>
      </c>
      <c r="F649" s="232"/>
      <c r="G649" s="233"/>
      <c r="H649" s="221">
        <f>VLOOKUP(C649, '[2]Bảng giá'!$O$13:$Q$482,3,FALSE)</f>
        <v>17288600</v>
      </c>
      <c r="I649" s="41" t="s">
        <v>152</v>
      </c>
    </row>
    <row r="650" spans="1:9" ht="30" hidden="1">
      <c r="A650" s="230"/>
      <c r="B650" s="230"/>
      <c r="C650" s="589" t="s">
        <v>2984</v>
      </c>
      <c r="D650" s="210" t="s">
        <v>26</v>
      </c>
      <c r="E650" s="211" t="s">
        <v>2876</v>
      </c>
      <c r="F650" s="232"/>
      <c r="G650" s="233"/>
      <c r="H650" s="221">
        <f>VLOOKUP(C650, '[2]Bảng giá'!$O$13:$Q$482,3,FALSE)</f>
        <v>24883200</v>
      </c>
      <c r="I650" s="41" t="s">
        <v>152</v>
      </c>
    </row>
    <row r="651" spans="1:9" ht="28.5" hidden="1">
      <c r="A651" s="230"/>
      <c r="B651" s="230"/>
      <c r="C651" s="590" t="s">
        <v>2985</v>
      </c>
      <c r="D651" s="210"/>
      <c r="E651" s="212"/>
      <c r="F651" s="232"/>
      <c r="G651" s="233"/>
      <c r="H651" s="221">
        <f>VLOOKUP(C651, '[2]Bảng giá'!$O$13:$Q$482,3,FALSE)</f>
        <v>0</v>
      </c>
      <c r="I651" s="41" t="s">
        <v>152</v>
      </c>
    </row>
    <row r="652" spans="1:9" ht="15.75" hidden="1">
      <c r="A652" s="230"/>
      <c r="B652" s="230"/>
      <c r="C652" s="589" t="s">
        <v>2986</v>
      </c>
      <c r="D652" s="210" t="s">
        <v>26</v>
      </c>
      <c r="E652" s="211" t="s">
        <v>2876</v>
      </c>
      <c r="F652" s="232"/>
      <c r="G652" s="233"/>
      <c r="H652" s="221">
        <f>VLOOKUP(C652, '[2]Bảng giá'!$O$13:$Q$482,3,FALSE)</f>
        <v>21400</v>
      </c>
      <c r="I652" s="41" t="s">
        <v>152</v>
      </c>
    </row>
    <row r="653" spans="1:9" ht="15.75" hidden="1">
      <c r="A653" s="230"/>
      <c r="B653" s="230"/>
      <c r="C653" s="589" t="s">
        <v>2987</v>
      </c>
      <c r="D653" s="210" t="s">
        <v>26</v>
      </c>
      <c r="E653" s="211" t="s">
        <v>2876</v>
      </c>
      <c r="F653" s="232"/>
      <c r="G653" s="233"/>
      <c r="H653" s="221">
        <f>VLOOKUP(C653, '[2]Bảng giá'!$O$13:$Q$482,3,FALSE)</f>
        <v>32600</v>
      </c>
      <c r="I653" s="41" t="s">
        <v>152</v>
      </c>
    </row>
    <row r="654" spans="1:9" ht="15.75" hidden="1">
      <c r="A654" s="230"/>
      <c r="B654" s="230"/>
      <c r="C654" s="589" t="s">
        <v>2988</v>
      </c>
      <c r="D654" s="210" t="s">
        <v>26</v>
      </c>
      <c r="E654" s="211" t="s">
        <v>2876</v>
      </c>
      <c r="F654" s="232"/>
      <c r="G654" s="233"/>
      <c r="H654" s="221">
        <f>VLOOKUP(C654, '[2]Bảng giá'!$O$13:$Q$482,3,FALSE)</f>
        <v>50100</v>
      </c>
      <c r="I654" s="41" t="s">
        <v>152</v>
      </c>
    </row>
    <row r="655" spans="1:9" ht="15.75" hidden="1">
      <c r="A655" s="230"/>
      <c r="B655" s="230"/>
      <c r="C655" s="589" t="s">
        <v>2989</v>
      </c>
      <c r="D655" s="210" t="s">
        <v>26</v>
      </c>
      <c r="E655" s="211" t="s">
        <v>2876</v>
      </c>
      <c r="F655" s="232"/>
      <c r="G655" s="233"/>
      <c r="H655" s="221">
        <f>VLOOKUP(C655, '[2]Bảng giá'!$O$13:$Q$482,3,FALSE)</f>
        <v>80000</v>
      </c>
      <c r="I655" s="41" t="s">
        <v>152</v>
      </c>
    </row>
    <row r="656" spans="1:9" ht="15.75" hidden="1">
      <c r="A656" s="230"/>
      <c r="B656" s="230"/>
      <c r="C656" s="589" t="s">
        <v>2990</v>
      </c>
      <c r="D656" s="210" t="s">
        <v>26</v>
      </c>
      <c r="E656" s="211" t="s">
        <v>2876</v>
      </c>
      <c r="F656" s="232"/>
      <c r="G656" s="233"/>
      <c r="H656" s="221">
        <f>VLOOKUP(C656, '[2]Bảng giá'!$O$13:$Q$482,3,FALSE)</f>
        <v>114200</v>
      </c>
      <c r="I656" s="41" t="s">
        <v>152</v>
      </c>
    </row>
    <row r="657" spans="1:9" ht="15.75" hidden="1">
      <c r="A657" s="230"/>
      <c r="B657" s="230"/>
      <c r="C657" s="589" t="s">
        <v>2991</v>
      </c>
      <c r="D657" s="210" t="s">
        <v>26</v>
      </c>
      <c r="E657" s="211" t="s">
        <v>2876</v>
      </c>
      <c r="F657" s="232"/>
      <c r="G657" s="233"/>
      <c r="H657" s="221">
        <f>VLOOKUP(C657, '[2]Bảng giá'!$O$13:$Q$482,3,FALSE)</f>
        <v>162000</v>
      </c>
      <c r="I657" s="41" t="s">
        <v>152</v>
      </c>
    </row>
    <row r="658" spans="1:9" ht="15.75" hidden="1">
      <c r="A658" s="230"/>
      <c r="B658" s="230"/>
      <c r="C658" s="589" t="s">
        <v>2992</v>
      </c>
      <c r="D658" s="210" t="s">
        <v>26</v>
      </c>
      <c r="E658" s="211" t="s">
        <v>2876</v>
      </c>
      <c r="F658" s="232"/>
      <c r="G658" s="233"/>
      <c r="H658" s="221">
        <f>VLOOKUP(C658, '[2]Bảng giá'!$O$13:$Q$482,3,FALSE)</f>
        <v>245600</v>
      </c>
      <c r="I658" s="41" t="s">
        <v>152</v>
      </c>
    </row>
    <row r="659" spans="1:9" ht="15.75" hidden="1">
      <c r="A659" s="230"/>
      <c r="B659" s="230"/>
      <c r="C659" s="589" t="s">
        <v>2993</v>
      </c>
      <c r="D659" s="210" t="s">
        <v>26</v>
      </c>
      <c r="E659" s="211" t="s">
        <v>2876</v>
      </c>
      <c r="F659" s="232"/>
      <c r="G659" s="233"/>
      <c r="H659" s="221">
        <f>VLOOKUP(C659, '[2]Bảng giá'!$O$13:$Q$482,3,FALSE)</f>
        <v>310000</v>
      </c>
      <c r="I659" s="41" t="s">
        <v>152</v>
      </c>
    </row>
    <row r="660" spans="1:9" ht="15.75" hidden="1">
      <c r="A660" s="230"/>
      <c r="B660" s="230"/>
      <c r="C660" s="589" t="s">
        <v>2994</v>
      </c>
      <c r="D660" s="210" t="s">
        <v>26</v>
      </c>
      <c r="E660" s="211" t="s">
        <v>2876</v>
      </c>
      <c r="F660" s="232"/>
      <c r="G660" s="233"/>
      <c r="H660" s="221">
        <f>VLOOKUP(C660, '[2]Bảng giá'!$O$13:$Q$482,3,FALSE)</f>
        <v>386900</v>
      </c>
      <c r="I660" s="41" t="s">
        <v>152</v>
      </c>
    </row>
    <row r="661" spans="1:9" ht="15.75" hidden="1">
      <c r="A661" s="230"/>
      <c r="B661" s="230"/>
      <c r="C661" s="589" t="s">
        <v>2995</v>
      </c>
      <c r="D661" s="210" t="s">
        <v>26</v>
      </c>
      <c r="E661" s="211" t="s">
        <v>2876</v>
      </c>
      <c r="F661" s="232"/>
      <c r="G661" s="899" t="s">
        <v>2872</v>
      </c>
      <c r="H661" s="221">
        <f>VLOOKUP(C661, '[2]Bảng giá'!$O$13:$Q$482,3,FALSE)</f>
        <v>508400</v>
      </c>
      <c r="I661" s="41" t="s">
        <v>152</v>
      </c>
    </row>
    <row r="662" spans="1:9" ht="30" hidden="1">
      <c r="A662" s="230"/>
      <c r="B662" s="230"/>
      <c r="C662" s="589" t="s">
        <v>2996</v>
      </c>
      <c r="D662" s="210" t="s">
        <v>26</v>
      </c>
      <c r="E662" s="211" t="s">
        <v>2876</v>
      </c>
      <c r="F662" s="232"/>
      <c r="G662" s="899"/>
      <c r="H662" s="221">
        <f>VLOOKUP(C662, '[2]Bảng giá'!$O$13:$Q$482,3,FALSE)</f>
        <v>640100</v>
      </c>
      <c r="I662" s="41" t="s">
        <v>152</v>
      </c>
    </row>
    <row r="663" spans="1:9" ht="30" hidden="1">
      <c r="A663" s="230"/>
      <c r="B663" s="230"/>
      <c r="C663" s="589" t="s">
        <v>2997</v>
      </c>
      <c r="D663" s="210" t="s">
        <v>26</v>
      </c>
      <c r="E663" s="211" t="s">
        <v>2876</v>
      </c>
      <c r="F663" s="232"/>
      <c r="G663" s="899"/>
      <c r="H663" s="221">
        <f>VLOOKUP(C663, '[2]Bảng giá'!$O$13:$Q$482,3,FALSE)</f>
        <v>802200</v>
      </c>
      <c r="I663" s="41" t="s">
        <v>152</v>
      </c>
    </row>
    <row r="664" spans="1:9" ht="60" hidden="1">
      <c r="A664" s="230"/>
      <c r="B664" s="230"/>
      <c r="C664" s="589" t="s">
        <v>2998</v>
      </c>
      <c r="D664" s="210" t="s">
        <v>26</v>
      </c>
      <c r="E664" s="216" t="s">
        <v>2874</v>
      </c>
      <c r="F664" s="232"/>
      <c r="G664" s="899"/>
      <c r="H664" s="221">
        <f>VLOOKUP(C664, '[2]Bảng giá'!$O$13:$Q$482,3,FALSE)</f>
        <v>986000</v>
      </c>
      <c r="I664" s="41" t="s">
        <v>152</v>
      </c>
    </row>
    <row r="665" spans="1:9" ht="30" hidden="1">
      <c r="A665" s="230"/>
      <c r="B665" s="230"/>
      <c r="C665" s="589" t="s">
        <v>2999</v>
      </c>
      <c r="D665" s="210" t="s">
        <v>26</v>
      </c>
      <c r="E665" s="211" t="s">
        <v>2876</v>
      </c>
      <c r="F665" s="232"/>
      <c r="G665" s="899"/>
      <c r="H665" s="221">
        <f>VLOOKUP(C665, '[2]Bảng giá'!$O$13:$Q$482,3,FALSE)</f>
        <v>1221500</v>
      </c>
      <c r="I665" s="41" t="s">
        <v>152</v>
      </c>
    </row>
    <row r="666" spans="1:9" ht="30" hidden="1">
      <c r="A666" s="230"/>
      <c r="B666" s="230"/>
      <c r="C666" s="589" t="s">
        <v>3000</v>
      </c>
      <c r="D666" s="210" t="s">
        <v>26</v>
      </c>
      <c r="E666" s="211" t="s">
        <v>2876</v>
      </c>
      <c r="F666" s="232"/>
      <c r="G666" s="899"/>
      <c r="H666" s="221">
        <f>VLOOKUP(C666, '[2]Bảng giá'!$O$13:$Q$482,3,FALSE)</f>
        <v>1522100</v>
      </c>
      <c r="I666" s="41" t="s">
        <v>152</v>
      </c>
    </row>
    <row r="667" spans="1:9" ht="30" hidden="1">
      <c r="A667" s="230"/>
      <c r="B667" s="230"/>
      <c r="C667" s="589" t="s">
        <v>3001</v>
      </c>
      <c r="D667" s="210" t="s">
        <v>26</v>
      </c>
      <c r="E667" s="211" t="s">
        <v>2876</v>
      </c>
      <c r="F667" s="232"/>
      <c r="G667" s="899"/>
      <c r="H667" s="221">
        <f>VLOOKUP(C667, '[2]Bảng giá'!$O$13:$Q$482,3,FALSE)</f>
        <v>1938200</v>
      </c>
      <c r="I667" s="41" t="s">
        <v>152</v>
      </c>
    </row>
    <row r="668" spans="1:9" ht="30" hidden="1">
      <c r="A668" s="230"/>
      <c r="B668" s="230"/>
      <c r="C668" s="589" t="s">
        <v>3002</v>
      </c>
      <c r="D668" s="210" t="s">
        <v>26</v>
      </c>
      <c r="E668" s="211" t="s">
        <v>2876</v>
      </c>
      <c r="F668" s="232"/>
      <c r="G668" s="899"/>
      <c r="H668" s="221">
        <f>VLOOKUP(C668, '[2]Bảng giá'!$O$13:$Q$482,3,FALSE)</f>
        <v>2463000</v>
      </c>
      <c r="I668" s="41" t="s">
        <v>152</v>
      </c>
    </row>
    <row r="669" spans="1:9" ht="30" hidden="1">
      <c r="A669" s="230"/>
      <c r="B669" s="230"/>
      <c r="C669" s="589" t="s">
        <v>3003</v>
      </c>
      <c r="D669" s="210" t="s">
        <v>26</v>
      </c>
      <c r="E669" s="211" t="s">
        <v>2876</v>
      </c>
      <c r="F669" s="232"/>
      <c r="G669" s="899"/>
      <c r="H669" s="221">
        <f>VLOOKUP(C669, '[2]Bảng giá'!$O$13:$Q$482,3,FALSE)</f>
        <v>3129800</v>
      </c>
      <c r="I669" s="41" t="s">
        <v>152</v>
      </c>
    </row>
    <row r="670" spans="1:9" ht="30" hidden="1">
      <c r="A670" s="230"/>
      <c r="B670" s="230"/>
      <c r="C670" s="589" t="s">
        <v>3004</v>
      </c>
      <c r="D670" s="210" t="s">
        <v>26</v>
      </c>
      <c r="E670" s="211" t="s">
        <v>2876</v>
      </c>
      <c r="F670" s="232"/>
      <c r="G670" s="899"/>
      <c r="H670" s="221">
        <f>VLOOKUP(C670, '[2]Bảng giá'!$O$13:$Q$482,3,FALSE)</f>
        <v>3954800</v>
      </c>
      <c r="I670" s="41" t="s">
        <v>152</v>
      </c>
    </row>
    <row r="671" spans="1:9" ht="30" hidden="1">
      <c r="A671" s="230"/>
      <c r="B671" s="230"/>
      <c r="C671" s="589" t="s">
        <v>3005</v>
      </c>
      <c r="D671" s="210" t="s">
        <v>26</v>
      </c>
      <c r="E671" s="211" t="s">
        <v>2876</v>
      </c>
      <c r="F671" s="232"/>
      <c r="G671" s="233"/>
      <c r="H671" s="221">
        <f>VLOOKUP(C671, '[2]Bảng giá'!$O$13:$Q$482,3,FALSE)</f>
        <v>4918000</v>
      </c>
      <c r="I671" s="41" t="s">
        <v>152</v>
      </c>
    </row>
    <row r="672" spans="1:9" ht="30" hidden="1">
      <c r="A672" s="230"/>
      <c r="B672" s="230"/>
      <c r="C672" s="589" t="s">
        <v>3006</v>
      </c>
      <c r="D672" s="210" t="s">
        <v>26</v>
      </c>
      <c r="E672" s="211" t="s">
        <v>2876</v>
      </c>
      <c r="F672" s="232"/>
      <c r="G672" s="233"/>
      <c r="H672" s="221">
        <f>VLOOKUP(C672, '[2]Bảng giá'!$O$13:$Q$482,3,FALSE)</f>
        <v>6649300</v>
      </c>
      <c r="I672" s="41" t="s">
        <v>152</v>
      </c>
    </row>
    <row r="673" spans="1:9" ht="30" hidden="1">
      <c r="A673" s="230"/>
      <c r="B673" s="230"/>
      <c r="C673" s="589" t="s">
        <v>3007</v>
      </c>
      <c r="D673" s="210" t="s">
        <v>26</v>
      </c>
      <c r="E673" s="211" t="s">
        <v>2876</v>
      </c>
      <c r="F673" s="232"/>
      <c r="G673" s="233"/>
      <c r="H673" s="221">
        <f>VLOOKUP(C673, '[2]Bảng giá'!$O$13:$Q$482,3,FALSE)</f>
        <v>8422000</v>
      </c>
      <c r="I673" s="41" t="s">
        <v>152</v>
      </c>
    </row>
    <row r="674" spans="1:9" ht="30" hidden="1">
      <c r="A674" s="230"/>
      <c r="B674" s="230"/>
      <c r="C674" s="589" t="s">
        <v>3008</v>
      </c>
      <c r="D674" s="210" t="s">
        <v>26</v>
      </c>
      <c r="E674" s="211" t="s">
        <v>2876</v>
      </c>
      <c r="F674" s="232"/>
      <c r="G674" s="233"/>
      <c r="H674" s="221">
        <f>VLOOKUP(C674, '[2]Bảng giá'!$O$13:$Q$482,3,FALSE)</f>
        <v>10702800</v>
      </c>
      <c r="I674" s="41" t="s">
        <v>152</v>
      </c>
    </row>
    <row r="675" spans="1:9" ht="30" hidden="1">
      <c r="A675" s="230"/>
      <c r="B675" s="230"/>
      <c r="C675" s="589" t="s">
        <v>3009</v>
      </c>
      <c r="D675" s="210" t="s">
        <v>26</v>
      </c>
      <c r="E675" s="211" t="s">
        <v>2876</v>
      </c>
      <c r="F675" s="232"/>
      <c r="G675" s="233"/>
      <c r="H675" s="221">
        <f>VLOOKUP(C675, '[2]Bảng giá'!$O$13:$Q$482,3,FALSE)</f>
        <v>13571800</v>
      </c>
      <c r="I675" s="41" t="s">
        <v>152</v>
      </c>
    </row>
    <row r="676" spans="1:9" ht="30" hidden="1">
      <c r="A676" s="230"/>
      <c r="B676" s="230"/>
      <c r="C676" s="589" t="s">
        <v>3010</v>
      </c>
      <c r="D676" s="210" t="s">
        <v>26</v>
      </c>
      <c r="E676" s="211" t="s">
        <v>2876</v>
      </c>
      <c r="F676" s="232"/>
      <c r="G676" s="233"/>
      <c r="H676" s="221">
        <f>VLOOKUP(C676, '[2]Bảng giá'!$O$13:$Q$482,3,FALSE)</f>
        <v>17167300</v>
      </c>
      <c r="I676" s="41" t="s">
        <v>152</v>
      </c>
    </row>
    <row r="677" spans="1:9" ht="30" hidden="1">
      <c r="A677" s="230"/>
      <c r="B677" s="230"/>
      <c r="C677" s="589" t="s">
        <v>3011</v>
      </c>
      <c r="D677" s="210" t="s">
        <v>26</v>
      </c>
      <c r="E677" s="211" t="s">
        <v>2876</v>
      </c>
      <c r="F677" s="232"/>
      <c r="G677" s="233"/>
      <c r="H677" s="221">
        <f>VLOOKUP(C677, '[2]Bảng giá'!$O$13:$Q$482,3,FALSE)</f>
        <v>21216600</v>
      </c>
      <c r="I677" s="41" t="s">
        <v>152</v>
      </c>
    </row>
    <row r="678" spans="1:9" ht="30" hidden="1">
      <c r="A678" s="230"/>
      <c r="B678" s="230"/>
      <c r="C678" s="589" t="s">
        <v>3012</v>
      </c>
      <c r="D678" s="210" t="s">
        <v>26</v>
      </c>
      <c r="E678" s="211" t="s">
        <v>2876</v>
      </c>
      <c r="F678" s="232"/>
      <c r="G678" s="233"/>
      <c r="H678" s="221">
        <f>VLOOKUP(C678, '[2]Bảng giá'!$O$13:$Q$482,3,FALSE)</f>
        <v>29226400</v>
      </c>
      <c r="I678" s="41" t="s">
        <v>152</v>
      </c>
    </row>
    <row r="679" spans="1:9" ht="28.5" hidden="1">
      <c r="A679" s="230"/>
      <c r="B679" s="230"/>
      <c r="C679" s="590" t="s">
        <v>3013</v>
      </c>
      <c r="D679" s="210"/>
      <c r="E679" s="212"/>
      <c r="F679" s="232"/>
      <c r="G679" s="233"/>
      <c r="H679" s="221">
        <f>VLOOKUP(C679, '[2]Bảng giá'!$O$13:$Q$482,3,FALSE)</f>
        <v>0</v>
      </c>
      <c r="I679" s="41" t="s">
        <v>152</v>
      </c>
    </row>
    <row r="680" spans="1:9" ht="15.75" hidden="1">
      <c r="A680" s="230"/>
      <c r="B680" s="230"/>
      <c r="C680" s="589" t="s">
        <v>3014</v>
      </c>
      <c r="D680" s="210" t="s">
        <v>26</v>
      </c>
      <c r="E680" s="211" t="s">
        <v>2876</v>
      </c>
      <c r="F680" s="232"/>
      <c r="G680" s="233"/>
      <c r="H680" s="221">
        <f>VLOOKUP(C680, '[2]Bảng giá'!$O$13:$Q$482,3,FALSE)</f>
        <v>16000</v>
      </c>
      <c r="I680" s="41" t="s">
        <v>152</v>
      </c>
    </row>
    <row r="681" spans="1:9" ht="15.75" hidden="1">
      <c r="A681" s="230"/>
      <c r="B681" s="230"/>
      <c r="C681" s="589" t="s">
        <v>3015</v>
      </c>
      <c r="D681" s="210" t="s">
        <v>26</v>
      </c>
      <c r="E681" s="211" t="s">
        <v>2876</v>
      </c>
      <c r="F681" s="232"/>
      <c r="G681" s="233"/>
      <c r="H681" s="221">
        <f>VLOOKUP(C681, '[2]Bảng giá'!$O$13:$Q$482,3,FALSE)</f>
        <v>26100</v>
      </c>
      <c r="I681" s="41" t="s">
        <v>152</v>
      </c>
    </row>
    <row r="682" spans="1:9" ht="15.75" hidden="1">
      <c r="A682" s="230"/>
      <c r="B682" s="230"/>
      <c r="C682" s="589" t="s">
        <v>3016</v>
      </c>
      <c r="D682" s="210" t="s">
        <v>26</v>
      </c>
      <c r="E682" s="211" t="s">
        <v>2876</v>
      </c>
      <c r="F682" s="232"/>
      <c r="G682" s="233"/>
      <c r="H682" s="221">
        <f>VLOOKUP(C682, '[2]Bảng giá'!$O$13:$Q$482,3,FALSE)</f>
        <v>39500</v>
      </c>
      <c r="I682" s="41" t="s">
        <v>152</v>
      </c>
    </row>
    <row r="683" spans="1:9" ht="15.75" hidden="1">
      <c r="A683" s="230"/>
      <c r="B683" s="230"/>
      <c r="C683" s="589" t="s">
        <v>3017</v>
      </c>
      <c r="D683" s="210" t="s">
        <v>26</v>
      </c>
      <c r="E683" s="211" t="s">
        <v>2876</v>
      </c>
      <c r="F683" s="232"/>
      <c r="G683" s="233"/>
      <c r="H683" s="221">
        <f>VLOOKUP(C683, '[2]Bảng giá'!$O$13:$Q$482,3,FALSE)</f>
        <v>60300</v>
      </c>
      <c r="I683" s="41" t="s">
        <v>152</v>
      </c>
    </row>
    <row r="684" spans="1:9" ht="15.75" hidden="1">
      <c r="A684" s="230"/>
      <c r="B684" s="230"/>
      <c r="C684" s="589" t="s">
        <v>3018</v>
      </c>
      <c r="D684" s="210" t="s">
        <v>26</v>
      </c>
      <c r="E684" s="211" t="s">
        <v>2876</v>
      </c>
      <c r="F684" s="232"/>
      <c r="G684" s="233"/>
      <c r="H684" s="221">
        <f>VLOOKUP(C684, '[2]Bảng giá'!$O$13:$Q$482,3,FALSE)</f>
        <v>97000</v>
      </c>
      <c r="I684" s="41" t="s">
        <v>152</v>
      </c>
    </row>
    <row r="685" spans="1:9" ht="15.75" hidden="1">
      <c r="A685" s="230"/>
      <c r="B685" s="230"/>
      <c r="C685" s="589" t="s">
        <v>3019</v>
      </c>
      <c r="D685" s="210" t="s">
        <v>26</v>
      </c>
      <c r="E685" s="211" t="s">
        <v>2876</v>
      </c>
      <c r="F685" s="232"/>
      <c r="G685" s="233"/>
      <c r="H685" s="221">
        <f>VLOOKUP(C685, '[2]Bảng giá'!$O$13:$Q$482,3,FALSE)</f>
        <v>137700</v>
      </c>
      <c r="I685" s="41" t="s">
        <v>152</v>
      </c>
    </row>
    <row r="686" spans="1:9" ht="15.75" hidden="1">
      <c r="A686" s="230"/>
      <c r="B686" s="230"/>
      <c r="C686" s="589" t="s">
        <v>3020</v>
      </c>
      <c r="D686" s="210" t="s">
        <v>26</v>
      </c>
      <c r="E686" s="211" t="s">
        <v>2876</v>
      </c>
      <c r="F686" s="232"/>
      <c r="G686" s="233"/>
      <c r="H686" s="221">
        <f>VLOOKUP(C686, '[2]Bảng giá'!$O$13:$Q$482,3,FALSE)</f>
        <v>195800</v>
      </c>
      <c r="I686" s="41" t="s">
        <v>152</v>
      </c>
    </row>
    <row r="687" spans="1:9" ht="15.75" hidden="1">
      <c r="A687" s="230"/>
      <c r="B687" s="230"/>
      <c r="C687" s="589" t="s">
        <v>3021</v>
      </c>
      <c r="D687" s="210" t="s">
        <v>26</v>
      </c>
      <c r="E687" s="211" t="s">
        <v>2876</v>
      </c>
      <c r="F687" s="232"/>
      <c r="G687" s="233"/>
      <c r="H687" s="221">
        <f>VLOOKUP(C687, '[2]Bảng giá'!$O$13:$Q$482,3,FALSE)</f>
        <v>293300</v>
      </c>
      <c r="I687" s="41" t="s">
        <v>152</v>
      </c>
    </row>
    <row r="688" spans="1:9" ht="15.75" hidden="1">
      <c r="A688" s="230"/>
      <c r="B688" s="230"/>
      <c r="C688" s="589" t="s">
        <v>3022</v>
      </c>
      <c r="D688" s="210" t="s">
        <v>26</v>
      </c>
      <c r="E688" s="211" t="s">
        <v>2876</v>
      </c>
      <c r="F688" s="232"/>
      <c r="G688" s="233"/>
      <c r="H688" s="221">
        <f>VLOOKUP(C688, '[2]Bảng giá'!$O$13:$Q$482,3,FALSE)</f>
        <v>377700</v>
      </c>
      <c r="I688" s="41" t="s">
        <v>152</v>
      </c>
    </row>
    <row r="689" spans="1:9" ht="30" hidden="1">
      <c r="A689" s="230"/>
      <c r="B689" s="230"/>
      <c r="C689" s="589" t="s">
        <v>3023</v>
      </c>
      <c r="D689" s="210" t="s">
        <v>26</v>
      </c>
      <c r="E689" s="211" t="s">
        <v>2876</v>
      </c>
      <c r="F689" s="232"/>
      <c r="G689" s="233"/>
      <c r="H689" s="221">
        <f>VLOOKUP(C689, '[2]Bảng giá'!$O$13:$Q$482,3,FALSE)</f>
        <v>468600</v>
      </c>
      <c r="I689" s="41" t="s">
        <v>152</v>
      </c>
    </row>
    <row r="690" spans="1:9" ht="30" hidden="1">
      <c r="A690" s="230"/>
      <c r="B690" s="230"/>
      <c r="C690" s="589" t="s">
        <v>3024</v>
      </c>
      <c r="D690" s="210" t="s">
        <v>26</v>
      </c>
      <c r="E690" s="211" t="s">
        <v>2876</v>
      </c>
      <c r="F690" s="232"/>
      <c r="G690" s="233"/>
      <c r="H690" s="221">
        <f>VLOOKUP(C690, '[2]Bảng giá'!$O$13:$Q$482,3,FALSE)</f>
        <v>611500</v>
      </c>
      <c r="I690" s="41" t="s">
        <v>152</v>
      </c>
    </row>
    <row r="691" spans="1:9" ht="30" hidden="1">
      <c r="A691" s="230"/>
      <c r="B691" s="230"/>
      <c r="C691" s="589" t="s">
        <v>3025</v>
      </c>
      <c r="D691" s="210" t="s">
        <v>26</v>
      </c>
      <c r="E691" s="211" t="s">
        <v>2876</v>
      </c>
      <c r="F691" s="232"/>
      <c r="G691" s="814" t="s">
        <v>2872</v>
      </c>
      <c r="H691" s="221">
        <f>VLOOKUP(C691, '[2]Bảng giá'!$O$13:$Q$482,3,FALSE)</f>
        <v>779500</v>
      </c>
      <c r="I691" s="41" t="s">
        <v>152</v>
      </c>
    </row>
    <row r="692" spans="1:9" ht="30" hidden="1">
      <c r="A692" s="230"/>
      <c r="B692" s="230"/>
      <c r="C692" s="589" t="s">
        <v>3026</v>
      </c>
      <c r="D692" s="210" t="s">
        <v>26</v>
      </c>
      <c r="E692" s="211" t="s">
        <v>2876</v>
      </c>
      <c r="F692" s="232"/>
      <c r="G692" s="814"/>
      <c r="H692" s="221">
        <f>VLOOKUP(C692, '[2]Bảng giá'!$O$13:$Q$482,3,FALSE)</f>
        <v>955300</v>
      </c>
      <c r="I692" s="41" t="s">
        <v>152</v>
      </c>
    </row>
    <row r="693" spans="1:9" ht="30" hidden="1">
      <c r="A693" s="230"/>
      <c r="B693" s="230"/>
      <c r="C693" s="589" t="s">
        <v>3027</v>
      </c>
      <c r="D693" s="210" t="s">
        <v>26</v>
      </c>
      <c r="E693" s="211" t="s">
        <v>2876</v>
      </c>
      <c r="F693" s="232"/>
      <c r="G693" s="814"/>
      <c r="H693" s="221">
        <f>VLOOKUP(C693, '[2]Bảng giá'!$O$13:$Q$482,3,FALSE)</f>
        <v>1207600</v>
      </c>
      <c r="I693" s="41" t="s">
        <v>152</v>
      </c>
    </row>
    <row r="694" spans="1:9" ht="30" hidden="1">
      <c r="A694" s="230"/>
      <c r="B694" s="230"/>
      <c r="C694" s="589" t="s">
        <v>3028</v>
      </c>
      <c r="D694" s="210" t="s">
        <v>26</v>
      </c>
      <c r="E694" s="211" t="s">
        <v>2876</v>
      </c>
      <c r="F694" s="232"/>
      <c r="G694" s="814"/>
      <c r="H694" s="221">
        <f>VLOOKUP(C694, '[2]Bảng giá'!$O$13:$Q$482,3,FALSE)</f>
        <v>1501400</v>
      </c>
      <c r="I694" s="41" t="s">
        <v>152</v>
      </c>
    </row>
    <row r="695" spans="1:9" ht="30" hidden="1">
      <c r="A695" s="230"/>
      <c r="B695" s="230"/>
      <c r="C695" s="589" t="s">
        <v>3029</v>
      </c>
      <c r="D695" s="210" t="s">
        <v>26</v>
      </c>
      <c r="E695" s="211" t="s">
        <v>2876</v>
      </c>
      <c r="F695" s="232"/>
      <c r="G695" s="814"/>
      <c r="H695" s="221">
        <f>VLOOKUP(C695, '[2]Bảng giá'!$O$13:$Q$482,3,FALSE)</f>
        <v>1882300</v>
      </c>
      <c r="I695" s="41" t="s">
        <v>152</v>
      </c>
    </row>
    <row r="696" spans="1:9" ht="30" hidden="1">
      <c r="A696" s="230"/>
      <c r="B696" s="230"/>
      <c r="C696" s="589" t="s">
        <v>3030</v>
      </c>
      <c r="D696" s="210" t="s">
        <v>26</v>
      </c>
      <c r="E696" s="211" t="s">
        <v>2876</v>
      </c>
      <c r="F696" s="232"/>
      <c r="G696" s="814"/>
      <c r="H696" s="221">
        <f>VLOOKUP(C696, '[2]Bảng giá'!$O$13:$Q$482,3,FALSE)</f>
        <v>2354300</v>
      </c>
      <c r="I696" s="41" t="s">
        <v>152</v>
      </c>
    </row>
    <row r="697" spans="1:9" ht="30" hidden="1">
      <c r="A697" s="230"/>
      <c r="B697" s="230"/>
      <c r="C697" s="589" t="s">
        <v>3031</v>
      </c>
      <c r="D697" s="210" t="s">
        <v>26</v>
      </c>
      <c r="E697" s="211" t="s">
        <v>2876</v>
      </c>
      <c r="F697" s="232"/>
      <c r="G697" s="814"/>
      <c r="H697" s="221">
        <f>VLOOKUP(C697, '[2]Bảng giá'!$O$13:$Q$482,3,FALSE)</f>
        <v>2986000</v>
      </c>
      <c r="I697" s="41" t="s">
        <v>152</v>
      </c>
    </row>
    <row r="698" spans="1:9" ht="30" hidden="1">
      <c r="A698" s="230"/>
      <c r="B698" s="230"/>
      <c r="C698" s="589" t="s">
        <v>3032</v>
      </c>
      <c r="D698" s="210" t="s">
        <v>26</v>
      </c>
      <c r="E698" s="211" t="s">
        <v>2876</v>
      </c>
      <c r="F698" s="232"/>
      <c r="G698" s="233"/>
      <c r="H698" s="221">
        <f>VLOOKUP(C698, '[2]Bảng giá'!$O$13:$Q$482,3,FALSE)</f>
        <v>3780300</v>
      </c>
      <c r="I698" s="41" t="s">
        <v>152</v>
      </c>
    </row>
    <row r="699" spans="1:9" ht="30" hidden="1">
      <c r="A699" s="230"/>
      <c r="B699" s="230"/>
      <c r="C699" s="589" t="s">
        <v>3033</v>
      </c>
      <c r="D699" s="210" t="s">
        <v>26</v>
      </c>
      <c r="E699" s="211" t="s">
        <v>2876</v>
      </c>
      <c r="F699" s="232"/>
      <c r="G699" s="233"/>
      <c r="H699" s="221">
        <f>VLOOKUP(C699, '[2]Bảng giá'!$O$13:$Q$482,3,FALSE)</f>
        <v>4779700</v>
      </c>
      <c r="I699" s="41" t="s">
        <v>152</v>
      </c>
    </row>
    <row r="700" spans="1:9" ht="30" hidden="1">
      <c r="A700" s="230"/>
      <c r="B700" s="230"/>
      <c r="C700" s="589" t="s">
        <v>3034</v>
      </c>
      <c r="D700" s="210" t="s">
        <v>26</v>
      </c>
      <c r="E700" s="211" t="s">
        <v>2876</v>
      </c>
      <c r="F700" s="232"/>
      <c r="G700" s="233"/>
      <c r="H700" s="221">
        <f>VLOOKUP(C700, '[2]Bảng giá'!$O$13:$Q$482,3,FALSE)</f>
        <v>5948300</v>
      </c>
      <c r="I700" s="41" t="s">
        <v>152</v>
      </c>
    </row>
    <row r="701" spans="1:9" ht="30" hidden="1">
      <c r="A701" s="230"/>
      <c r="B701" s="230"/>
      <c r="C701" s="589" t="s">
        <v>3035</v>
      </c>
      <c r="D701" s="210" t="s">
        <v>26</v>
      </c>
      <c r="E701" s="211" t="s">
        <v>2876</v>
      </c>
      <c r="F701" s="232"/>
      <c r="G701" s="233"/>
      <c r="H701" s="221">
        <f>VLOOKUP(C701, '[2]Bảng giá'!$O$13:$Q$482,3,FALSE)</f>
        <v>8116100</v>
      </c>
      <c r="I701" s="41" t="s">
        <v>152</v>
      </c>
    </row>
    <row r="702" spans="1:9" ht="30" hidden="1">
      <c r="A702" s="230"/>
      <c r="B702" s="230"/>
      <c r="C702" s="589" t="s">
        <v>3036</v>
      </c>
      <c r="D702" s="210" t="s">
        <v>26</v>
      </c>
      <c r="E702" s="211" t="s">
        <v>2876</v>
      </c>
      <c r="F702" s="232"/>
      <c r="G702" s="233"/>
      <c r="H702" s="221">
        <f>VLOOKUP(C702, '[2]Bảng giá'!$O$13:$Q$482,3,FALSE)</f>
        <v>10258200</v>
      </c>
      <c r="I702" s="41" t="s">
        <v>152</v>
      </c>
    </row>
    <row r="703" spans="1:9" ht="30" hidden="1">
      <c r="A703" s="230"/>
      <c r="B703" s="230"/>
      <c r="C703" s="589" t="s">
        <v>3037</v>
      </c>
      <c r="D703" s="210" t="s">
        <v>26</v>
      </c>
      <c r="E703" s="211" t="s">
        <v>2876</v>
      </c>
      <c r="F703" s="232"/>
      <c r="G703" s="233"/>
      <c r="H703" s="221">
        <f>VLOOKUP(C703, '[2]Bảng giá'!$O$13:$Q$482,3,FALSE)</f>
        <v>13051800</v>
      </c>
      <c r="I703" s="41" t="s">
        <v>152</v>
      </c>
    </row>
    <row r="704" spans="1:9" ht="30" hidden="1">
      <c r="A704" s="230"/>
      <c r="B704" s="230"/>
      <c r="C704" s="589" t="s">
        <v>3038</v>
      </c>
      <c r="D704" s="210" t="s">
        <v>26</v>
      </c>
      <c r="E704" s="211" t="s">
        <v>2876</v>
      </c>
      <c r="F704" s="232"/>
      <c r="G704" s="233"/>
      <c r="H704" s="221">
        <f>VLOOKUP(C704, '[2]Bảng giá'!$O$13:$Q$482,3,FALSE)</f>
        <v>16545400</v>
      </c>
      <c r="I704" s="41" t="s">
        <v>152</v>
      </c>
    </row>
    <row r="705" spans="1:9" ht="30" hidden="1">
      <c r="A705" s="230"/>
      <c r="B705" s="230"/>
      <c r="C705" s="589" t="s">
        <v>3039</v>
      </c>
      <c r="D705" s="210" t="s">
        <v>26</v>
      </c>
      <c r="E705" s="211" t="s">
        <v>2876</v>
      </c>
      <c r="F705" s="232"/>
      <c r="G705" s="233"/>
      <c r="H705" s="221">
        <f>VLOOKUP(C705, '[2]Bảng giá'!$O$13:$Q$482,3,FALSE)</f>
        <v>20974300</v>
      </c>
      <c r="I705" s="41" t="s">
        <v>152</v>
      </c>
    </row>
    <row r="706" spans="1:9" ht="30" hidden="1">
      <c r="A706" s="230"/>
      <c r="B706" s="230"/>
      <c r="C706" s="589" t="s">
        <v>3040</v>
      </c>
      <c r="D706" s="210" t="s">
        <v>26</v>
      </c>
      <c r="E706" s="211" t="s">
        <v>2876</v>
      </c>
      <c r="F706" s="232"/>
      <c r="G706" s="233"/>
      <c r="H706" s="221">
        <f>VLOOKUP(C706, '[2]Bảng giá'!$O$13:$Q$482,3,FALSE)</f>
        <v>25546400</v>
      </c>
      <c r="I706" s="41" t="s">
        <v>152</v>
      </c>
    </row>
    <row r="707" spans="1:9" ht="30" hidden="1">
      <c r="A707" s="230"/>
      <c r="B707" s="230"/>
      <c r="C707" s="589" t="s">
        <v>3041</v>
      </c>
      <c r="D707" s="210" t="s">
        <v>26</v>
      </c>
      <c r="E707" s="211" t="s">
        <v>2876</v>
      </c>
      <c r="F707" s="232"/>
      <c r="G707" s="233"/>
      <c r="H707" s="221">
        <f>VLOOKUP(C707, '[2]Bảng giá'!$O$13:$Q$482,3,FALSE)</f>
        <v>37252500</v>
      </c>
      <c r="I707" s="41" t="s">
        <v>152</v>
      </c>
    </row>
    <row r="708" spans="1:9" ht="28.5" hidden="1">
      <c r="A708" s="230"/>
      <c r="B708" s="230"/>
      <c r="C708" s="590" t="s">
        <v>3042</v>
      </c>
      <c r="D708" s="210"/>
      <c r="E708" s="212"/>
      <c r="F708" s="232"/>
      <c r="G708" s="233"/>
      <c r="H708" s="221">
        <f>VLOOKUP(C708, '[2]Bảng giá'!$O$13:$Q$482,3,FALSE)</f>
        <v>0</v>
      </c>
      <c r="I708" s="41" t="s">
        <v>152</v>
      </c>
    </row>
    <row r="709" spans="1:9" ht="15.75" hidden="1">
      <c r="A709" s="230"/>
      <c r="B709" s="230"/>
      <c r="C709" s="589" t="s">
        <v>3043</v>
      </c>
      <c r="D709" s="210" t="s">
        <v>26</v>
      </c>
      <c r="E709" s="211" t="s">
        <v>2876</v>
      </c>
      <c r="F709" s="232"/>
      <c r="G709" s="233"/>
      <c r="H709" s="221">
        <f>VLOOKUP(C709, '[2]Bảng giá'!$O$13:$Q$482,3,FALSE)</f>
        <v>12500</v>
      </c>
      <c r="I709" s="41" t="s">
        <v>152</v>
      </c>
    </row>
    <row r="710" spans="1:9" ht="15.75" hidden="1">
      <c r="A710" s="230"/>
      <c r="B710" s="230"/>
      <c r="C710" s="589" t="s">
        <v>3044</v>
      </c>
      <c r="D710" s="210" t="s">
        <v>26</v>
      </c>
      <c r="E710" s="211" t="s">
        <v>2876</v>
      </c>
      <c r="F710" s="232"/>
      <c r="G710" s="233"/>
      <c r="H710" s="221">
        <f>VLOOKUP(C710, '[2]Bảng giá'!$O$13:$Q$482,3,FALSE)</f>
        <v>19000</v>
      </c>
      <c r="I710" s="41" t="s">
        <v>152</v>
      </c>
    </row>
    <row r="711" spans="1:9" ht="15.75" hidden="1">
      <c r="A711" s="230"/>
      <c r="B711" s="230"/>
      <c r="C711" s="589" t="s">
        <v>3045</v>
      </c>
      <c r="D711" s="210" t="s">
        <v>26</v>
      </c>
      <c r="E711" s="211" t="s">
        <v>2876</v>
      </c>
      <c r="F711" s="232"/>
      <c r="G711" s="233"/>
      <c r="H711" s="221">
        <f>VLOOKUP(C711, '[2]Bảng giá'!$O$13:$Q$482,3,FALSE)</f>
        <v>30600</v>
      </c>
      <c r="I711" s="41" t="s">
        <v>152</v>
      </c>
    </row>
    <row r="712" spans="1:9" ht="15.75" hidden="1">
      <c r="A712" s="230"/>
      <c r="B712" s="230"/>
      <c r="C712" s="589" t="s">
        <v>3046</v>
      </c>
      <c r="D712" s="210" t="s">
        <v>26</v>
      </c>
      <c r="E712" s="211" t="s">
        <v>2876</v>
      </c>
      <c r="F712" s="232"/>
      <c r="G712" s="233"/>
      <c r="H712" s="221">
        <f>VLOOKUP(C712, '[2]Bảng giá'!$O$13:$Q$482,3,FALSE)</f>
        <v>47400</v>
      </c>
      <c r="I712" s="41" t="s">
        <v>152</v>
      </c>
    </row>
    <row r="713" spans="1:9" ht="15.75" hidden="1">
      <c r="A713" s="230"/>
      <c r="B713" s="230"/>
      <c r="C713" s="589" t="s">
        <v>3047</v>
      </c>
      <c r="D713" s="210" t="s">
        <v>26</v>
      </c>
      <c r="E713" s="211" t="s">
        <v>2876</v>
      </c>
      <c r="F713" s="232"/>
      <c r="G713" s="233"/>
      <c r="H713" s="221">
        <f>VLOOKUP(C713, '[2]Bảng giá'!$O$13:$Q$482,3,FALSE)</f>
        <v>73500</v>
      </c>
      <c r="I713" s="41" t="s">
        <v>152</v>
      </c>
    </row>
    <row r="714" spans="1:9" ht="15.75" hidden="1">
      <c r="A714" s="230"/>
      <c r="B714" s="230"/>
      <c r="C714" s="589" t="s">
        <v>3048</v>
      </c>
      <c r="D714" s="210" t="s">
        <v>26</v>
      </c>
      <c r="E714" s="211" t="s">
        <v>2876</v>
      </c>
      <c r="F714" s="232"/>
      <c r="G714" s="233"/>
      <c r="H714" s="221">
        <f>VLOOKUP(C714, '[2]Bảng giá'!$O$13:$Q$482,3,FALSE)</f>
        <v>115700</v>
      </c>
      <c r="I714" s="41" t="s">
        <v>152</v>
      </c>
    </row>
    <row r="715" spans="1:9" ht="15.75" hidden="1">
      <c r="A715" s="230"/>
      <c r="B715" s="230"/>
      <c r="C715" s="589" t="s">
        <v>3049</v>
      </c>
      <c r="D715" s="210" t="s">
        <v>26</v>
      </c>
      <c r="E715" s="211" t="s">
        <v>2876</v>
      </c>
      <c r="F715" s="232"/>
      <c r="G715" s="233"/>
      <c r="H715" s="221">
        <f>VLOOKUP(C715, '[2]Bảng giá'!$O$13:$Q$482,3,FALSE)</f>
        <v>164300</v>
      </c>
      <c r="I715" s="41" t="s">
        <v>152</v>
      </c>
    </row>
    <row r="716" spans="1:9" ht="15.75" hidden="1">
      <c r="A716" s="230"/>
      <c r="B716" s="230"/>
      <c r="C716" s="589" t="s">
        <v>3050</v>
      </c>
      <c r="D716" s="210" t="s">
        <v>26</v>
      </c>
      <c r="E716" s="211" t="s">
        <v>2876</v>
      </c>
      <c r="F716" s="232"/>
      <c r="G716" s="233"/>
      <c r="H716" s="221">
        <f>VLOOKUP(C716, '[2]Bảng giá'!$O$13:$Q$482,3,FALSE)</f>
        <v>235200</v>
      </c>
      <c r="I716" s="41" t="s">
        <v>152</v>
      </c>
    </row>
    <row r="717" spans="1:9" ht="30" hidden="1">
      <c r="A717" s="230"/>
      <c r="B717" s="230"/>
      <c r="C717" s="589" t="s">
        <v>3051</v>
      </c>
      <c r="D717" s="210" t="s">
        <v>26</v>
      </c>
      <c r="E717" s="211" t="s">
        <v>2876</v>
      </c>
      <c r="F717" s="232"/>
      <c r="G717" s="233"/>
      <c r="H717" s="221">
        <f>VLOOKUP(C717, '[2]Bảng giá'!$O$13:$Q$482,3,FALSE)</f>
        <v>354300</v>
      </c>
      <c r="I717" s="41" t="s">
        <v>152</v>
      </c>
    </row>
    <row r="718" spans="1:9" ht="30" hidden="1">
      <c r="A718" s="230"/>
      <c r="B718" s="230"/>
      <c r="C718" s="589" t="s">
        <v>3052</v>
      </c>
      <c r="D718" s="210" t="s">
        <v>26</v>
      </c>
      <c r="E718" s="211" t="s">
        <v>2876</v>
      </c>
      <c r="F718" s="232"/>
      <c r="G718" s="233"/>
      <c r="H718" s="221">
        <f>VLOOKUP(C718, '[2]Bảng giá'!$O$13:$Q$482,3,FALSE)</f>
        <v>458300</v>
      </c>
      <c r="I718" s="41" t="s">
        <v>152</v>
      </c>
    </row>
    <row r="719" spans="1:9" ht="30" hidden="1">
      <c r="A719" s="230"/>
      <c r="B719" s="230"/>
      <c r="C719" s="589" t="s">
        <v>3053</v>
      </c>
      <c r="D719" s="210" t="s">
        <v>26</v>
      </c>
      <c r="E719" s="211" t="s">
        <v>2876</v>
      </c>
      <c r="F719" s="232"/>
      <c r="G719" s="814" t="s">
        <v>2872</v>
      </c>
      <c r="H719" s="221">
        <f>VLOOKUP(C719, '[2]Bảng giá'!$O$13:$Q$482,3,FALSE)</f>
        <v>568200</v>
      </c>
      <c r="I719" s="41" t="s">
        <v>152</v>
      </c>
    </row>
    <row r="720" spans="1:9" ht="30" hidden="1">
      <c r="A720" s="230"/>
      <c r="B720" s="230"/>
      <c r="C720" s="589" t="s">
        <v>3054</v>
      </c>
      <c r="D720" s="210" t="s">
        <v>26</v>
      </c>
      <c r="E720" s="211" t="s">
        <v>2876</v>
      </c>
      <c r="F720" s="232"/>
      <c r="G720" s="814"/>
      <c r="H720" s="221">
        <f>VLOOKUP(C720, '[2]Bảng giá'!$O$13:$Q$482,3,FALSE)</f>
        <v>751300</v>
      </c>
      <c r="I720" s="41" t="s">
        <v>152</v>
      </c>
    </row>
    <row r="721" spans="1:9" ht="30" hidden="1">
      <c r="A721" s="230"/>
      <c r="B721" s="230"/>
      <c r="C721" s="589" t="s">
        <v>3055</v>
      </c>
      <c r="D721" s="210" t="s">
        <v>26</v>
      </c>
      <c r="E721" s="211" t="s">
        <v>2876</v>
      </c>
      <c r="F721" s="232"/>
      <c r="G721" s="814"/>
      <c r="H721" s="221">
        <f>VLOOKUP(C721, '[2]Bảng giá'!$O$13:$Q$482,3,FALSE)</f>
        <v>945200</v>
      </c>
      <c r="I721" s="41" t="s">
        <v>152</v>
      </c>
    </row>
    <row r="722" spans="1:9" ht="30" hidden="1">
      <c r="A722" s="230"/>
      <c r="B722" s="230"/>
      <c r="C722" s="589" t="s">
        <v>3056</v>
      </c>
      <c r="D722" s="210" t="s">
        <v>26</v>
      </c>
      <c r="E722" s="211" t="s">
        <v>2876</v>
      </c>
      <c r="F722" s="232"/>
      <c r="G722" s="814"/>
      <c r="H722" s="221">
        <f>VLOOKUP(C722, '[2]Bảng giá'!$O$13:$Q$482,3,FALSE)</f>
        <v>1182500</v>
      </c>
      <c r="I722" s="41" t="s">
        <v>152</v>
      </c>
    </row>
    <row r="723" spans="1:9" ht="30" hidden="1">
      <c r="A723" s="230"/>
      <c r="B723" s="230"/>
      <c r="C723" s="589" t="s">
        <v>3057</v>
      </c>
      <c r="D723" s="210" t="s">
        <v>26</v>
      </c>
      <c r="E723" s="211" t="s">
        <v>2876</v>
      </c>
      <c r="F723" s="232"/>
      <c r="G723" s="814"/>
      <c r="H723" s="221">
        <f>VLOOKUP(C723, '[2]Bảng giá'!$O$13:$Q$482,3,FALSE)</f>
        <v>1445800</v>
      </c>
      <c r="I723" s="41" t="s">
        <v>152</v>
      </c>
    </row>
    <row r="724" spans="1:9" ht="30" hidden="1">
      <c r="A724" s="230"/>
      <c r="B724" s="230"/>
      <c r="C724" s="589" t="s">
        <v>3058</v>
      </c>
      <c r="D724" s="210" t="s">
        <v>26</v>
      </c>
      <c r="E724" s="211" t="s">
        <v>2876</v>
      </c>
      <c r="F724" s="232"/>
      <c r="G724" s="814"/>
      <c r="H724" s="221">
        <f>VLOOKUP(C724, '[2]Bảng giá'!$O$13:$Q$482,3,FALSE)</f>
        <v>1798700</v>
      </c>
      <c r="I724" s="41" t="s">
        <v>152</v>
      </c>
    </row>
    <row r="725" spans="1:9" ht="30" hidden="1">
      <c r="A725" s="230"/>
      <c r="B725" s="230"/>
      <c r="C725" s="589" t="s">
        <v>3059</v>
      </c>
      <c r="D725" s="210" t="s">
        <v>26</v>
      </c>
      <c r="E725" s="211" t="s">
        <v>2876</v>
      </c>
      <c r="F725" s="232"/>
      <c r="G725" s="814"/>
      <c r="H725" s="221">
        <f>VLOOKUP(C725, '[2]Bảng giá'!$O$13:$Q$482,3,FALSE)</f>
        <v>2254300</v>
      </c>
      <c r="I725" s="41" t="s">
        <v>152</v>
      </c>
    </row>
    <row r="726" spans="1:9" ht="60" hidden="1">
      <c r="A726" s="230"/>
      <c r="B726" s="230"/>
      <c r="C726" s="589" t="s">
        <v>3060</v>
      </c>
      <c r="D726" s="210" t="s">
        <v>26</v>
      </c>
      <c r="E726" s="216" t="s">
        <v>2874</v>
      </c>
      <c r="F726" s="232"/>
      <c r="G726" s="233"/>
      <c r="H726" s="221">
        <f>VLOOKUP(C726, '[2]Bảng giá'!$O$13:$Q$482,3,FALSE)</f>
        <v>2853500</v>
      </c>
      <c r="I726" s="41" t="s">
        <v>152</v>
      </c>
    </row>
    <row r="727" spans="1:9" ht="30" hidden="1">
      <c r="A727" s="230"/>
      <c r="B727" s="230"/>
      <c r="C727" s="589" t="s">
        <v>3061</v>
      </c>
      <c r="D727" s="210" t="s">
        <v>26</v>
      </c>
      <c r="E727" s="211" t="s">
        <v>2876</v>
      </c>
      <c r="F727" s="232"/>
      <c r="G727" s="233"/>
      <c r="H727" s="221">
        <f>VLOOKUP(C727, '[2]Bảng giá'!$O$13:$Q$482,3,FALSE)</f>
        <v>3622500</v>
      </c>
      <c r="I727" s="41" t="s">
        <v>152</v>
      </c>
    </row>
    <row r="728" spans="1:9" ht="30" hidden="1">
      <c r="A728" s="230"/>
      <c r="B728" s="230"/>
      <c r="C728" s="589" t="s">
        <v>3062</v>
      </c>
      <c r="D728" s="210" t="s">
        <v>26</v>
      </c>
      <c r="E728" s="211" t="s">
        <v>2876</v>
      </c>
      <c r="F728" s="232"/>
      <c r="G728" s="233"/>
      <c r="H728" s="221">
        <f>VLOOKUP(C728, '[2]Bảng giá'!$O$13:$Q$482,3,FALSE)</f>
        <v>4616700</v>
      </c>
      <c r="I728" s="41" t="s">
        <v>152</v>
      </c>
    </row>
    <row r="729" spans="1:9" ht="30" hidden="1">
      <c r="A729" s="230"/>
      <c r="B729" s="230"/>
      <c r="C729" s="589" t="s">
        <v>3063</v>
      </c>
      <c r="D729" s="210" t="s">
        <v>26</v>
      </c>
      <c r="E729" s="211" t="s">
        <v>2876</v>
      </c>
      <c r="F729" s="232"/>
      <c r="G729" s="233"/>
      <c r="H729" s="221">
        <f>VLOOKUP(C729, '[2]Bảng giá'!$O$13:$Q$482,3,FALSE)</f>
        <v>5843400</v>
      </c>
      <c r="I729" s="41" t="s">
        <v>152</v>
      </c>
    </row>
    <row r="730" spans="1:9" ht="30" hidden="1">
      <c r="A730" s="230"/>
      <c r="B730" s="230"/>
      <c r="C730" s="589" t="s">
        <v>3064</v>
      </c>
      <c r="D730" s="210" t="s">
        <v>26</v>
      </c>
      <c r="E730" s="211" t="s">
        <v>2876</v>
      </c>
      <c r="F730" s="232"/>
      <c r="G730" s="233"/>
      <c r="H730" s="221">
        <f>VLOOKUP(C730, '[2]Bảng giá'!$O$13:$Q$482,3,FALSE)</f>
        <v>7243500</v>
      </c>
      <c r="I730" s="41" t="s">
        <v>152</v>
      </c>
    </row>
    <row r="731" spans="1:9" ht="30" hidden="1">
      <c r="A731" s="230"/>
      <c r="B731" s="230"/>
      <c r="C731" s="589" t="s">
        <v>3065</v>
      </c>
      <c r="D731" s="210" t="s">
        <v>26</v>
      </c>
      <c r="E731" s="211" t="s">
        <v>2876</v>
      </c>
      <c r="F731" s="232"/>
      <c r="G731" s="233"/>
      <c r="H731" s="221">
        <f>VLOOKUP(C731, '[2]Bảng giá'!$O$13:$Q$482,3,FALSE)</f>
        <v>9803200</v>
      </c>
      <c r="I731" s="41" t="s">
        <v>152</v>
      </c>
    </row>
    <row r="732" spans="1:9" ht="30" hidden="1">
      <c r="A732" s="230"/>
      <c r="B732" s="230"/>
      <c r="C732" s="589" t="s">
        <v>3066</v>
      </c>
      <c r="D732" s="210" t="s">
        <v>26</v>
      </c>
      <c r="E732" s="211" t="s">
        <v>2876</v>
      </c>
      <c r="F732" s="232"/>
      <c r="G732" s="233"/>
      <c r="H732" s="221">
        <f>VLOOKUP(C732, '[2]Bảng giá'!$O$13:$Q$482,3,FALSE)</f>
        <v>11646800</v>
      </c>
      <c r="I732" s="41" t="s">
        <v>152</v>
      </c>
    </row>
    <row r="733" spans="1:9" ht="30" hidden="1">
      <c r="A733" s="230"/>
      <c r="B733" s="230"/>
      <c r="C733" s="589" t="s">
        <v>3067</v>
      </c>
      <c r="D733" s="210" t="s">
        <v>26</v>
      </c>
      <c r="E733" s="211" t="s">
        <v>2876</v>
      </c>
      <c r="F733" s="232"/>
      <c r="G733" s="233"/>
      <c r="H733" s="221">
        <f>VLOOKUP(C733, '[2]Bảng giá'!$O$13:$Q$482,3,FALSE)</f>
        <v>15800900</v>
      </c>
      <c r="I733" s="41" t="s">
        <v>152</v>
      </c>
    </row>
    <row r="734" spans="1:9" ht="30" hidden="1">
      <c r="A734" s="230"/>
      <c r="B734" s="230"/>
      <c r="C734" s="589" t="s">
        <v>3068</v>
      </c>
      <c r="D734" s="210" t="s">
        <v>26</v>
      </c>
      <c r="E734" s="211" t="s">
        <v>2876</v>
      </c>
      <c r="F734" s="232"/>
      <c r="G734" s="233"/>
      <c r="H734" s="221">
        <f>VLOOKUP(C734, '[2]Bảng giá'!$O$13:$Q$482,3,FALSE)</f>
        <v>20161800</v>
      </c>
      <c r="I734" s="41" t="s">
        <v>152</v>
      </c>
    </row>
    <row r="735" spans="1:9" ht="28.5" hidden="1">
      <c r="A735" s="230"/>
      <c r="B735" s="230"/>
      <c r="C735" s="590" t="s">
        <v>3069</v>
      </c>
      <c r="D735" s="209"/>
      <c r="E735" s="227"/>
      <c r="F735" s="232"/>
      <c r="G735" s="233"/>
      <c r="H735" s="221">
        <f>VLOOKUP(C735, '[2]Bảng giá'!$O$13:$Q$482,3,FALSE)</f>
        <v>0</v>
      </c>
      <c r="I735" s="41" t="s">
        <v>152</v>
      </c>
    </row>
    <row r="736" spans="1:9" ht="22.5" hidden="1" customHeight="1">
      <c r="A736" s="230"/>
      <c r="B736" s="230"/>
      <c r="C736" s="589" t="s">
        <v>3070</v>
      </c>
      <c r="D736" s="210" t="s">
        <v>26</v>
      </c>
      <c r="E736" s="211" t="s">
        <v>2876</v>
      </c>
      <c r="F736" s="232"/>
      <c r="G736" s="233"/>
      <c r="H736" s="221">
        <f>VLOOKUP(C736, '[2]Bảng giá'!$O$13:$Q$482,3,FALSE)</f>
        <v>14800</v>
      </c>
      <c r="I736" s="41" t="s">
        <v>152</v>
      </c>
    </row>
    <row r="737" spans="1:9" ht="24" hidden="1" customHeight="1">
      <c r="A737" s="230"/>
      <c r="B737" s="230"/>
      <c r="C737" s="589" t="s">
        <v>3071</v>
      </c>
      <c r="D737" s="210" t="s">
        <v>26</v>
      </c>
      <c r="E737" s="211" t="s">
        <v>2876</v>
      </c>
      <c r="F737" s="232"/>
      <c r="G737" s="233"/>
      <c r="H737" s="221">
        <f>VLOOKUP(C737, '[2]Bảng giá'!$O$13:$Q$482,3,FALSE)</f>
        <v>22300</v>
      </c>
      <c r="I737" s="41" t="s">
        <v>152</v>
      </c>
    </row>
    <row r="738" spans="1:9" ht="22.5" hidden="1" customHeight="1">
      <c r="A738" s="230"/>
      <c r="B738" s="230"/>
      <c r="C738" s="589" t="s">
        <v>3072</v>
      </c>
      <c r="D738" s="210" t="s">
        <v>26</v>
      </c>
      <c r="E738" s="211" t="s">
        <v>2876</v>
      </c>
      <c r="F738" s="232"/>
      <c r="G738" s="233"/>
      <c r="H738" s="221">
        <f>VLOOKUP(C738, '[2]Bảng giá'!$O$13:$Q$482,3,FALSE)</f>
        <v>36800</v>
      </c>
      <c r="I738" s="41" t="s">
        <v>152</v>
      </c>
    </row>
    <row r="739" spans="1:9" ht="15.75" hidden="1">
      <c r="A739" s="230"/>
      <c r="B739" s="230"/>
      <c r="C739" s="589" t="s">
        <v>3073</v>
      </c>
      <c r="D739" s="210" t="s">
        <v>26</v>
      </c>
      <c r="E739" s="211" t="s">
        <v>2876</v>
      </c>
      <c r="F739" s="232"/>
      <c r="G739" s="233"/>
      <c r="H739" s="221">
        <f>VLOOKUP(C739, '[2]Bảng giá'!$O$13:$Q$482,3,FALSE)</f>
        <v>56300</v>
      </c>
      <c r="I739" s="41" t="s">
        <v>152</v>
      </c>
    </row>
    <row r="740" spans="1:9" ht="15.75" hidden="1">
      <c r="A740" s="230"/>
      <c r="B740" s="230"/>
      <c r="C740" s="589" t="s">
        <v>3074</v>
      </c>
      <c r="D740" s="210" t="s">
        <v>26</v>
      </c>
      <c r="E740" s="211" t="s">
        <v>2876</v>
      </c>
      <c r="F740" s="232"/>
      <c r="G740" s="233"/>
      <c r="H740" s="221">
        <f>VLOOKUP(C740, '[2]Bảng giá'!$O$13:$Q$482,3,FALSE)</f>
        <v>87000</v>
      </c>
      <c r="I740" s="41" t="s">
        <v>152</v>
      </c>
    </row>
    <row r="741" spans="1:9" ht="15.75" hidden="1">
      <c r="A741" s="230"/>
      <c r="B741" s="230"/>
      <c r="C741" s="589" t="s">
        <v>3075</v>
      </c>
      <c r="D741" s="210" t="s">
        <v>26</v>
      </c>
      <c r="E741" s="211" t="s">
        <v>2876</v>
      </c>
      <c r="F741" s="232"/>
      <c r="G741" s="233"/>
      <c r="H741" s="221">
        <f>VLOOKUP(C741, '[2]Bảng giá'!$O$13:$Q$482,3,FALSE)</f>
        <v>138500</v>
      </c>
      <c r="I741" s="41" t="s">
        <v>152</v>
      </c>
    </row>
    <row r="742" spans="1:9" ht="15.75" hidden="1">
      <c r="A742" s="230"/>
      <c r="B742" s="230"/>
      <c r="C742" s="589" t="s">
        <v>3076</v>
      </c>
      <c r="D742" s="210" t="s">
        <v>26</v>
      </c>
      <c r="E742" s="211" t="s">
        <v>2876</v>
      </c>
      <c r="F742" s="232"/>
      <c r="G742" s="233"/>
      <c r="H742" s="221">
        <f>VLOOKUP(C742, '[2]Bảng giá'!$O$13:$Q$482,3,FALSE)</f>
        <v>196200</v>
      </c>
      <c r="I742" s="41" t="s">
        <v>152</v>
      </c>
    </row>
    <row r="743" spans="1:9" ht="15.75" hidden="1">
      <c r="A743" s="230"/>
      <c r="B743" s="230"/>
      <c r="C743" s="589" t="s">
        <v>3077</v>
      </c>
      <c r="D743" s="210" t="s">
        <v>26</v>
      </c>
      <c r="E743" s="211" t="s">
        <v>2876</v>
      </c>
      <c r="F743" s="232"/>
      <c r="G743" s="233"/>
      <c r="H743" s="221">
        <f>VLOOKUP(C743, '[2]Bảng giá'!$O$13:$Q$482,3,FALSE)</f>
        <v>281500</v>
      </c>
      <c r="I743" s="41" t="s">
        <v>152</v>
      </c>
    </row>
    <row r="744" spans="1:9" ht="30" hidden="1">
      <c r="A744" s="230"/>
      <c r="B744" s="230"/>
      <c r="C744" s="589" t="s">
        <v>3078</v>
      </c>
      <c r="D744" s="210" t="s">
        <v>26</v>
      </c>
      <c r="E744" s="211" t="s">
        <v>2876</v>
      </c>
      <c r="F744" s="232"/>
      <c r="G744" s="233"/>
      <c r="H744" s="221">
        <f>VLOOKUP(C744, '[2]Bảng giá'!$O$13:$Q$482,3,FALSE)</f>
        <v>426300</v>
      </c>
      <c r="I744" s="41" t="s">
        <v>152</v>
      </c>
    </row>
    <row r="745" spans="1:9" ht="30" hidden="1">
      <c r="A745" s="230"/>
      <c r="B745" s="230"/>
      <c r="C745" s="589" t="s">
        <v>3079</v>
      </c>
      <c r="D745" s="210" t="s">
        <v>26</v>
      </c>
      <c r="E745" s="211" t="s">
        <v>2876</v>
      </c>
      <c r="F745" s="232"/>
      <c r="G745" s="814" t="s">
        <v>2872</v>
      </c>
      <c r="H745" s="221">
        <f>VLOOKUP(C745, '[2]Bảng giá'!$O$13:$Q$482,3,FALSE)</f>
        <v>546500</v>
      </c>
      <c r="I745" s="41" t="s">
        <v>152</v>
      </c>
    </row>
    <row r="746" spans="1:9" ht="30" hidden="1">
      <c r="A746" s="230"/>
      <c r="B746" s="230"/>
      <c r="C746" s="589" t="s">
        <v>3080</v>
      </c>
      <c r="D746" s="210" t="s">
        <v>26</v>
      </c>
      <c r="E746" s="211" t="s">
        <v>2876</v>
      </c>
      <c r="F746" s="232"/>
      <c r="G746" s="814"/>
      <c r="H746" s="221">
        <f>VLOOKUP(C746, '[2]Bảng giá'!$O$13:$Q$482,3,FALSE)</f>
        <v>683300</v>
      </c>
      <c r="I746" s="41" t="s">
        <v>152</v>
      </c>
    </row>
    <row r="747" spans="1:9" ht="30" hidden="1">
      <c r="A747" s="230"/>
      <c r="B747" s="230"/>
      <c r="C747" s="589" t="s">
        <v>3081</v>
      </c>
      <c r="D747" s="210" t="s">
        <v>26</v>
      </c>
      <c r="E747" s="211" t="s">
        <v>2876</v>
      </c>
      <c r="F747" s="232"/>
      <c r="G747" s="814"/>
      <c r="H747" s="221">
        <f>VLOOKUP(C747, '[2]Bảng giá'!$O$13:$Q$482,3,FALSE)</f>
        <v>896400</v>
      </c>
      <c r="I747" s="41" t="s">
        <v>152</v>
      </c>
    </row>
    <row r="748" spans="1:9" ht="30" hidden="1">
      <c r="A748" s="230"/>
      <c r="B748" s="230"/>
      <c r="C748" s="589" t="s">
        <v>3082</v>
      </c>
      <c r="D748" s="210" t="s">
        <v>26</v>
      </c>
      <c r="E748" s="211" t="s">
        <v>2876</v>
      </c>
      <c r="F748" s="232"/>
      <c r="G748" s="814"/>
      <c r="H748" s="221">
        <f>VLOOKUP(C748, '[2]Bảng giá'!$O$13:$Q$482,3,FALSE)</f>
        <v>1133400</v>
      </c>
      <c r="I748" s="41" t="s">
        <v>152</v>
      </c>
    </row>
    <row r="749" spans="1:9" ht="30" hidden="1">
      <c r="A749" s="230"/>
      <c r="B749" s="230"/>
      <c r="C749" s="589" t="s">
        <v>3083</v>
      </c>
      <c r="D749" s="210" t="s">
        <v>26</v>
      </c>
      <c r="E749" s="211" t="s">
        <v>2876</v>
      </c>
      <c r="F749" s="232"/>
      <c r="G749" s="814"/>
      <c r="H749" s="221">
        <f>VLOOKUP(C749, '[2]Bảng giá'!$O$13:$Q$482,3,FALSE)</f>
        <v>1410000</v>
      </c>
      <c r="I749" s="41" t="s">
        <v>152</v>
      </c>
    </row>
    <row r="750" spans="1:9" ht="30" hidden="1">
      <c r="A750" s="230"/>
      <c r="B750" s="230"/>
      <c r="C750" s="589" t="s">
        <v>3084</v>
      </c>
      <c r="D750" s="210" t="s">
        <v>26</v>
      </c>
      <c r="E750" s="211" t="s">
        <v>2876</v>
      </c>
      <c r="F750" s="232"/>
      <c r="G750" s="814"/>
      <c r="H750" s="221">
        <f>VLOOKUP(C750, '[2]Bảng giá'!$O$13:$Q$482,3,FALSE)</f>
        <v>1743900</v>
      </c>
      <c r="I750" s="41" t="s">
        <v>152</v>
      </c>
    </row>
    <row r="751" spans="1:9" ht="30" hidden="1">
      <c r="A751" s="230"/>
      <c r="B751" s="230"/>
      <c r="C751" s="589" t="s">
        <v>3085</v>
      </c>
      <c r="D751" s="210" t="s">
        <v>26</v>
      </c>
      <c r="E751" s="211" t="s">
        <v>2876</v>
      </c>
      <c r="F751" s="232"/>
      <c r="G751" s="814"/>
      <c r="H751" s="221">
        <f>VLOOKUP(C751, '[2]Bảng giá'!$O$13:$Q$482,3,FALSE)</f>
        <v>2152100</v>
      </c>
      <c r="I751" s="41" t="s">
        <v>152</v>
      </c>
    </row>
    <row r="752" spans="1:9" ht="30" hidden="1">
      <c r="A752" s="230"/>
      <c r="B752" s="230"/>
      <c r="C752" s="589" t="s">
        <v>3086</v>
      </c>
      <c r="D752" s="210" t="s">
        <v>26</v>
      </c>
      <c r="E752" s="211" t="s">
        <v>2876</v>
      </c>
      <c r="F752" s="232"/>
      <c r="G752" s="233"/>
      <c r="H752" s="221">
        <f>VLOOKUP(C752, '[2]Bảng giá'!$O$13:$Q$482,3,FALSE)</f>
        <v>2695600</v>
      </c>
      <c r="I752" s="41" t="s">
        <v>152</v>
      </c>
    </row>
    <row r="753" spans="1:9" ht="30" hidden="1">
      <c r="A753" s="230"/>
      <c r="B753" s="230"/>
      <c r="C753" s="589" t="s">
        <v>3087</v>
      </c>
      <c r="D753" s="210" t="s">
        <v>26</v>
      </c>
      <c r="E753" s="211" t="s">
        <v>2876</v>
      </c>
      <c r="F753" s="232"/>
      <c r="G753" s="233"/>
      <c r="H753" s="221">
        <f>VLOOKUP(C753, '[2]Bảng giá'!$O$13:$Q$482,3,FALSE)</f>
        <v>3433900</v>
      </c>
      <c r="I753" s="41" t="s">
        <v>152</v>
      </c>
    </row>
    <row r="754" spans="1:9" ht="30" hidden="1">
      <c r="A754" s="230"/>
      <c r="B754" s="230"/>
      <c r="C754" s="589" t="s">
        <v>3088</v>
      </c>
      <c r="D754" s="210" t="s">
        <v>26</v>
      </c>
      <c r="E754" s="211" t="s">
        <v>2876</v>
      </c>
      <c r="F754" s="232"/>
      <c r="G754" s="233"/>
      <c r="H754" s="221">
        <f>VLOOKUP(C754, '[2]Bảng giá'!$O$13:$Q$482,3,FALSE)</f>
        <v>4356200</v>
      </c>
      <c r="I754" s="41" t="s">
        <v>152</v>
      </c>
    </row>
    <row r="755" spans="1:9" ht="30" hidden="1">
      <c r="A755" s="230"/>
      <c r="B755" s="230"/>
      <c r="C755" s="589" t="s">
        <v>3089</v>
      </c>
      <c r="D755" s="210" t="s">
        <v>26</v>
      </c>
      <c r="E755" s="211" t="s">
        <v>2876</v>
      </c>
      <c r="F755" s="232"/>
      <c r="G755" s="233"/>
      <c r="H755" s="221">
        <f>VLOOKUP(C755, '[2]Bảng giá'!$O$13:$Q$482,3,FALSE)</f>
        <v>5548000</v>
      </c>
      <c r="I755" s="41" t="s">
        <v>152</v>
      </c>
    </row>
    <row r="756" spans="1:9" ht="30" hidden="1">
      <c r="A756" s="230"/>
      <c r="B756" s="230"/>
      <c r="C756" s="589" t="s">
        <v>3090</v>
      </c>
      <c r="D756" s="210" t="s">
        <v>26</v>
      </c>
      <c r="E756" s="211" t="s">
        <v>2876</v>
      </c>
      <c r="F756" s="232"/>
      <c r="G756" s="233"/>
      <c r="H756" s="221">
        <f>VLOOKUP(C756, '[2]Bảng giá'!$O$13:$Q$482,3,FALSE)</f>
        <v>7013600</v>
      </c>
      <c r="I756" s="41" t="s">
        <v>152</v>
      </c>
    </row>
    <row r="757" spans="1:9" ht="30" hidden="1">
      <c r="A757" s="230"/>
      <c r="B757" s="230"/>
      <c r="C757" s="589" t="s">
        <v>3091</v>
      </c>
      <c r="D757" s="210" t="s">
        <v>26</v>
      </c>
      <c r="E757" s="211" t="s">
        <v>2876</v>
      </c>
      <c r="F757" s="232"/>
      <c r="G757" s="233"/>
      <c r="H757" s="221">
        <f>VLOOKUP(C757, '[2]Bảng giá'!$O$13:$Q$482,3,FALSE)</f>
        <v>8675100</v>
      </c>
      <c r="I757" s="41" t="s">
        <v>152</v>
      </c>
    </row>
    <row r="758" spans="1:9" ht="25.5" hidden="1" customHeight="1">
      <c r="A758" s="230"/>
      <c r="B758" s="230"/>
      <c r="C758" s="219" t="s">
        <v>3092</v>
      </c>
      <c r="D758" s="209"/>
      <c r="E758" s="228"/>
      <c r="F758" s="232"/>
      <c r="G758" s="233"/>
      <c r="H758" s="221"/>
      <c r="I758" s="41" t="s">
        <v>152</v>
      </c>
    </row>
    <row r="759" spans="1:9" ht="38.25" hidden="1" customHeight="1">
      <c r="A759" s="230"/>
      <c r="B759" s="230"/>
      <c r="C759" s="218" t="s">
        <v>3093</v>
      </c>
      <c r="D759" s="213"/>
      <c r="E759" s="216" t="s">
        <v>165</v>
      </c>
      <c r="F759" s="232"/>
      <c r="G759" s="233"/>
      <c r="H759" s="221"/>
      <c r="I759" s="41" t="s">
        <v>152</v>
      </c>
    </row>
    <row r="760" spans="1:9" ht="30" hidden="1">
      <c r="A760" s="230"/>
      <c r="B760" s="230"/>
      <c r="C760" s="47" t="s">
        <v>3094</v>
      </c>
      <c r="D760" s="210" t="s">
        <v>26</v>
      </c>
      <c r="E760" s="211" t="s">
        <v>2876</v>
      </c>
      <c r="F760" s="232"/>
      <c r="G760" s="233"/>
      <c r="H760" s="221">
        <v>7900</v>
      </c>
      <c r="I760" s="41" t="s">
        <v>152</v>
      </c>
    </row>
    <row r="761" spans="1:9" ht="30" hidden="1">
      <c r="A761" s="230"/>
      <c r="B761" s="230"/>
      <c r="C761" s="47" t="s">
        <v>3095</v>
      </c>
      <c r="D761" s="210" t="s">
        <v>26</v>
      </c>
      <c r="E761" s="211" t="s">
        <v>2876</v>
      </c>
      <c r="F761" s="232"/>
      <c r="G761" s="233"/>
      <c r="H761" s="221">
        <v>9600</v>
      </c>
      <c r="I761" s="41" t="s">
        <v>152</v>
      </c>
    </row>
    <row r="762" spans="1:9" ht="30" hidden="1">
      <c r="A762" s="230"/>
      <c r="B762" s="230"/>
      <c r="C762" s="47" t="s">
        <v>3096</v>
      </c>
      <c r="D762" s="210" t="s">
        <v>26</v>
      </c>
      <c r="E762" s="211" t="s">
        <v>2876</v>
      </c>
      <c r="F762" s="232"/>
      <c r="G762" s="233"/>
      <c r="H762" s="221">
        <v>10500</v>
      </c>
      <c r="I762" s="41" t="s">
        <v>152</v>
      </c>
    </row>
    <row r="763" spans="1:9" ht="30" hidden="1">
      <c r="A763" s="230"/>
      <c r="B763" s="230"/>
      <c r="C763" s="47" t="s">
        <v>3097</v>
      </c>
      <c r="D763" s="210" t="s">
        <v>26</v>
      </c>
      <c r="E763" s="211" t="s">
        <v>2876</v>
      </c>
      <c r="F763" s="232"/>
      <c r="G763" s="233"/>
      <c r="H763" s="221">
        <v>12600</v>
      </c>
      <c r="I763" s="41" t="s">
        <v>152</v>
      </c>
    </row>
    <row r="764" spans="1:9" ht="30" hidden="1">
      <c r="A764" s="230"/>
      <c r="B764" s="230"/>
      <c r="C764" s="47" t="s">
        <v>3098</v>
      </c>
      <c r="D764" s="210" t="s">
        <v>26</v>
      </c>
      <c r="E764" s="211" t="s">
        <v>2876</v>
      </c>
      <c r="F764" s="232"/>
      <c r="G764" s="233"/>
      <c r="H764" s="221">
        <v>14800</v>
      </c>
      <c r="I764" s="41" t="s">
        <v>152</v>
      </c>
    </row>
    <row r="765" spans="1:9" ht="30" hidden="1">
      <c r="A765" s="230"/>
      <c r="B765" s="230"/>
      <c r="C765" s="47" t="s">
        <v>3099</v>
      </c>
      <c r="D765" s="210" t="s">
        <v>26</v>
      </c>
      <c r="E765" s="211" t="s">
        <v>2876</v>
      </c>
      <c r="F765" s="232"/>
      <c r="G765" s="233"/>
      <c r="H765" s="221">
        <v>9800</v>
      </c>
      <c r="I765" s="41" t="s">
        <v>152</v>
      </c>
    </row>
    <row r="766" spans="1:9" ht="30" hidden="1">
      <c r="A766" s="230"/>
      <c r="B766" s="230"/>
      <c r="C766" s="47" t="s">
        <v>3100</v>
      </c>
      <c r="D766" s="210" t="s">
        <v>26</v>
      </c>
      <c r="E766" s="211" t="s">
        <v>2876</v>
      </c>
      <c r="F766" s="232"/>
      <c r="G766" s="233"/>
      <c r="H766" s="221">
        <v>12300</v>
      </c>
      <c r="I766" s="41" t="s">
        <v>152</v>
      </c>
    </row>
    <row r="767" spans="1:9" ht="30" hidden="1">
      <c r="A767" s="230"/>
      <c r="B767" s="230"/>
      <c r="C767" s="47" t="s">
        <v>3101</v>
      </c>
      <c r="D767" s="210" t="s">
        <v>26</v>
      </c>
      <c r="E767" s="211" t="s">
        <v>2876</v>
      </c>
      <c r="F767" s="232"/>
      <c r="G767" s="233"/>
      <c r="H767" s="221">
        <v>14400</v>
      </c>
      <c r="I767" s="41" t="s">
        <v>152</v>
      </c>
    </row>
    <row r="768" spans="1:9" ht="30" hidden="1">
      <c r="A768" s="230"/>
      <c r="B768" s="230"/>
      <c r="C768" s="47" t="s">
        <v>3102</v>
      </c>
      <c r="D768" s="210" t="s">
        <v>26</v>
      </c>
      <c r="E768" s="211" t="s">
        <v>2876</v>
      </c>
      <c r="F768" s="232"/>
      <c r="G768" s="233"/>
      <c r="H768" s="221">
        <v>16000</v>
      </c>
      <c r="I768" s="41" t="s">
        <v>152</v>
      </c>
    </row>
    <row r="769" spans="1:9" ht="30" hidden="1">
      <c r="A769" s="230"/>
      <c r="B769" s="230"/>
      <c r="C769" s="47" t="s">
        <v>3103</v>
      </c>
      <c r="D769" s="210" t="s">
        <v>26</v>
      </c>
      <c r="E769" s="211" t="s">
        <v>2876</v>
      </c>
      <c r="F769" s="232"/>
      <c r="G769" s="233"/>
      <c r="H769" s="221">
        <v>22600</v>
      </c>
      <c r="I769" s="41" t="s">
        <v>152</v>
      </c>
    </row>
    <row r="770" spans="1:9" ht="30" hidden="1">
      <c r="A770" s="230"/>
      <c r="B770" s="230"/>
      <c r="C770" s="47" t="s">
        <v>3104</v>
      </c>
      <c r="D770" s="210" t="s">
        <v>26</v>
      </c>
      <c r="E770" s="211" t="s">
        <v>2876</v>
      </c>
      <c r="F770" s="232"/>
      <c r="G770" s="814" t="s">
        <v>2872</v>
      </c>
      <c r="H770" s="221">
        <v>12600</v>
      </c>
      <c r="I770" s="41" t="s">
        <v>152</v>
      </c>
    </row>
    <row r="771" spans="1:9" ht="30" hidden="1">
      <c r="A771" s="230"/>
      <c r="B771" s="230"/>
      <c r="C771" s="47" t="s">
        <v>3105</v>
      </c>
      <c r="D771" s="210" t="s">
        <v>26</v>
      </c>
      <c r="E771" s="211" t="s">
        <v>2876</v>
      </c>
      <c r="F771" s="232"/>
      <c r="G771" s="814"/>
      <c r="H771" s="221">
        <v>14800</v>
      </c>
      <c r="I771" s="41" t="s">
        <v>152</v>
      </c>
    </row>
    <row r="772" spans="1:9" ht="30" hidden="1">
      <c r="A772" s="230"/>
      <c r="B772" s="230"/>
      <c r="C772" s="47" t="s">
        <v>3106</v>
      </c>
      <c r="D772" s="210" t="s">
        <v>26</v>
      </c>
      <c r="E772" s="211" t="s">
        <v>2876</v>
      </c>
      <c r="F772" s="232"/>
      <c r="G772" s="814"/>
      <c r="H772" s="221">
        <v>18100</v>
      </c>
      <c r="I772" s="41" t="s">
        <v>152</v>
      </c>
    </row>
    <row r="773" spans="1:9" ht="30" hidden="1">
      <c r="A773" s="230"/>
      <c r="B773" s="230"/>
      <c r="C773" s="47" t="s">
        <v>3107</v>
      </c>
      <c r="D773" s="210" t="s">
        <v>26</v>
      </c>
      <c r="E773" s="211" t="s">
        <v>2876</v>
      </c>
      <c r="F773" s="232"/>
      <c r="G773" s="814"/>
      <c r="H773" s="221">
        <v>22100</v>
      </c>
      <c r="I773" s="41" t="s">
        <v>152</v>
      </c>
    </row>
    <row r="774" spans="1:9" ht="30" hidden="1">
      <c r="A774" s="230"/>
      <c r="B774" s="230"/>
      <c r="C774" s="47" t="s">
        <v>3108</v>
      </c>
      <c r="D774" s="210" t="s">
        <v>26</v>
      </c>
      <c r="E774" s="211" t="s">
        <v>2876</v>
      </c>
      <c r="F774" s="232"/>
      <c r="G774" s="814"/>
      <c r="H774" s="221">
        <v>25100</v>
      </c>
      <c r="I774" s="41" t="s">
        <v>152</v>
      </c>
    </row>
    <row r="775" spans="1:9" ht="30" hidden="1">
      <c r="A775" s="230"/>
      <c r="B775" s="230"/>
      <c r="C775" s="47" t="s">
        <v>3109</v>
      </c>
      <c r="D775" s="210" t="s">
        <v>26</v>
      </c>
      <c r="E775" s="211" t="s">
        <v>2876</v>
      </c>
      <c r="F775" s="232"/>
      <c r="G775" s="814"/>
      <c r="H775" s="221">
        <v>37300</v>
      </c>
      <c r="I775" s="41" t="s">
        <v>152</v>
      </c>
    </row>
    <row r="776" spans="1:9" ht="30" hidden="1">
      <c r="A776" s="230"/>
      <c r="B776" s="230"/>
      <c r="C776" s="47" t="s">
        <v>3110</v>
      </c>
      <c r="D776" s="210" t="s">
        <v>26</v>
      </c>
      <c r="E776" s="211" t="s">
        <v>2876</v>
      </c>
      <c r="F776" s="232"/>
      <c r="G776" s="814"/>
      <c r="H776" s="221">
        <v>18900</v>
      </c>
      <c r="I776" s="41" t="s">
        <v>152</v>
      </c>
    </row>
    <row r="777" spans="1:9" ht="30" hidden="1">
      <c r="A777" s="230"/>
      <c r="B777" s="230"/>
      <c r="C777" s="47" t="s">
        <v>3111</v>
      </c>
      <c r="D777" s="210" t="s">
        <v>26</v>
      </c>
      <c r="E777" s="211" t="s">
        <v>2876</v>
      </c>
      <c r="F777" s="232"/>
      <c r="G777" s="233"/>
      <c r="H777" s="221">
        <v>21100</v>
      </c>
      <c r="I777" s="41" t="s">
        <v>152</v>
      </c>
    </row>
    <row r="778" spans="1:9" ht="30" hidden="1">
      <c r="A778" s="230"/>
      <c r="B778" s="230"/>
      <c r="C778" s="47" t="s">
        <v>3112</v>
      </c>
      <c r="D778" s="210" t="s">
        <v>26</v>
      </c>
      <c r="E778" s="211" t="s">
        <v>2876</v>
      </c>
      <c r="F778" s="232"/>
      <c r="G778" s="233"/>
      <c r="H778" s="221">
        <v>24900</v>
      </c>
      <c r="I778" s="41" t="s">
        <v>152</v>
      </c>
    </row>
    <row r="779" spans="1:9" ht="30" hidden="1">
      <c r="A779" s="230"/>
      <c r="B779" s="230"/>
      <c r="C779" s="47" t="s">
        <v>3113</v>
      </c>
      <c r="D779" s="210" t="s">
        <v>26</v>
      </c>
      <c r="E779" s="211" t="s">
        <v>2876</v>
      </c>
      <c r="F779" s="232"/>
      <c r="G779" s="233"/>
      <c r="H779" s="221">
        <v>28300</v>
      </c>
      <c r="I779" s="41" t="s">
        <v>152</v>
      </c>
    </row>
    <row r="780" spans="1:9" ht="30" hidden="1">
      <c r="A780" s="230"/>
      <c r="B780" s="230"/>
      <c r="C780" s="47" t="s">
        <v>3114</v>
      </c>
      <c r="D780" s="210" t="s">
        <v>26</v>
      </c>
      <c r="E780" s="211" t="s">
        <v>2876</v>
      </c>
      <c r="F780" s="232"/>
      <c r="G780" s="233"/>
      <c r="H780" s="221">
        <v>33300</v>
      </c>
      <c r="I780" s="41" t="s">
        <v>152</v>
      </c>
    </row>
    <row r="781" spans="1:9" ht="30" hidden="1">
      <c r="A781" s="230"/>
      <c r="B781" s="230"/>
      <c r="C781" s="47" t="s">
        <v>3115</v>
      </c>
      <c r="D781" s="210" t="s">
        <v>26</v>
      </c>
      <c r="E781" s="211" t="s">
        <v>2876</v>
      </c>
      <c r="F781" s="232"/>
      <c r="G781" s="233"/>
      <c r="H781" s="221">
        <v>41100</v>
      </c>
      <c r="I781" s="41" t="s">
        <v>152</v>
      </c>
    </row>
    <row r="782" spans="1:9" ht="30" hidden="1">
      <c r="A782" s="230"/>
      <c r="B782" s="230"/>
      <c r="C782" s="47" t="s">
        <v>3116</v>
      </c>
      <c r="D782" s="210" t="s">
        <v>26</v>
      </c>
      <c r="E782" s="211" t="s">
        <v>2876</v>
      </c>
      <c r="F782" s="232"/>
      <c r="G782" s="233"/>
      <c r="H782" s="221">
        <v>55400</v>
      </c>
      <c r="I782" s="41" t="s">
        <v>152</v>
      </c>
    </row>
    <row r="783" spans="1:9" ht="30" hidden="1">
      <c r="A783" s="230"/>
      <c r="B783" s="230"/>
      <c r="C783" s="47" t="s">
        <v>3117</v>
      </c>
      <c r="D783" s="210" t="s">
        <v>26</v>
      </c>
      <c r="E783" s="211" t="s">
        <v>2876</v>
      </c>
      <c r="F783" s="232"/>
      <c r="G783" s="233"/>
      <c r="H783" s="221">
        <v>22100</v>
      </c>
      <c r="I783" s="41" t="s">
        <v>152</v>
      </c>
    </row>
    <row r="784" spans="1:9" ht="30" hidden="1">
      <c r="A784" s="230"/>
      <c r="B784" s="230"/>
      <c r="C784" s="47" t="s">
        <v>3118</v>
      </c>
      <c r="D784" s="210" t="s">
        <v>26</v>
      </c>
      <c r="E784" s="211" t="s">
        <v>2876</v>
      </c>
      <c r="F784" s="232"/>
      <c r="G784" s="233"/>
      <c r="H784" s="221">
        <v>25900</v>
      </c>
      <c r="I784" s="41" t="s">
        <v>152</v>
      </c>
    </row>
    <row r="785" spans="1:9" ht="30" hidden="1">
      <c r="A785" s="230"/>
      <c r="B785" s="230"/>
      <c r="C785" s="220" t="s">
        <v>3119</v>
      </c>
      <c r="D785" s="210" t="s">
        <v>26</v>
      </c>
      <c r="E785" s="211" t="s">
        <v>2876</v>
      </c>
      <c r="F785" s="232"/>
      <c r="G785" s="233"/>
      <c r="H785" s="221">
        <v>29600</v>
      </c>
      <c r="I785" s="41" t="s">
        <v>152</v>
      </c>
    </row>
    <row r="786" spans="1:9" ht="30" hidden="1">
      <c r="A786" s="230"/>
      <c r="B786" s="230"/>
      <c r="C786" s="220" t="s">
        <v>3120</v>
      </c>
      <c r="D786" s="210" t="s">
        <v>26</v>
      </c>
      <c r="E786" s="211" t="s">
        <v>2876</v>
      </c>
      <c r="F786" s="232"/>
      <c r="G786" s="233"/>
      <c r="H786" s="221">
        <v>34100</v>
      </c>
      <c r="I786" s="41" t="s">
        <v>152</v>
      </c>
    </row>
    <row r="787" spans="1:9" ht="30" hidden="1">
      <c r="A787" s="230"/>
      <c r="B787" s="230"/>
      <c r="C787" s="220" t="s">
        <v>3121</v>
      </c>
      <c r="D787" s="210" t="s">
        <v>26</v>
      </c>
      <c r="E787" s="211" t="s">
        <v>2876</v>
      </c>
      <c r="F787" s="232"/>
      <c r="G787" s="233"/>
      <c r="H787" s="221">
        <v>41300</v>
      </c>
      <c r="I787" s="41" t="s">
        <v>152</v>
      </c>
    </row>
    <row r="788" spans="1:9" ht="30" hidden="1">
      <c r="A788" s="230"/>
      <c r="B788" s="230"/>
      <c r="C788" s="220" t="s">
        <v>3122</v>
      </c>
      <c r="D788" s="210" t="s">
        <v>26</v>
      </c>
      <c r="E788" s="216" t="s">
        <v>165</v>
      </c>
      <c r="F788" s="232"/>
      <c r="G788" s="233"/>
      <c r="H788" s="221">
        <v>51800</v>
      </c>
      <c r="I788" s="41" t="s">
        <v>152</v>
      </c>
    </row>
    <row r="789" spans="1:9" ht="30" hidden="1">
      <c r="A789" s="230"/>
      <c r="B789" s="230"/>
      <c r="C789" s="220" t="s">
        <v>3123</v>
      </c>
      <c r="D789" s="210" t="s">
        <v>26</v>
      </c>
      <c r="E789" s="211" t="s">
        <v>2876</v>
      </c>
      <c r="F789" s="232"/>
      <c r="G789" s="233"/>
      <c r="H789" s="221">
        <v>74300</v>
      </c>
      <c r="I789" s="41" t="s">
        <v>152</v>
      </c>
    </row>
    <row r="790" spans="1:9" ht="30" hidden="1">
      <c r="A790" s="230"/>
      <c r="B790" s="230"/>
      <c r="C790" s="220" t="s">
        <v>3124</v>
      </c>
      <c r="D790" s="210" t="s">
        <v>26</v>
      </c>
      <c r="E790" s="211" t="s">
        <v>2876</v>
      </c>
      <c r="F790" s="232"/>
      <c r="G790" s="233"/>
      <c r="H790" s="221">
        <v>28800</v>
      </c>
      <c r="I790" s="41" t="s">
        <v>152</v>
      </c>
    </row>
    <row r="791" spans="1:9" ht="30" hidden="1">
      <c r="A791" s="230"/>
      <c r="B791" s="230"/>
      <c r="C791" s="220" t="s">
        <v>3125</v>
      </c>
      <c r="D791" s="210" t="s">
        <v>26</v>
      </c>
      <c r="E791" s="211" t="s">
        <v>2876</v>
      </c>
      <c r="F791" s="232"/>
      <c r="G791" s="233"/>
      <c r="H791" s="221">
        <v>34400</v>
      </c>
      <c r="I791" s="41" t="s">
        <v>152</v>
      </c>
    </row>
    <row r="792" spans="1:9" ht="30" hidden="1">
      <c r="A792" s="230"/>
      <c r="B792" s="230"/>
      <c r="C792" s="220" t="s">
        <v>3126</v>
      </c>
      <c r="D792" s="210" t="s">
        <v>26</v>
      </c>
      <c r="E792" s="211" t="s">
        <v>2876</v>
      </c>
      <c r="F792" s="232"/>
      <c r="G792" s="233"/>
      <c r="H792" s="221">
        <v>41900</v>
      </c>
      <c r="I792" s="41" t="s">
        <v>152</v>
      </c>
    </row>
    <row r="793" spans="1:9" ht="30" hidden="1">
      <c r="A793" s="230"/>
      <c r="B793" s="230"/>
      <c r="C793" s="47" t="s">
        <v>3127</v>
      </c>
      <c r="D793" s="210" t="s">
        <v>26</v>
      </c>
      <c r="E793" s="211" t="s">
        <v>2876</v>
      </c>
      <c r="F793" s="232"/>
      <c r="G793" s="233"/>
      <c r="H793" s="221">
        <v>48800</v>
      </c>
      <c r="I793" s="41" t="s">
        <v>152</v>
      </c>
    </row>
    <row r="794" spans="1:9" ht="30" hidden="1">
      <c r="A794" s="230"/>
      <c r="B794" s="230"/>
      <c r="C794" s="47" t="s">
        <v>3128</v>
      </c>
      <c r="D794" s="210" t="s">
        <v>26</v>
      </c>
      <c r="E794" s="211" t="s">
        <v>2876</v>
      </c>
      <c r="F794" s="232"/>
      <c r="G794" s="233"/>
      <c r="H794" s="221">
        <v>59000</v>
      </c>
      <c r="I794" s="41" t="s">
        <v>152</v>
      </c>
    </row>
    <row r="795" spans="1:9" ht="30" hidden="1">
      <c r="A795" s="230"/>
      <c r="B795" s="230"/>
      <c r="C795" s="47" t="s">
        <v>3129</v>
      </c>
      <c r="D795" s="210" t="s">
        <v>26</v>
      </c>
      <c r="E795" s="211" t="s">
        <v>2876</v>
      </c>
      <c r="F795" s="232"/>
      <c r="G795" s="814" t="s">
        <v>2872</v>
      </c>
      <c r="H795" s="221">
        <v>74000</v>
      </c>
      <c r="I795" s="41" t="s">
        <v>152</v>
      </c>
    </row>
    <row r="796" spans="1:9" ht="30" hidden="1">
      <c r="A796" s="230"/>
      <c r="B796" s="230"/>
      <c r="C796" s="47" t="s">
        <v>3130</v>
      </c>
      <c r="D796" s="210" t="s">
        <v>26</v>
      </c>
      <c r="E796" s="211" t="s">
        <v>2876</v>
      </c>
      <c r="F796" s="232"/>
      <c r="G796" s="814"/>
      <c r="H796" s="221">
        <v>88900</v>
      </c>
      <c r="I796" s="41" t="s">
        <v>152</v>
      </c>
    </row>
    <row r="797" spans="1:9" ht="30" hidden="1">
      <c r="A797" s="230"/>
      <c r="B797" s="230"/>
      <c r="C797" s="47" t="s">
        <v>3131</v>
      </c>
      <c r="D797" s="210" t="s">
        <v>26</v>
      </c>
      <c r="E797" s="211" t="s">
        <v>2876</v>
      </c>
      <c r="F797" s="232"/>
      <c r="G797" s="814"/>
      <c r="H797" s="221">
        <v>40300</v>
      </c>
      <c r="I797" s="41" t="s">
        <v>152</v>
      </c>
    </row>
    <row r="798" spans="1:9" ht="30" hidden="1">
      <c r="A798" s="230"/>
      <c r="B798" s="230"/>
      <c r="C798" s="47" t="s">
        <v>3132</v>
      </c>
      <c r="D798" s="210" t="s">
        <v>26</v>
      </c>
      <c r="E798" s="211" t="s">
        <v>2876</v>
      </c>
      <c r="F798" s="232"/>
      <c r="G798" s="814"/>
      <c r="H798" s="221">
        <v>47000</v>
      </c>
      <c r="I798" s="41" t="s">
        <v>152</v>
      </c>
    </row>
    <row r="799" spans="1:9" ht="30" hidden="1">
      <c r="A799" s="230"/>
      <c r="B799" s="230"/>
      <c r="C799" s="47" t="s">
        <v>3133</v>
      </c>
      <c r="D799" s="210" t="s">
        <v>26</v>
      </c>
      <c r="E799" s="211" t="s">
        <v>2876</v>
      </c>
      <c r="F799" s="232"/>
      <c r="G799" s="814"/>
      <c r="H799" s="221">
        <v>53300</v>
      </c>
      <c r="I799" s="41" t="s">
        <v>152</v>
      </c>
    </row>
    <row r="800" spans="1:9" ht="30" hidden="1">
      <c r="A800" s="230"/>
      <c r="B800" s="230"/>
      <c r="C800" s="47" t="s">
        <v>3134</v>
      </c>
      <c r="D800" s="210" t="s">
        <v>26</v>
      </c>
      <c r="E800" s="211" t="s">
        <v>2876</v>
      </c>
      <c r="F800" s="232"/>
      <c r="G800" s="814"/>
      <c r="H800" s="221">
        <v>69400</v>
      </c>
      <c r="I800" s="41" t="s">
        <v>152</v>
      </c>
    </row>
    <row r="801" spans="1:9" ht="30" hidden="1">
      <c r="A801" s="230"/>
      <c r="B801" s="230"/>
      <c r="C801" s="47" t="s">
        <v>3135</v>
      </c>
      <c r="D801" s="210" t="s">
        <v>26</v>
      </c>
      <c r="E801" s="211" t="s">
        <v>2876</v>
      </c>
      <c r="F801" s="232"/>
      <c r="G801" s="814"/>
      <c r="H801" s="221">
        <v>86000</v>
      </c>
      <c r="I801" s="41" t="s">
        <v>152</v>
      </c>
    </row>
    <row r="802" spans="1:9" ht="30" hidden="1">
      <c r="A802" s="230"/>
      <c r="B802" s="230"/>
      <c r="C802" s="47" t="s">
        <v>3136</v>
      </c>
      <c r="D802" s="210" t="s">
        <v>26</v>
      </c>
      <c r="E802" s="211" t="s">
        <v>2876</v>
      </c>
      <c r="F802" s="232"/>
      <c r="G802" s="233"/>
      <c r="H802" s="221">
        <v>108100</v>
      </c>
      <c r="I802" s="41" t="s">
        <v>152</v>
      </c>
    </row>
    <row r="803" spans="1:9" ht="30" hidden="1">
      <c r="A803" s="230"/>
      <c r="B803" s="230"/>
      <c r="C803" s="47" t="s">
        <v>3137</v>
      </c>
      <c r="D803" s="210" t="s">
        <v>26</v>
      </c>
      <c r="E803" s="211" t="s">
        <v>2876</v>
      </c>
      <c r="F803" s="232"/>
      <c r="G803" s="233"/>
      <c r="H803" s="221">
        <v>130500</v>
      </c>
      <c r="I803" s="41" t="s">
        <v>152</v>
      </c>
    </row>
    <row r="804" spans="1:9" ht="30" hidden="1">
      <c r="A804" s="230"/>
      <c r="B804" s="230"/>
      <c r="C804" s="47" t="s">
        <v>3138</v>
      </c>
      <c r="D804" s="210" t="s">
        <v>26</v>
      </c>
      <c r="E804" s="211" t="s">
        <v>2876</v>
      </c>
      <c r="F804" s="232"/>
      <c r="G804" s="233"/>
      <c r="H804" s="221">
        <v>49100</v>
      </c>
      <c r="I804" s="41" t="s">
        <v>152</v>
      </c>
    </row>
    <row r="805" spans="1:9" ht="30" hidden="1">
      <c r="A805" s="230"/>
      <c r="B805" s="230"/>
      <c r="C805" s="47" t="s">
        <v>3139</v>
      </c>
      <c r="D805" s="210" t="s">
        <v>26</v>
      </c>
      <c r="E805" s="211" t="s">
        <v>2876</v>
      </c>
      <c r="F805" s="232"/>
      <c r="G805" s="233"/>
      <c r="H805" s="221">
        <v>56100</v>
      </c>
      <c r="I805" s="41" t="s">
        <v>152</v>
      </c>
    </row>
    <row r="806" spans="1:9" ht="30" hidden="1">
      <c r="A806" s="230"/>
      <c r="B806" s="230"/>
      <c r="C806" s="47" t="s">
        <v>3140</v>
      </c>
      <c r="D806" s="210" t="s">
        <v>26</v>
      </c>
      <c r="E806" s="211" t="s">
        <v>2876</v>
      </c>
      <c r="F806" s="232"/>
      <c r="G806" s="233"/>
      <c r="H806" s="221">
        <v>65800</v>
      </c>
      <c r="I806" s="41" t="s">
        <v>152</v>
      </c>
    </row>
    <row r="807" spans="1:9" ht="30" hidden="1">
      <c r="A807" s="230"/>
      <c r="B807" s="230"/>
      <c r="C807" s="47" t="s">
        <v>3141</v>
      </c>
      <c r="D807" s="210" t="s">
        <v>26</v>
      </c>
      <c r="E807" s="211" t="s">
        <v>2876</v>
      </c>
      <c r="F807" s="232"/>
      <c r="G807" s="233"/>
      <c r="H807" s="221">
        <v>76000</v>
      </c>
      <c r="I807" s="41" t="s">
        <v>152</v>
      </c>
    </row>
    <row r="808" spans="1:9" ht="30" hidden="1">
      <c r="A808" s="230"/>
      <c r="B808" s="230"/>
      <c r="C808" s="47" t="s">
        <v>3142</v>
      </c>
      <c r="D808" s="210" t="s">
        <v>26</v>
      </c>
      <c r="E808" s="211" t="s">
        <v>2876</v>
      </c>
      <c r="F808" s="232"/>
      <c r="G808" s="233"/>
      <c r="H808" s="221">
        <v>99600</v>
      </c>
      <c r="I808" s="41" t="s">
        <v>152</v>
      </c>
    </row>
    <row r="809" spans="1:9" ht="30" hidden="1">
      <c r="A809" s="230"/>
      <c r="B809" s="230"/>
      <c r="C809" s="47" t="s">
        <v>3143</v>
      </c>
      <c r="D809" s="210" t="s">
        <v>26</v>
      </c>
      <c r="E809" s="211" t="s">
        <v>2876</v>
      </c>
      <c r="F809" s="232"/>
      <c r="G809" s="233"/>
      <c r="H809" s="221">
        <v>123800</v>
      </c>
      <c r="I809" s="41" t="s">
        <v>152</v>
      </c>
    </row>
    <row r="810" spans="1:9" ht="30" hidden="1">
      <c r="A810" s="230"/>
      <c r="B810" s="230"/>
      <c r="C810" s="47" t="s">
        <v>3144</v>
      </c>
      <c r="D810" s="210" t="s">
        <v>26</v>
      </c>
      <c r="E810" s="211" t="s">
        <v>2876</v>
      </c>
      <c r="F810" s="232"/>
      <c r="G810" s="233"/>
      <c r="H810" s="221">
        <v>153800</v>
      </c>
      <c r="I810" s="41" t="s">
        <v>152</v>
      </c>
    </row>
    <row r="811" spans="1:9" ht="30" hidden="1">
      <c r="A811" s="230"/>
      <c r="B811" s="230"/>
      <c r="C811" s="47" t="s">
        <v>3145</v>
      </c>
      <c r="D811" s="210" t="s">
        <v>26</v>
      </c>
      <c r="E811" s="211" t="s">
        <v>2876</v>
      </c>
      <c r="F811" s="232"/>
      <c r="G811" s="233"/>
      <c r="H811" s="221">
        <v>74300</v>
      </c>
      <c r="I811" s="41" t="s">
        <v>152</v>
      </c>
    </row>
    <row r="812" spans="1:9" ht="30" hidden="1">
      <c r="A812" s="230"/>
      <c r="B812" s="230"/>
      <c r="C812" s="47" t="s">
        <v>3146</v>
      </c>
      <c r="D812" s="210" t="s">
        <v>26</v>
      </c>
      <c r="E812" s="211" t="s">
        <v>2876</v>
      </c>
      <c r="F812" s="232"/>
      <c r="G812" s="233"/>
      <c r="H812" s="221">
        <v>84000</v>
      </c>
      <c r="I812" s="41" t="s">
        <v>152</v>
      </c>
    </row>
    <row r="813" spans="1:9" ht="30" hidden="1">
      <c r="A813" s="230"/>
      <c r="B813" s="230"/>
      <c r="C813" s="47" t="s">
        <v>3147</v>
      </c>
      <c r="D813" s="210" t="s">
        <v>26</v>
      </c>
      <c r="E813" s="211" t="s">
        <v>2876</v>
      </c>
      <c r="F813" s="232"/>
      <c r="G813" s="233"/>
      <c r="H813" s="221">
        <v>97900</v>
      </c>
      <c r="I813" s="41" t="s">
        <v>152</v>
      </c>
    </row>
    <row r="814" spans="1:9" ht="30" hidden="1">
      <c r="A814" s="230"/>
      <c r="B814" s="230"/>
      <c r="C814" s="47" t="s">
        <v>3148</v>
      </c>
      <c r="D814" s="210" t="s">
        <v>26</v>
      </c>
      <c r="E814" s="211" t="s">
        <v>2876</v>
      </c>
      <c r="F814" s="232"/>
      <c r="G814" s="233"/>
      <c r="H814" s="221">
        <v>111400</v>
      </c>
      <c r="I814" s="41" t="s">
        <v>152</v>
      </c>
    </row>
    <row r="815" spans="1:9" ht="30" hidden="1">
      <c r="A815" s="230"/>
      <c r="B815" s="230"/>
      <c r="C815" s="47" t="s">
        <v>3149</v>
      </c>
      <c r="D815" s="210" t="s">
        <v>26</v>
      </c>
      <c r="E815" s="211" t="s">
        <v>2876</v>
      </c>
      <c r="F815" s="232"/>
      <c r="G815" s="233"/>
      <c r="H815" s="221">
        <v>156000</v>
      </c>
      <c r="I815" s="41" t="s">
        <v>152</v>
      </c>
    </row>
    <row r="816" spans="1:9" ht="30" hidden="1">
      <c r="A816" s="230"/>
      <c r="B816" s="230"/>
      <c r="C816" s="47" t="s">
        <v>3150</v>
      </c>
      <c r="D816" s="210" t="s">
        <v>26</v>
      </c>
      <c r="E816" s="211" t="s">
        <v>2876</v>
      </c>
      <c r="F816" s="232"/>
      <c r="G816" s="233"/>
      <c r="H816" s="221">
        <v>186800</v>
      </c>
      <c r="I816" s="41" t="s">
        <v>152</v>
      </c>
    </row>
    <row r="817" spans="1:9" ht="30" hidden="1">
      <c r="A817" s="230"/>
      <c r="B817" s="230"/>
      <c r="C817" s="47" t="s">
        <v>3151</v>
      </c>
      <c r="D817" s="210" t="s">
        <v>26</v>
      </c>
      <c r="E817" s="211" t="s">
        <v>2876</v>
      </c>
      <c r="F817" s="232"/>
      <c r="G817" s="233"/>
      <c r="H817" s="221">
        <v>230500</v>
      </c>
      <c r="I817" s="41" t="s">
        <v>152</v>
      </c>
    </row>
    <row r="818" spans="1:9" ht="30" hidden="1">
      <c r="A818" s="230"/>
      <c r="B818" s="230"/>
      <c r="C818" s="47" t="s">
        <v>3152</v>
      </c>
      <c r="D818" s="210" t="s">
        <v>26</v>
      </c>
      <c r="E818" s="211" t="s">
        <v>2876</v>
      </c>
      <c r="F818" s="232"/>
      <c r="G818" s="233"/>
      <c r="H818" s="221">
        <v>82000</v>
      </c>
      <c r="I818" s="41" t="s">
        <v>152</v>
      </c>
    </row>
    <row r="819" spans="1:9" ht="30" hidden="1">
      <c r="A819" s="230"/>
      <c r="B819" s="230"/>
      <c r="C819" s="47" t="s">
        <v>3153</v>
      </c>
      <c r="D819" s="210" t="s">
        <v>26</v>
      </c>
      <c r="E819" s="211" t="s">
        <v>2876</v>
      </c>
      <c r="F819" s="232"/>
      <c r="G819" s="233"/>
      <c r="H819" s="221">
        <v>103400</v>
      </c>
      <c r="I819" s="41" t="s">
        <v>152</v>
      </c>
    </row>
    <row r="820" spans="1:9" ht="30" hidden="1">
      <c r="A820" s="230"/>
      <c r="B820" s="230"/>
      <c r="C820" s="47" t="s">
        <v>3154</v>
      </c>
      <c r="D820" s="210" t="s">
        <v>26</v>
      </c>
      <c r="E820" s="211" t="s">
        <v>2876</v>
      </c>
      <c r="F820" s="232"/>
      <c r="G820" s="233"/>
      <c r="H820" s="221">
        <v>121000</v>
      </c>
      <c r="I820" s="41" t="s">
        <v>152</v>
      </c>
    </row>
    <row r="821" spans="1:9" ht="30" hidden="1">
      <c r="A821" s="230"/>
      <c r="B821" s="230"/>
      <c r="C821" s="47" t="s">
        <v>3155</v>
      </c>
      <c r="D821" s="210" t="s">
        <v>26</v>
      </c>
      <c r="E821" s="211" t="s">
        <v>2876</v>
      </c>
      <c r="F821" s="232"/>
      <c r="G821" s="233"/>
      <c r="H821" s="221">
        <v>143400</v>
      </c>
      <c r="I821" s="41" t="s">
        <v>152</v>
      </c>
    </row>
    <row r="822" spans="1:9" ht="30" hidden="1">
      <c r="A822" s="230"/>
      <c r="B822" s="230"/>
      <c r="C822" s="47" t="s">
        <v>3156</v>
      </c>
      <c r="D822" s="210" t="s">
        <v>26</v>
      </c>
      <c r="E822" s="211" t="s">
        <v>2876</v>
      </c>
      <c r="F822" s="232"/>
      <c r="G822" s="233"/>
      <c r="H822" s="221">
        <v>181900</v>
      </c>
      <c r="I822" s="41" t="s">
        <v>152</v>
      </c>
    </row>
    <row r="823" spans="1:9" ht="30" hidden="1">
      <c r="A823" s="230"/>
      <c r="B823" s="230"/>
      <c r="C823" s="47" t="s">
        <v>3157</v>
      </c>
      <c r="D823" s="210" t="s">
        <v>26</v>
      </c>
      <c r="E823" s="211" t="s">
        <v>2876</v>
      </c>
      <c r="F823" s="232"/>
      <c r="G823" s="814" t="s">
        <v>2872</v>
      </c>
      <c r="H823" s="221">
        <v>229100</v>
      </c>
      <c r="I823" s="41" t="s">
        <v>152</v>
      </c>
    </row>
    <row r="824" spans="1:9" ht="30" hidden="1">
      <c r="A824" s="230"/>
      <c r="B824" s="230"/>
      <c r="C824" s="47" t="s">
        <v>3158</v>
      </c>
      <c r="D824" s="210" t="s">
        <v>26</v>
      </c>
      <c r="E824" s="211" t="s">
        <v>2876</v>
      </c>
      <c r="F824" s="232"/>
      <c r="G824" s="814"/>
      <c r="H824" s="221">
        <v>280900</v>
      </c>
      <c r="I824" s="41" t="s">
        <v>152</v>
      </c>
    </row>
    <row r="825" spans="1:9" ht="30" hidden="1">
      <c r="A825" s="230"/>
      <c r="B825" s="230"/>
      <c r="C825" s="47" t="s">
        <v>3159</v>
      </c>
      <c r="D825" s="210" t="s">
        <v>26</v>
      </c>
      <c r="E825" s="211" t="s">
        <v>2876</v>
      </c>
      <c r="F825" s="232"/>
      <c r="G825" s="814"/>
      <c r="H825" s="221">
        <v>101000</v>
      </c>
      <c r="I825" s="41" t="s">
        <v>152</v>
      </c>
    </row>
    <row r="826" spans="1:9" ht="30" hidden="1">
      <c r="A826" s="230"/>
      <c r="B826" s="230"/>
      <c r="C826" s="47" t="s">
        <v>3160</v>
      </c>
      <c r="D826" s="210" t="s">
        <v>26</v>
      </c>
      <c r="E826" s="211" t="s">
        <v>2876</v>
      </c>
      <c r="F826" s="232"/>
      <c r="G826" s="814"/>
      <c r="H826" s="221">
        <v>128500</v>
      </c>
      <c r="I826" s="41" t="s">
        <v>152</v>
      </c>
    </row>
    <row r="827" spans="1:9" ht="30" hidden="1">
      <c r="A827" s="230"/>
      <c r="B827" s="230"/>
      <c r="C827" s="47" t="s">
        <v>3161</v>
      </c>
      <c r="D827" s="210" t="s">
        <v>26</v>
      </c>
      <c r="E827" s="211" t="s">
        <v>2876</v>
      </c>
      <c r="F827" s="232"/>
      <c r="G827" s="814"/>
      <c r="H827" s="221">
        <v>151300</v>
      </c>
      <c r="I827" s="41" t="s">
        <v>152</v>
      </c>
    </row>
    <row r="828" spans="1:9" ht="30" hidden="1">
      <c r="A828" s="230"/>
      <c r="B828" s="230"/>
      <c r="C828" s="47" t="s">
        <v>3162</v>
      </c>
      <c r="D828" s="210" t="s">
        <v>26</v>
      </c>
      <c r="E828" s="211" t="s">
        <v>2876</v>
      </c>
      <c r="F828" s="232"/>
      <c r="G828" s="814"/>
      <c r="H828" s="221">
        <v>178300</v>
      </c>
      <c r="I828" s="41" t="s">
        <v>152</v>
      </c>
    </row>
    <row r="829" spans="1:9" ht="30" hidden="1">
      <c r="A829" s="230"/>
      <c r="B829" s="230"/>
      <c r="C829" s="47" t="s">
        <v>3163</v>
      </c>
      <c r="D829" s="210" t="s">
        <v>26</v>
      </c>
      <c r="E829" s="211" t="s">
        <v>2876</v>
      </c>
      <c r="F829" s="232"/>
      <c r="G829" s="814"/>
      <c r="H829" s="221">
        <v>238500</v>
      </c>
      <c r="I829" s="41" t="s">
        <v>152</v>
      </c>
    </row>
    <row r="830" spans="1:9" ht="30" hidden="1">
      <c r="A830" s="230"/>
      <c r="B830" s="230"/>
      <c r="C830" s="47" t="s">
        <v>3164</v>
      </c>
      <c r="D830" s="210" t="s">
        <v>26</v>
      </c>
      <c r="E830" s="211" t="s">
        <v>2876</v>
      </c>
      <c r="F830" s="232"/>
      <c r="G830" s="233"/>
      <c r="H830" s="221">
        <v>291900</v>
      </c>
      <c r="I830" s="41" t="s">
        <v>152</v>
      </c>
    </row>
    <row r="831" spans="1:9" ht="30" hidden="1">
      <c r="A831" s="230"/>
      <c r="B831" s="230"/>
      <c r="C831" s="47" t="s">
        <v>3165</v>
      </c>
      <c r="D831" s="210" t="s">
        <v>26</v>
      </c>
      <c r="E831" s="211" t="s">
        <v>2876</v>
      </c>
      <c r="F831" s="232"/>
      <c r="G831" s="233"/>
      <c r="H831" s="221">
        <v>359000</v>
      </c>
      <c r="I831" s="41" t="s">
        <v>152</v>
      </c>
    </row>
    <row r="832" spans="1:9" ht="30" hidden="1">
      <c r="A832" s="230"/>
      <c r="B832" s="230"/>
      <c r="C832" s="47" t="s">
        <v>3166</v>
      </c>
      <c r="D832" s="210" t="s">
        <v>26</v>
      </c>
      <c r="E832" s="211" t="s">
        <v>2876</v>
      </c>
      <c r="F832" s="232"/>
      <c r="G832" s="233"/>
      <c r="H832" s="221">
        <v>131100</v>
      </c>
      <c r="I832" s="41" t="s">
        <v>152</v>
      </c>
    </row>
    <row r="833" spans="1:9" ht="30" hidden="1">
      <c r="A833" s="230"/>
      <c r="B833" s="230"/>
      <c r="C833" s="47" t="s">
        <v>3167</v>
      </c>
      <c r="D833" s="210" t="s">
        <v>26</v>
      </c>
      <c r="E833" s="211" t="s">
        <v>2876</v>
      </c>
      <c r="F833" s="232"/>
      <c r="G833" s="233"/>
      <c r="H833" s="221">
        <v>171600</v>
      </c>
      <c r="I833" s="41" t="s">
        <v>152</v>
      </c>
    </row>
    <row r="834" spans="1:9" ht="30" hidden="1">
      <c r="A834" s="230"/>
      <c r="B834" s="230"/>
      <c r="C834" s="47" t="s">
        <v>3168</v>
      </c>
      <c r="D834" s="210" t="s">
        <v>26</v>
      </c>
      <c r="E834" s="211" t="s">
        <v>2876</v>
      </c>
      <c r="F834" s="232"/>
      <c r="G834" s="233"/>
      <c r="H834" s="221">
        <v>200000</v>
      </c>
      <c r="I834" s="41" t="s">
        <v>152</v>
      </c>
    </row>
    <row r="835" spans="1:9" ht="30" hidden="1">
      <c r="A835" s="230"/>
      <c r="B835" s="230"/>
      <c r="C835" s="47" t="s">
        <v>3169</v>
      </c>
      <c r="D835" s="210" t="s">
        <v>26</v>
      </c>
      <c r="E835" s="211" t="s">
        <v>2876</v>
      </c>
      <c r="F835" s="232"/>
      <c r="G835" s="233"/>
      <c r="H835" s="221">
        <v>230900</v>
      </c>
      <c r="I835" s="41" t="s">
        <v>152</v>
      </c>
    </row>
    <row r="836" spans="1:9" ht="30" hidden="1">
      <c r="A836" s="230"/>
      <c r="B836" s="230"/>
      <c r="C836" s="47" t="s">
        <v>3170</v>
      </c>
      <c r="D836" s="210" t="s">
        <v>26</v>
      </c>
      <c r="E836" s="211" t="s">
        <v>2876</v>
      </c>
      <c r="F836" s="232"/>
      <c r="G836" s="233"/>
      <c r="H836" s="221">
        <v>298600</v>
      </c>
      <c r="I836" s="41" t="s">
        <v>152</v>
      </c>
    </row>
    <row r="837" spans="1:9" ht="30" hidden="1">
      <c r="A837" s="230"/>
      <c r="B837" s="230"/>
      <c r="C837" s="47" t="s">
        <v>3171</v>
      </c>
      <c r="D837" s="210" t="s">
        <v>26</v>
      </c>
      <c r="E837" s="211" t="s">
        <v>2876</v>
      </c>
      <c r="F837" s="232"/>
      <c r="G837" s="233"/>
      <c r="H837" s="221">
        <v>378900</v>
      </c>
      <c r="I837" s="41" t="s">
        <v>152</v>
      </c>
    </row>
    <row r="838" spans="1:9" ht="30" hidden="1">
      <c r="A838" s="230"/>
      <c r="B838" s="230"/>
      <c r="C838" s="47" t="s">
        <v>3172</v>
      </c>
      <c r="D838" s="210" t="s">
        <v>26</v>
      </c>
      <c r="E838" s="211" t="s">
        <v>2876</v>
      </c>
      <c r="F838" s="232"/>
      <c r="G838" s="233"/>
      <c r="H838" s="221">
        <v>465100</v>
      </c>
      <c r="I838" s="41" t="s">
        <v>152</v>
      </c>
    </row>
    <row r="839" spans="1:9" ht="30" hidden="1">
      <c r="A839" s="230"/>
      <c r="B839" s="230"/>
      <c r="C839" s="47" t="s">
        <v>3173</v>
      </c>
      <c r="D839" s="210" t="s">
        <v>26</v>
      </c>
      <c r="E839" s="211" t="s">
        <v>2876</v>
      </c>
      <c r="F839" s="232"/>
      <c r="G839" s="233"/>
      <c r="H839" s="221">
        <v>245900</v>
      </c>
      <c r="I839" s="41" t="s">
        <v>152</v>
      </c>
    </row>
    <row r="840" spans="1:9" ht="30" hidden="1">
      <c r="A840" s="230"/>
      <c r="B840" s="230"/>
      <c r="C840" s="47" t="s">
        <v>3174</v>
      </c>
      <c r="D840" s="210" t="s">
        <v>26</v>
      </c>
      <c r="E840" s="211" t="s">
        <v>2876</v>
      </c>
      <c r="F840" s="232"/>
      <c r="G840" s="233"/>
      <c r="H840" s="221">
        <v>257800</v>
      </c>
      <c r="I840" s="41" t="s">
        <v>152</v>
      </c>
    </row>
    <row r="841" spans="1:9" ht="30" hidden="1">
      <c r="A841" s="230"/>
      <c r="B841" s="230"/>
      <c r="C841" s="47" t="s">
        <v>3175</v>
      </c>
      <c r="D841" s="210" t="s">
        <v>26</v>
      </c>
      <c r="E841" s="211" t="s">
        <v>2876</v>
      </c>
      <c r="F841" s="232"/>
      <c r="G841" s="233"/>
      <c r="H841" s="221">
        <v>311500</v>
      </c>
      <c r="I841" s="41" t="s">
        <v>152</v>
      </c>
    </row>
    <row r="842" spans="1:9" ht="30" hidden="1">
      <c r="A842" s="230"/>
      <c r="B842" s="230"/>
      <c r="C842" s="47" t="s">
        <v>3176</v>
      </c>
      <c r="D842" s="210" t="s">
        <v>26</v>
      </c>
      <c r="E842" s="211" t="s">
        <v>2876</v>
      </c>
      <c r="F842" s="232"/>
      <c r="G842" s="233"/>
      <c r="H842" s="221">
        <v>362300</v>
      </c>
      <c r="I842" s="41" t="s">
        <v>152</v>
      </c>
    </row>
    <row r="843" spans="1:9" ht="30" hidden="1">
      <c r="A843" s="230"/>
      <c r="B843" s="230"/>
      <c r="C843" s="47" t="s">
        <v>3177</v>
      </c>
      <c r="D843" s="210" t="s">
        <v>26</v>
      </c>
      <c r="E843" s="211" t="s">
        <v>2876</v>
      </c>
      <c r="F843" s="232"/>
      <c r="G843" s="309"/>
      <c r="H843" s="221">
        <v>462300</v>
      </c>
      <c r="I843" s="41" t="s">
        <v>152</v>
      </c>
    </row>
    <row r="844" spans="1:9" ht="30" hidden="1">
      <c r="A844" s="230"/>
      <c r="B844" s="230"/>
      <c r="C844" s="47" t="s">
        <v>3178</v>
      </c>
      <c r="D844" s="210" t="s">
        <v>26</v>
      </c>
      <c r="E844" s="211" t="s">
        <v>2876</v>
      </c>
      <c r="F844" s="232"/>
      <c r="G844" s="309"/>
      <c r="H844" s="221">
        <v>592400</v>
      </c>
      <c r="I844" s="41" t="s">
        <v>152</v>
      </c>
    </row>
    <row r="845" spans="1:9" ht="30" hidden="1">
      <c r="A845" s="230"/>
      <c r="B845" s="230"/>
      <c r="C845" s="47" t="s">
        <v>3179</v>
      </c>
      <c r="D845" s="210" t="s">
        <v>26</v>
      </c>
      <c r="E845" s="211" t="s">
        <v>2876</v>
      </c>
      <c r="F845" s="232"/>
      <c r="G845" s="309"/>
      <c r="H845" s="221">
        <v>730100</v>
      </c>
      <c r="I845" s="41" t="s">
        <v>152</v>
      </c>
    </row>
    <row r="846" spans="1:9" ht="30" hidden="1">
      <c r="A846" s="230"/>
      <c r="B846" s="230"/>
      <c r="C846" s="47" t="s">
        <v>3180</v>
      </c>
      <c r="D846" s="210" t="s">
        <v>26</v>
      </c>
      <c r="E846" s="211" t="s">
        <v>2876</v>
      </c>
      <c r="F846" s="232"/>
      <c r="G846" s="309"/>
      <c r="H846" s="221">
        <v>255400</v>
      </c>
      <c r="I846" s="41" t="s">
        <v>152</v>
      </c>
    </row>
    <row r="847" spans="1:9" ht="30" hidden="1">
      <c r="A847" s="230"/>
      <c r="B847" s="230"/>
      <c r="C847" s="47" t="s">
        <v>3181</v>
      </c>
      <c r="D847" s="210" t="s">
        <v>26</v>
      </c>
      <c r="E847" s="211" t="s">
        <v>2876</v>
      </c>
      <c r="F847" s="232"/>
      <c r="G847" s="309"/>
      <c r="H847" s="221">
        <v>316000</v>
      </c>
      <c r="I847" s="41" t="s">
        <v>152</v>
      </c>
    </row>
    <row r="848" spans="1:9" ht="30" hidden="1">
      <c r="A848" s="230"/>
      <c r="B848" s="230"/>
      <c r="C848" s="47" t="s">
        <v>3182</v>
      </c>
      <c r="D848" s="210" t="s">
        <v>26</v>
      </c>
      <c r="E848" s="211" t="s">
        <v>2876</v>
      </c>
      <c r="F848" s="232"/>
      <c r="G848" s="309"/>
      <c r="H848" s="221">
        <v>379800</v>
      </c>
      <c r="I848" s="41" t="s">
        <v>152</v>
      </c>
    </row>
    <row r="849" spans="1:9" ht="30" hidden="1">
      <c r="A849" s="230"/>
      <c r="B849" s="230"/>
      <c r="C849" s="47" t="s">
        <v>3183</v>
      </c>
      <c r="D849" s="210" t="s">
        <v>26</v>
      </c>
      <c r="E849" s="211" t="s">
        <v>2876</v>
      </c>
      <c r="F849" s="232"/>
      <c r="G849" s="309"/>
      <c r="H849" s="221">
        <v>450100</v>
      </c>
      <c r="I849" s="41" t="s">
        <v>152</v>
      </c>
    </row>
    <row r="850" spans="1:9" ht="30" hidden="1">
      <c r="A850" s="230"/>
      <c r="B850" s="230"/>
      <c r="C850" s="47" t="s">
        <v>3184</v>
      </c>
      <c r="D850" s="210" t="s">
        <v>26</v>
      </c>
      <c r="E850" s="211" t="s">
        <v>2876</v>
      </c>
      <c r="F850" s="232"/>
      <c r="G850" s="814" t="s">
        <v>2872</v>
      </c>
      <c r="H850" s="221">
        <v>584600</v>
      </c>
      <c r="I850" s="41" t="s">
        <v>152</v>
      </c>
    </row>
    <row r="851" spans="1:9" ht="30" hidden="1">
      <c r="A851" s="230"/>
      <c r="B851" s="230"/>
      <c r="C851" s="47" t="s">
        <v>3185</v>
      </c>
      <c r="D851" s="210" t="s">
        <v>26</v>
      </c>
      <c r="E851" s="216" t="s">
        <v>165</v>
      </c>
      <c r="F851" s="232"/>
      <c r="G851" s="814"/>
      <c r="H851" s="221">
        <v>749800</v>
      </c>
      <c r="I851" s="41" t="s">
        <v>152</v>
      </c>
    </row>
    <row r="852" spans="1:9" ht="30" hidden="1">
      <c r="A852" s="230"/>
      <c r="B852" s="230"/>
      <c r="C852" s="47" t="s">
        <v>3186</v>
      </c>
      <c r="D852" s="210" t="s">
        <v>26</v>
      </c>
      <c r="E852" s="211" t="s">
        <v>2876</v>
      </c>
      <c r="F852" s="232"/>
      <c r="G852" s="814"/>
      <c r="H852" s="221">
        <v>926800</v>
      </c>
      <c r="I852" s="41" t="s">
        <v>152</v>
      </c>
    </row>
    <row r="853" spans="1:9" ht="30" hidden="1">
      <c r="A853" s="230"/>
      <c r="B853" s="230"/>
      <c r="C853" s="47" t="s">
        <v>3187</v>
      </c>
      <c r="D853" s="210" t="s">
        <v>26</v>
      </c>
      <c r="E853" s="211" t="s">
        <v>2876</v>
      </c>
      <c r="F853" s="232"/>
      <c r="G853" s="814"/>
      <c r="H853" s="221">
        <v>332300</v>
      </c>
      <c r="I853" s="41" t="s">
        <v>152</v>
      </c>
    </row>
    <row r="854" spans="1:9" ht="30" hidden="1">
      <c r="A854" s="230"/>
      <c r="B854" s="230"/>
      <c r="C854" s="47" t="s">
        <v>3188</v>
      </c>
      <c r="D854" s="210" t="s">
        <v>26</v>
      </c>
      <c r="E854" s="211" t="s">
        <v>2876</v>
      </c>
      <c r="F854" s="232"/>
      <c r="G854" s="814"/>
      <c r="H854" s="221">
        <v>414300</v>
      </c>
      <c r="I854" s="41" t="s">
        <v>152</v>
      </c>
    </row>
    <row r="855" spans="1:9" ht="30" hidden="1">
      <c r="A855" s="230"/>
      <c r="B855" s="230"/>
      <c r="C855" s="47" t="s">
        <v>3189</v>
      </c>
      <c r="D855" s="210" t="s">
        <v>26</v>
      </c>
      <c r="E855" s="211" t="s">
        <v>2876</v>
      </c>
      <c r="F855" s="232"/>
      <c r="G855" s="814"/>
      <c r="H855" s="221">
        <v>499500</v>
      </c>
      <c r="I855" s="41" t="s">
        <v>152</v>
      </c>
    </row>
    <row r="856" spans="1:9" ht="30" hidden="1">
      <c r="A856" s="230"/>
      <c r="B856" s="230"/>
      <c r="C856" s="47" t="s">
        <v>3190</v>
      </c>
      <c r="D856" s="210" t="s">
        <v>26</v>
      </c>
      <c r="E856" s="211" t="s">
        <v>2876</v>
      </c>
      <c r="F856" s="232"/>
      <c r="G856" s="814"/>
      <c r="H856" s="221">
        <v>582900</v>
      </c>
      <c r="I856" s="41" t="s">
        <v>152</v>
      </c>
    </row>
    <row r="857" spans="1:9" ht="30" hidden="1">
      <c r="A857" s="230"/>
      <c r="B857" s="230"/>
      <c r="C857" s="47" t="s">
        <v>3191</v>
      </c>
      <c r="D857" s="210" t="s">
        <v>26</v>
      </c>
      <c r="E857" s="211" t="s">
        <v>2876</v>
      </c>
      <c r="F857" s="232"/>
      <c r="G857" s="233"/>
      <c r="H857" s="221">
        <v>753400</v>
      </c>
      <c r="I857" s="41" t="s">
        <v>152</v>
      </c>
    </row>
    <row r="858" spans="1:9" ht="30" hidden="1">
      <c r="A858" s="230"/>
      <c r="B858" s="230"/>
      <c r="C858" s="47" t="s">
        <v>3192</v>
      </c>
      <c r="D858" s="210" t="s">
        <v>26</v>
      </c>
      <c r="E858" s="211" t="s">
        <v>2876</v>
      </c>
      <c r="F858" s="232"/>
      <c r="G858" s="233"/>
      <c r="H858" s="221">
        <v>952400</v>
      </c>
      <c r="I858" s="41" t="s">
        <v>152</v>
      </c>
    </row>
    <row r="859" spans="1:9" ht="30" hidden="1">
      <c r="A859" s="230"/>
      <c r="B859" s="230"/>
      <c r="C859" s="47" t="s">
        <v>3193</v>
      </c>
      <c r="D859" s="210" t="s">
        <v>26</v>
      </c>
      <c r="E859" s="211" t="s">
        <v>2876</v>
      </c>
      <c r="F859" s="232"/>
      <c r="G859" s="233"/>
      <c r="H859" s="221">
        <v>1179500</v>
      </c>
      <c r="I859" s="41" t="s">
        <v>152</v>
      </c>
    </row>
    <row r="860" spans="1:9" ht="30" hidden="1">
      <c r="A860" s="230"/>
      <c r="B860" s="230"/>
      <c r="C860" s="47" t="s">
        <v>3194</v>
      </c>
      <c r="D860" s="210" t="s">
        <v>26</v>
      </c>
      <c r="E860" s="211" t="s">
        <v>2876</v>
      </c>
      <c r="F860" s="232"/>
      <c r="G860" s="233"/>
      <c r="H860" s="221">
        <v>541900</v>
      </c>
      <c r="I860" s="41" t="s">
        <v>152</v>
      </c>
    </row>
    <row r="861" spans="1:9" ht="30" hidden="1">
      <c r="A861" s="230"/>
      <c r="B861" s="230"/>
      <c r="C861" s="47" t="s">
        <v>3195</v>
      </c>
      <c r="D861" s="210" t="s">
        <v>26</v>
      </c>
      <c r="E861" s="211" t="s">
        <v>2876</v>
      </c>
      <c r="F861" s="232"/>
      <c r="G861" s="233"/>
      <c r="H861" s="221">
        <v>627900</v>
      </c>
      <c r="I861" s="41" t="s">
        <v>152</v>
      </c>
    </row>
    <row r="862" spans="1:9" ht="30" hidden="1">
      <c r="A862" s="230"/>
      <c r="B862" s="230"/>
      <c r="C862" s="47" t="s">
        <v>3196</v>
      </c>
      <c r="D862" s="210" t="s">
        <v>26</v>
      </c>
      <c r="E862" s="211" t="s">
        <v>2876</v>
      </c>
      <c r="F862" s="232"/>
      <c r="G862" s="233"/>
      <c r="H862" s="221">
        <v>745400</v>
      </c>
      <c r="I862" s="41" t="s">
        <v>152</v>
      </c>
    </row>
    <row r="863" spans="1:9" ht="30" hidden="1">
      <c r="A863" s="230"/>
      <c r="B863" s="230"/>
      <c r="C863" s="220" t="s">
        <v>3197</v>
      </c>
      <c r="D863" s="210" t="s">
        <v>26</v>
      </c>
      <c r="E863" s="211" t="s">
        <v>2876</v>
      </c>
      <c r="F863" s="232"/>
      <c r="G863" s="233"/>
      <c r="H863" s="221">
        <v>894300</v>
      </c>
      <c r="I863" s="41" t="s">
        <v>152</v>
      </c>
    </row>
    <row r="864" spans="1:9" ht="30" hidden="1">
      <c r="A864" s="230"/>
      <c r="B864" s="230"/>
      <c r="C864" s="220" t="s">
        <v>3198</v>
      </c>
      <c r="D864" s="210" t="s">
        <v>26</v>
      </c>
      <c r="E864" s="211" t="s">
        <v>2876</v>
      </c>
      <c r="F864" s="232"/>
      <c r="G864" s="233"/>
      <c r="H864" s="221">
        <v>1123600</v>
      </c>
      <c r="I864" s="41" t="s">
        <v>152</v>
      </c>
    </row>
    <row r="865" spans="1:9" ht="30" hidden="1">
      <c r="A865" s="230"/>
      <c r="B865" s="230"/>
      <c r="C865" s="220" t="s">
        <v>3199</v>
      </c>
      <c r="D865" s="210" t="s">
        <v>26</v>
      </c>
      <c r="E865" s="211" t="s">
        <v>2876</v>
      </c>
      <c r="F865" s="232"/>
      <c r="G865" s="233"/>
      <c r="H865" s="221">
        <v>1555600</v>
      </c>
      <c r="I865" s="41" t="s">
        <v>152</v>
      </c>
    </row>
    <row r="866" spans="1:9" ht="30" hidden="1">
      <c r="A866" s="230"/>
      <c r="B866" s="230"/>
      <c r="C866" s="220" t="s">
        <v>3200</v>
      </c>
      <c r="D866" s="210" t="s">
        <v>26</v>
      </c>
      <c r="E866" s="211" t="s">
        <v>2876</v>
      </c>
      <c r="F866" s="232"/>
      <c r="G866" s="233"/>
      <c r="H866" s="221">
        <v>1792500</v>
      </c>
      <c r="I866" s="41" t="s">
        <v>152</v>
      </c>
    </row>
    <row r="867" spans="1:9" ht="30" hidden="1">
      <c r="A867" s="230"/>
      <c r="B867" s="230"/>
      <c r="C867" s="220" t="s">
        <v>3201</v>
      </c>
      <c r="D867" s="210" t="s">
        <v>26</v>
      </c>
      <c r="E867" s="211" t="s">
        <v>2876</v>
      </c>
      <c r="F867" s="232"/>
      <c r="G867" s="814"/>
      <c r="H867" s="221">
        <v>793100</v>
      </c>
      <c r="I867" s="41" t="s">
        <v>152</v>
      </c>
    </row>
    <row r="868" spans="1:9" ht="30" hidden="1">
      <c r="A868" s="230"/>
      <c r="B868" s="230"/>
      <c r="C868" s="220" t="s">
        <v>3202</v>
      </c>
      <c r="D868" s="210" t="s">
        <v>26</v>
      </c>
      <c r="E868" s="211" t="s">
        <v>2876</v>
      </c>
      <c r="F868" s="232"/>
      <c r="G868" s="814"/>
      <c r="H868" s="221">
        <v>973900</v>
      </c>
      <c r="I868" s="41" t="s">
        <v>152</v>
      </c>
    </row>
    <row r="869" spans="1:9" ht="30" hidden="1">
      <c r="A869" s="230"/>
      <c r="B869" s="230"/>
      <c r="C869" s="220" t="s">
        <v>3203</v>
      </c>
      <c r="D869" s="210" t="s">
        <v>26</v>
      </c>
      <c r="E869" s="211" t="s">
        <v>2876</v>
      </c>
      <c r="F869" s="232"/>
      <c r="G869" s="814"/>
      <c r="H869" s="221">
        <v>1158600</v>
      </c>
      <c r="I869" s="41" t="s">
        <v>152</v>
      </c>
    </row>
    <row r="870" spans="1:9" ht="30" hidden="1">
      <c r="A870" s="230"/>
      <c r="B870" s="230"/>
      <c r="C870" s="220" t="s">
        <v>3204</v>
      </c>
      <c r="D870" s="210" t="s">
        <v>26</v>
      </c>
      <c r="E870" s="211" t="s">
        <v>2876</v>
      </c>
      <c r="F870" s="232"/>
      <c r="G870" s="814"/>
      <c r="H870" s="221">
        <v>1503500</v>
      </c>
      <c r="I870" s="41" t="s">
        <v>152</v>
      </c>
    </row>
    <row r="871" spans="1:9" ht="30" hidden="1">
      <c r="A871" s="230"/>
      <c r="B871" s="230"/>
      <c r="C871" s="220" t="s">
        <v>3205</v>
      </c>
      <c r="D871" s="210" t="s">
        <v>26</v>
      </c>
      <c r="E871" s="211" t="s">
        <v>2876</v>
      </c>
      <c r="F871" s="232"/>
      <c r="G871" s="814"/>
      <c r="H871" s="221">
        <v>1848800</v>
      </c>
      <c r="I871" s="41" t="s">
        <v>152</v>
      </c>
    </row>
    <row r="872" spans="1:9" ht="30" hidden="1">
      <c r="A872" s="230"/>
      <c r="B872" s="230"/>
      <c r="C872" s="220" t="s">
        <v>3206</v>
      </c>
      <c r="D872" s="210" t="s">
        <v>26</v>
      </c>
      <c r="E872" s="211" t="s">
        <v>2876</v>
      </c>
      <c r="F872" s="232"/>
      <c r="G872" s="814"/>
      <c r="H872" s="221">
        <v>2281500</v>
      </c>
      <c r="I872" s="41" t="s">
        <v>152</v>
      </c>
    </row>
    <row r="873" spans="1:9" ht="30" hidden="1">
      <c r="A873" s="230"/>
      <c r="B873" s="230"/>
      <c r="C873" s="220" t="s">
        <v>3207</v>
      </c>
      <c r="D873" s="210" t="s">
        <v>26</v>
      </c>
      <c r="E873" s="211" t="s">
        <v>2876</v>
      </c>
      <c r="F873" s="232"/>
      <c r="G873" s="814"/>
      <c r="H873" s="221">
        <v>995400</v>
      </c>
      <c r="I873" s="41" t="s">
        <v>152</v>
      </c>
    </row>
    <row r="874" spans="1:9" ht="30" hidden="1">
      <c r="A874" s="230"/>
      <c r="B874" s="230"/>
      <c r="C874" s="47" t="s">
        <v>3208</v>
      </c>
      <c r="D874" s="210" t="s">
        <v>26</v>
      </c>
      <c r="E874" s="211" t="s">
        <v>2876</v>
      </c>
      <c r="F874" s="232"/>
      <c r="G874" s="814" t="s">
        <v>2872</v>
      </c>
      <c r="H874" s="221">
        <v>1237600</v>
      </c>
      <c r="I874" s="41" t="s">
        <v>152</v>
      </c>
    </row>
    <row r="875" spans="1:9" ht="30" hidden="1">
      <c r="A875" s="230"/>
      <c r="B875" s="230"/>
      <c r="C875" s="220" t="s">
        <v>3209</v>
      </c>
      <c r="D875" s="210" t="s">
        <v>26</v>
      </c>
      <c r="E875" s="211" t="s">
        <v>2876</v>
      </c>
      <c r="F875" s="232"/>
      <c r="G875" s="814"/>
      <c r="H875" s="221">
        <v>1471800</v>
      </c>
      <c r="I875" s="41" t="s">
        <v>152</v>
      </c>
    </row>
    <row r="876" spans="1:9" ht="30" hidden="1">
      <c r="A876" s="230"/>
      <c r="B876" s="230"/>
      <c r="C876" s="47" t="s">
        <v>3210</v>
      </c>
      <c r="D876" s="210" t="s">
        <v>26</v>
      </c>
      <c r="E876" s="211" t="s">
        <v>2876</v>
      </c>
      <c r="F876" s="232"/>
      <c r="G876" s="814"/>
      <c r="H876" s="221">
        <v>1905500</v>
      </c>
      <c r="I876" s="41" t="s">
        <v>152</v>
      </c>
    </row>
    <row r="877" spans="1:9" ht="30" hidden="1">
      <c r="A877" s="230"/>
      <c r="B877" s="230"/>
      <c r="C877" s="47" t="s">
        <v>3211</v>
      </c>
      <c r="D877" s="210" t="s">
        <v>26</v>
      </c>
      <c r="E877" s="211" t="s">
        <v>2876</v>
      </c>
      <c r="F877" s="232"/>
      <c r="G877" s="814"/>
      <c r="H877" s="221">
        <v>2353900</v>
      </c>
      <c r="I877" s="41" t="s">
        <v>152</v>
      </c>
    </row>
    <row r="878" spans="1:9" ht="30" hidden="1">
      <c r="A878" s="230"/>
      <c r="B878" s="230"/>
      <c r="C878" s="47" t="s">
        <v>3212</v>
      </c>
      <c r="D878" s="210" t="s">
        <v>26</v>
      </c>
      <c r="E878" s="211" t="s">
        <v>2876</v>
      </c>
      <c r="F878" s="232"/>
      <c r="G878" s="814"/>
      <c r="H878" s="221">
        <v>2886000</v>
      </c>
      <c r="I878" s="41" t="s">
        <v>152</v>
      </c>
    </row>
    <row r="879" spans="1:9" ht="30" hidden="1">
      <c r="A879" s="230"/>
      <c r="B879" s="230"/>
      <c r="C879" s="47" t="s">
        <v>3213</v>
      </c>
      <c r="D879" s="210" t="s">
        <v>26</v>
      </c>
      <c r="E879" s="211" t="s">
        <v>2876</v>
      </c>
      <c r="F879" s="232"/>
      <c r="G879" s="814"/>
      <c r="H879" s="221">
        <v>1263100</v>
      </c>
      <c r="I879" s="41" t="s">
        <v>152</v>
      </c>
    </row>
    <row r="880" spans="1:9" ht="30" hidden="1">
      <c r="A880" s="230"/>
      <c r="B880" s="230"/>
      <c r="C880" s="47" t="s">
        <v>3214</v>
      </c>
      <c r="D880" s="210" t="s">
        <v>26</v>
      </c>
      <c r="E880" s="211" t="s">
        <v>2876</v>
      </c>
      <c r="F880" s="232"/>
      <c r="G880" s="814"/>
      <c r="H880" s="221">
        <v>1564400</v>
      </c>
      <c r="I880" s="41" t="s">
        <v>152</v>
      </c>
    </row>
    <row r="881" spans="1:9" ht="30" hidden="1">
      <c r="A881" s="230"/>
      <c r="B881" s="230"/>
      <c r="C881" s="220" t="s">
        <v>3215</v>
      </c>
      <c r="D881" s="210" t="s">
        <v>26</v>
      </c>
      <c r="E881" s="211" t="s">
        <v>2876</v>
      </c>
      <c r="F881" s="232"/>
      <c r="G881" s="233"/>
      <c r="H881" s="221">
        <v>1866400</v>
      </c>
      <c r="I881" s="41" t="s">
        <v>152</v>
      </c>
    </row>
    <row r="882" spans="1:9" ht="30" hidden="1">
      <c r="A882" s="230"/>
      <c r="B882" s="230"/>
      <c r="C882" s="47" t="s">
        <v>3216</v>
      </c>
      <c r="D882" s="210" t="s">
        <v>26</v>
      </c>
      <c r="E882" s="211" t="s">
        <v>2876</v>
      </c>
      <c r="F882" s="232"/>
      <c r="G882" s="233"/>
      <c r="H882" s="221">
        <v>2410000</v>
      </c>
      <c r="I882" s="41" t="s">
        <v>152</v>
      </c>
    </row>
    <row r="883" spans="1:9" ht="30" hidden="1">
      <c r="A883" s="230"/>
      <c r="B883" s="230"/>
      <c r="C883" s="47" t="s">
        <v>3217</v>
      </c>
      <c r="D883" s="210" t="s">
        <v>26</v>
      </c>
      <c r="E883" s="211" t="s">
        <v>2876</v>
      </c>
      <c r="F883" s="232"/>
      <c r="G883" s="233"/>
      <c r="H883" s="221">
        <v>2985500</v>
      </c>
      <c r="I883" s="41" t="s">
        <v>152</v>
      </c>
    </row>
    <row r="884" spans="1:9" ht="30" hidden="1">
      <c r="A884" s="230"/>
      <c r="B884" s="230"/>
      <c r="C884" s="47" t="s">
        <v>3218</v>
      </c>
      <c r="D884" s="210" t="s">
        <v>26</v>
      </c>
      <c r="E884" s="211" t="s">
        <v>2876</v>
      </c>
      <c r="F884" s="232"/>
      <c r="G884" s="233"/>
      <c r="H884" s="221">
        <v>1656600</v>
      </c>
      <c r="I884" s="41" t="s">
        <v>152</v>
      </c>
    </row>
    <row r="885" spans="1:9" ht="30" hidden="1">
      <c r="A885" s="230"/>
      <c r="B885" s="230"/>
      <c r="C885" s="47" t="s">
        <v>3219</v>
      </c>
      <c r="D885" s="210" t="s">
        <v>26</v>
      </c>
      <c r="E885" s="211" t="s">
        <v>2876</v>
      </c>
      <c r="F885" s="232"/>
      <c r="G885" s="233"/>
      <c r="H885" s="221">
        <v>1975400</v>
      </c>
      <c r="I885" s="41" t="s">
        <v>152</v>
      </c>
    </row>
    <row r="886" spans="1:9" ht="30" hidden="1">
      <c r="A886" s="230"/>
      <c r="B886" s="230"/>
      <c r="C886" s="220" t="s">
        <v>3220</v>
      </c>
      <c r="D886" s="210" t="s">
        <v>26</v>
      </c>
      <c r="E886" s="211" t="s">
        <v>2876</v>
      </c>
      <c r="F886" s="232"/>
      <c r="G886" s="899"/>
      <c r="H886" s="221">
        <v>2285800</v>
      </c>
      <c r="I886" s="41" t="s">
        <v>152</v>
      </c>
    </row>
    <row r="887" spans="1:9" ht="30" hidden="1">
      <c r="A887" s="230"/>
      <c r="B887" s="230"/>
      <c r="C887" s="47" t="s">
        <v>3221</v>
      </c>
      <c r="D887" s="210" t="s">
        <v>26</v>
      </c>
      <c r="E887" s="211" t="s">
        <v>2876</v>
      </c>
      <c r="F887" s="232"/>
      <c r="G887" s="899"/>
      <c r="H887" s="221">
        <v>2955300</v>
      </c>
      <c r="I887" s="41" t="s">
        <v>152</v>
      </c>
    </row>
    <row r="888" spans="1:9" ht="30" hidden="1">
      <c r="A888" s="230"/>
      <c r="B888" s="230"/>
      <c r="C888" s="47" t="s">
        <v>3222</v>
      </c>
      <c r="D888" s="210" t="s">
        <v>26</v>
      </c>
      <c r="E888" s="211" t="s">
        <v>2876</v>
      </c>
      <c r="F888" s="232"/>
      <c r="G888" s="899"/>
      <c r="H888" s="221">
        <v>3502800</v>
      </c>
      <c r="I888" s="41" t="s">
        <v>152</v>
      </c>
    </row>
    <row r="889" spans="1:9" ht="30" hidden="1">
      <c r="A889" s="230"/>
      <c r="B889" s="230"/>
      <c r="C889" s="47" t="s">
        <v>3223</v>
      </c>
      <c r="D889" s="210" t="s">
        <v>26</v>
      </c>
      <c r="E889" s="211" t="s">
        <v>2876</v>
      </c>
      <c r="F889" s="232"/>
      <c r="G889" s="899"/>
      <c r="H889" s="221">
        <v>4483500</v>
      </c>
      <c r="I889" s="41" t="s">
        <v>152</v>
      </c>
    </row>
    <row r="890" spans="1:9" ht="42.75" hidden="1">
      <c r="A890" s="230"/>
      <c r="B890" s="230"/>
      <c r="C890" s="218" t="s">
        <v>3224</v>
      </c>
      <c r="D890" s="210"/>
      <c r="E890" s="216" t="s">
        <v>165</v>
      </c>
      <c r="F890" s="232"/>
      <c r="G890" s="899"/>
      <c r="H890" s="221"/>
      <c r="I890" s="41" t="s">
        <v>152</v>
      </c>
    </row>
    <row r="891" spans="1:9" ht="15.75" hidden="1">
      <c r="A891" s="230"/>
      <c r="B891" s="230"/>
      <c r="C891" s="218" t="s">
        <v>3225</v>
      </c>
      <c r="D891" s="210"/>
      <c r="E891" s="211" t="s">
        <v>2876</v>
      </c>
      <c r="F891" s="232"/>
      <c r="G891" s="899"/>
      <c r="H891" s="221"/>
      <c r="I891" s="41" t="s">
        <v>152</v>
      </c>
    </row>
    <row r="892" spans="1:9" ht="15.75" hidden="1">
      <c r="A892" s="230"/>
      <c r="B892" s="230"/>
      <c r="C892" s="47" t="s">
        <v>3226</v>
      </c>
      <c r="D892" s="210" t="s">
        <v>28</v>
      </c>
      <c r="E892" s="211" t="s">
        <v>2876</v>
      </c>
      <c r="F892" s="232"/>
      <c r="G892" s="899"/>
      <c r="H892" s="221">
        <v>1600</v>
      </c>
      <c r="I892" s="41" t="s">
        <v>152</v>
      </c>
    </row>
    <row r="893" spans="1:9" ht="15.75" hidden="1">
      <c r="A893" s="230"/>
      <c r="B893" s="230"/>
      <c r="C893" s="47" t="s">
        <v>3227</v>
      </c>
      <c r="D893" s="210" t="s">
        <v>28</v>
      </c>
      <c r="E893" s="211" t="s">
        <v>2876</v>
      </c>
      <c r="F893" s="232"/>
      <c r="G893" s="899"/>
      <c r="H893" s="221">
        <v>2600</v>
      </c>
      <c r="I893" s="41" t="s">
        <v>152</v>
      </c>
    </row>
    <row r="894" spans="1:9" ht="15.75" hidden="1">
      <c r="A894" s="230"/>
      <c r="B894" s="230"/>
      <c r="C894" s="47" t="s">
        <v>3228</v>
      </c>
      <c r="D894" s="210" t="s">
        <v>28</v>
      </c>
      <c r="E894" s="211" t="s">
        <v>2876</v>
      </c>
      <c r="F894" s="232"/>
      <c r="G894" s="899"/>
      <c r="H894" s="221">
        <v>3900</v>
      </c>
      <c r="I894" s="41" t="s">
        <v>152</v>
      </c>
    </row>
    <row r="895" spans="1:9" ht="15.75" hidden="1">
      <c r="A895" s="230"/>
      <c r="B895" s="230"/>
      <c r="C895" s="47" t="s">
        <v>3229</v>
      </c>
      <c r="D895" s="210" t="s">
        <v>28</v>
      </c>
      <c r="E895" s="211" t="s">
        <v>2876</v>
      </c>
      <c r="F895" s="232"/>
      <c r="G895" s="899"/>
      <c r="H895" s="221">
        <v>6400</v>
      </c>
      <c r="I895" s="41" t="s">
        <v>152</v>
      </c>
    </row>
    <row r="896" spans="1:9" ht="15.75" hidden="1">
      <c r="A896" s="230"/>
      <c r="B896" s="230"/>
      <c r="C896" s="47" t="s">
        <v>3230</v>
      </c>
      <c r="D896" s="210" t="s">
        <v>28</v>
      </c>
      <c r="E896" s="211" t="s">
        <v>2876</v>
      </c>
      <c r="F896" s="232"/>
      <c r="G896" s="233"/>
      <c r="H896" s="221">
        <v>10000</v>
      </c>
      <c r="I896" s="41" t="s">
        <v>152</v>
      </c>
    </row>
    <row r="897" spans="1:9" ht="15.75" hidden="1">
      <c r="A897" s="230"/>
      <c r="B897" s="230"/>
      <c r="C897" s="47" t="s">
        <v>3231</v>
      </c>
      <c r="D897" s="210" t="s">
        <v>28</v>
      </c>
      <c r="E897" s="211" t="s">
        <v>2876</v>
      </c>
      <c r="F897" s="232"/>
      <c r="G897" s="233"/>
      <c r="H897" s="221">
        <v>14800</v>
      </c>
      <c r="I897" s="41" t="s">
        <v>152</v>
      </c>
    </row>
    <row r="898" spans="1:9" ht="15.75" hidden="1">
      <c r="A898" s="230"/>
      <c r="B898" s="230"/>
      <c r="C898" s="47" t="s">
        <v>3232</v>
      </c>
      <c r="D898" s="210" t="s">
        <v>28</v>
      </c>
      <c r="E898" s="211" t="s">
        <v>2876</v>
      </c>
      <c r="F898" s="232"/>
      <c r="G898" s="233"/>
      <c r="H898" s="221">
        <v>20400</v>
      </c>
      <c r="I898" s="41" t="s">
        <v>152</v>
      </c>
    </row>
    <row r="899" spans="1:9" ht="15.75" hidden="1">
      <c r="A899" s="230"/>
      <c r="B899" s="230"/>
      <c r="C899" s="47" t="s">
        <v>3233</v>
      </c>
      <c r="D899" s="210" t="s">
        <v>28</v>
      </c>
      <c r="E899" s="211" t="s">
        <v>2876</v>
      </c>
      <c r="F899" s="232"/>
      <c r="G899" s="899" t="s">
        <v>2872</v>
      </c>
      <c r="H899" s="221">
        <v>26500</v>
      </c>
      <c r="I899" s="41" t="s">
        <v>152</v>
      </c>
    </row>
    <row r="900" spans="1:9" ht="15.75" hidden="1">
      <c r="A900" s="230"/>
      <c r="B900" s="230"/>
      <c r="C900" s="47" t="s">
        <v>3234</v>
      </c>
      <c r="D900" s="210" t="s">
        <v>28</v>
      </c>
      <c r="E900" s="211" t="s">
        <v>2876</v>
      </c>
      <c r="F900" s="232"/>
      <c r="G900" s="899"/>
      <c r="H900" s="221">
        <v>47800</v>
      </c>
      <c r="I900" s="41" t="s">
        <v>152</v>
      </c>
    </row>
    <row r="901" spans="1:9" ht="15.75" hidden="1">
      <c r="A901" s="230"/>
      <c r="B901" s="230"/>
      <c r="C901" s="47" t="s">
        <v>3235</v>
      </c>
      <c r="D901" s="210" t="s">
        <v>28</v>
      </c>
      <c r="E901" s="211" t="s">
        <v>2876</v>
      </c>
      <c r="F901" s="232"/>
      <c r="G901" s="899"/>
      <c r="H901" s="221">
        <v>34800</v>
      </c>
      <c r="I901" s="41" t="s">
        <v>152</v>
      </c>
    </row>
    <row r="902" spans="1:9" ht="15.75" hidden="1">
      <c r="A902" s="230"/>
      <c r="B902" s="230"/>
      <c r="C902" s="47" t="s">
        <v>3236</v>
      </c>
      <c r="D902" s="210" t="s">
        <v>28</v>
      </c>
      <c r="E902" s="211" t="s">
        <v>2876</v>
      </c>
      <c r="F902" s="232"/>
      <c r="G902" s="899"/>
      <c r="H902" s="221">
        <v>55900</v>
      </c>
      <c r="I902" s="41" t="s">
        <v>152</v>
      </c>
    </row>
    <row r="903" spans="1:9" ht="15.75" hidden="1">
      <c r="A903" s="230"/>
      <c r="B903" s="230"/>
      <c r="C903" s="47" t="s">
        <v>3237</v>
      </c>
      <c r="D903" s="210" t="s">
        <v>28</v>
      </c>
      <c r="E903" s="211" t="s">
        <v>2876</v>
      </c>
      <c r="F903" s="232"/>
      <c r="G903" s="899"/>
      <c r="H903" s="221">
        <v>55600</v>
      </c>
      <c r="I903" s="41" t="s">
        <v>152</v>
      </c>
    </row>
    <row r="904" spans="1:9" ht="15.75" hidden="1">
      <c r="A904" s="230"/>
      <c r="B904" s="230"/>
      <c r="C904" s="47" t="s">
        <v>3238</v>
      </c>
      <c r="D904" s="210" t="s">
        <v>28</v>
      </c>
      <c r="E904" s="211" t="s">
        <v>2876</v>
      </c>
      <c r="F904" s="232"/>
      <c r="G904" s="899"/>
      <c r="H904" s="221">
        <v>86600</v>
      </c>
      <c r="I904" s="41" t="s">
        <v>152</v>
      </c>
    </row>
    <row r="905" spans="1:9" ht="15.75" hidden="1">
      <c r="A905" s="230"/>
      <c r="B905" s="230"/>
      <c r="C905" s="47" t="s">
        <v>3239</v>
      </c>
      <c r="D905" s="210" t="s">
        <v>28</v>
      </c>
      <c r="E905" s="211" t="s">
        <v>2876</v>
      </c>
      <c r="F905" s="232"/>
      <c r="G905" s="899"/>
      <c r="H905" s="221">
        <v>97500</v>
      </c>
      <c r="I905" s="41" t="s">
        <v>152</v>
      </c>
    </row>
    <row r="906" spans="1:9" ht="15.75" hidden="1">
      <c r="A906" s="230"/>
      <c r="B906" s="230"/>
      <c r="C906" s="47" t="s">
        <v>3240</v>
      </c>
      <c r="D906" s="210" t="s">
        <v>28</v>
      </c>
      <c r="E906" s="211" t="s">
        <v>2876</v>
      </c>
      <c r="F906" s="232"/>
      <c r="G906" s="899"/>
      <c r="H906" s="221">
        <v>147100</v>
      </c>
      <c r="I906" s="41" t="s">
        <v>152</v>
      </c>
    </row>
    <row r="907" spans="1:9" ht="15.75" hidden="1">
      <c r="A907" s="230"/>
      <c r="B907" s="230"/>
      <c r="C907" s="47" t="s">
        <v>3241</v>
      </c>
      <c r="D907" s="210" t="s">
        <v>28</v>
      </c>
      <c r="E907" s="211" t="s">
        <v>2876</v>
      </c>
      <c r="F907" s="232"/>
      <c r="G907" s="899"/>
      <c r="H907" s="221">
        <v>141400</v>
      </c>
      <c r="I907" s="41" t="s">
        <v>152</v>
      </c>
    </row>
    <row r="908" spans="1:9" ht="15.75" hidden="1">
      <c r="A908" s="230"/>
      <c r="B908" s="230"/>
      <c r="C908" s="47" t="s">
        <v>3242</v>
      </c>
      <c r="D908" s="210" t="s">
        <v>28</v>
      </c>
      <c r="E908" s="211" t="s">
        <v>2876</v>
      </c>
      <c r="F908" s="232"/>
      <c r="G908" s="899"/>
      <c r="H908" s="221">
        <v>182300</v>
      </c>
      <c r="I908" s="41" t="s">
        <v>152</v>
      </c>
    </row>
    <row r="909" spans="1:9" ht="15.75" hidden="1">
      <c r="A909" s="230"/>
      <c r="B909" s="230"/>
      <c r="C909" s="47" t="s">
        <v>3243</v>
      </c>
      <c r="D909" s="210" t="s">
        <v>28</v>
      </c>
      <c r="E909" s="211" t="s">
        <v>2876</v>
      </c>
      <c r="F909" s="232"/>
      <c r="G909" s="233"/>
      <c r="H909" s="221">
        <v>170500</v>
      </c>
      <c r="I909" s="41" t="s">
        <v>152</v>
      </c>
    </row>
    <row r="910" spans="1:9" ht="15.75" hidden="1">
      <c r="A910" s="230"/>
      <c r="B910" s="230"/>
      <c r="C910" s="47" t="s">
        <v>3244</v>
      </c>
      <c r="D910" s="210" t="s">
        <v>28</v>
      </c>
      <c r="E910" s="211" t="s">
        <v>2876</v>
      </c>
      <c r="F910" s="232"/>
      <c r="G910" s="233"/>
      <c r="H910" s="221">
        <v>342500</v>
      </c>
      <c r="I910" s="41" t="s">
        <v>152</v>
      </c>
    </row>
    <row r="911" spans="1:9" ht="15.75" hidden="1">
      <c r="A911" s="230"/>
      <c r="B911" s="230"/>
      <c r="C911" s="47" t="s">
        <v>3245</v>
      </c>
      <c r="D911" s="210" t="s">
        <v>28</v>
      </c>
      <c r="E911" s="211" t="s">
        <v>2876</v>
      </c>
      <c r="F911" s="232"/>
      <c r="G911" s="233"/>
      <c r="H911" s="221">
        <v>349300</v>
      </c>
      <c r="I911" s="41" t="s">
        <v>152</v>
      </c>
    </row>
    <row r="912" spans="1:9" ht="15.75" hidden="1">
      <c r="A912" s="230"/>
      <c r="B912" s="230"/>
      <c r="C912" s="47" t="s">
        <v>3246</v>
      </c>
      <c r="D912" s="210" t="s">
        <v>28</v>
      </c>
      <c r="E912" s="211" t="s">
        <v>2876</v>
      </c>
      <c r="F912" s="232"/>
      <c r="G912" s="233"/>
      <c r="H912" s="221">
        <v>469000</v>
      </c>
      <c r="I912" s="41" t="s">
        <v>152</v>
      </c>
    </row>
    <row r="913" spans="1:9" ht="15.75" hidden="1">
      <c r="A913" s="230"/>
      <c r="B913" s="230"/>
      <c r="C913" s="47" t="s">
        <v>3247</v>
      </c>
      <c r="D913" s="210" t="s">
        <v>28</v>
      </c>
      <c r="E913" s="211" t="s">
        <v>2876</v>
      </c>
      <c r="F913" s="232"/>
      <c r="G913" s="233"/>
      <c r="H913" s="221">
        <v>812000</v>
      </c>
      <c r="I913" s="41" t="s">
        <v>152</v>
      </c>
    </row>
    <row r="914" spans="1:9" ht="30" hidden="1">
      <c r="A914" s="230"/>
      <c r="B914" s="230"/>
      <c r="C914" s="47" t="s">
        <v>3248</v>
      </c>
      <c r="D914" s="210" t="s">
        <v>28</v>
      </c>
      <c r="E914" s="216" t="s">
        <v>165</v>
      </c>
      <c r="F914" s="232"/>
      <c r="G914" s="233"/>
      <c r="H914" s="221">
        <v>1307500</v>
      </c>
      <c r="I914" s="41" t="s">
        <v>152</v>
      </c>
    </row>
    <row r="915" spans="1:9" ht="15.75" hidden="1">
      <c r="A915" s="230"/>
      <c r="B915" s="230"/>
      <c r="C915" s="47" t="s">
        <v>3249</v>
      </c>
      <c r="D915" s="210" t="s">
        <v>28</v>
      </c>
      <c r="E915" s="211" t="s">
        <v>2876</v>
      </c>
      <c r="F915" s="232"/>
      <c r="G915" s="233"/>
      <c r="H915" s="221">
        <v>3644500</v>
      </c>
      <c r="I915" s="41" t="s">
        <v>152</v>
      </c>
    </row>
    <row r="916" spans="1:9" ht="15.75" hidden="1">
      <c r="A916" s="230"/>
      <c r="B916" s="230"/>
      <c r="C916" s="218" t="s">
        <v>3250</v>
      </c>
      <c r="D916" s="210"/>
      <c r="E916" s="211" t="s">
        <v>2876</v>
      </c>
      <c r="F916" s="232"/>
      <c r="G916" s="233"/>
      <c r="H916" s="222"/>
      <c r="I916" s="41" t="s">
        <v>152</v>
      </c>
    </row>
    <row r="917" spans="1:9" ht="15.75" hidden="1">
      <c r="A917" s="230"/>
      <c r="B917" s="230"/>
      <c r="C917" s="47" t="s">
        <v>3226</v>
      </c>
      <c r="D917" s="210" t="s">
        <v>28</v>
      </c>
      <c r="E917" s="211" t="s">
        <v>2876</v>
      </c>
      <c r="F917" s="232"/>
      <c r="G917" s="233"/>
      <c r="H917" s="221">
        <v>2600</v>
      </c>
      <c r="I917" s="41" t="s">
        <v>152</v>
      </c>
    </row>
    <row r="918" spans="1:9" ht="15.75" hidden="1">
      <c r="A918" s="230"/>
      <c r="B918" s="230"/>
      <c r="C918" s="47" t="s">
        <v>3227</v>
      </c>
      <c r="D918" s="210" t="s">
        <v>28</v>
      </c>
      <c r="E918" s="211" t="s">
        <v>2876</v>
      </c>
      <c r="F918" s="232"/>
      <c r="G918" s="233"/>
      <c r="H918" s="221">
        <v>4400</v>
      </c>
      <c r="I918" s="41" t="s">
        <v>152</v>
      </c>
    </row>
    <row r="919" spans="1:9" ht="15.75" hidden="1">
      <c r="A919" s="230"/>
      <c r="B919" s="230"/>
      <c r="C919" s="47" t="s">
        <v>3228</v>
      </c>
      <c r="D919" s="210" t="s">
        <v>28</v>
      </c>
      <c r="E919" s="211" t="s">
        <v>2876</v>
      </c>
      <c r="F919" s="232"/>
      <c r="G919" s="233"/>
      <c r="H919" s="221">
        <v>5900</v>
      </c>
      <c r="I919" s="41" t="s">
        <v>152</v>
      </c>
    </row>
    <row r="920" spans="1:9" ht="15.75" hidden="1">
      <c r="A920" s="230"/>
      <c r="B920" s="230"/>
      <c r="C920" s="47" t="s">
        <v>3229</v>
      </c>
      <c r="D920" s="210" t="s">
        <v>28</v>
      </c>
      <c r="E920" s="211" t="s">
        <v>2876</v>
      </c>
      <c r="F920" s="232"/>
      <c r="G920" s="233"/>
      <c r="H920" s="221">
        <v>8400</v>
      </c>
      <c r="I920" s="41" t="s">
        <v>152</v>
      </c>
    </row>
    <row r="921" spans="1:9" ht="15.75" hidden="1">
      <c r="A921" s="230"/>
      <c r="B921" s="230"/>
      <c r="C921" s="47" t="s">
        <v>3230</v>
      </c>
      <c r="D921" s="210" t="s">
        <v>28</v>
      </c>
      <c r="E921" s="211" t="s">
        <v>2876</v>
      </c>
      <c r="F921" s="232"/>
      <c r="G921" s="233"/>
      <c r="H921" s="221">
        <v>12500</v>
      </c>
      <c r="I921" s="41" t="s">
        <v>152</v>
      </c>
    </row>
    <row r="922" spans="1:9" ht="15.75" hidden="1">
      <c r="A922" s="230"/>
      <c r="B922" s="230"/>
      <c r="C922" s="47" t="s">
        <v>3231</v>
      </c>
      <c r="D922" s="210" t="s">
        <v>28</v>
      </c>
      <c r="E922" s="211" t="s">
        <v>2876</v>
      </c>
      <c r="F922" s="232"/>
      <c r="G922" s="233"/>
      <c r="H922" s="221">
        <v>19800</v>
      </c>
      <c r="I922" s="41" t="s">
        <v>152</v>
      </c>
    </row>
    <row r="923" spans="1:9" ht="15.75" hidden="1">
      <c r="A923" s="230"/>
      <c r="B923" s="230"/>
      <c r="C923" s="47" t="s">
        <v>3232</v>
      </c>
      <c r="D923" s="210" t="s">
        <v>28</v>
      </c>
      <c r="E923" s="211" t="s">
        <v>2876</v>
      </c>
      <c r="F923" s="232"/>
      <c r="G923" s="233"/>
      <c r="H923" s="221">
        <v>29800</v>
      </c>
      <c r="I923" s="41" t="s">
        <v>152</v>
      </c>
    </row>
    <row r="924" spans="1:9" ht="15.75" hidden="1">
      <c r="A924" s="230"/>
      <c r="B924" s="230"/>
      <c r="C924" s="47" t="s">
        <v>3233</v>
      </c>
      <c r="D924" s="210" t="s">
        <v>28</v>
      </c>
      <c r="E924" s="211" t="s">
        <v>2876</v>
      </c>
      <c r="F924" s="232"/>
      <c r="G924" s="233"/>
      <c r="H924" s="221">
        <v>33600</v>
      </c>
      <c r="I924" s="41" t="s">
        <v>152</v>
      </c>
    </row>
    <row r="925" spans="1:9" ht="15.75" hidden="1">
      <c r="A925" s="230"/>
      <c r="B925" s="230"/>
      <c r="C925" s="47" t="s">
        <v>3234</v>
      </c>
      <c r="D925" s="210" t="s">
        <v>28</v>
      </c>
      <c r="E925" s="211" t="s">
        <v>2876</v>
      </c>
      <c r="F925" s="232"/>
      <c r="G925" s="233"/>
      <c r="H925" s="221">
        <v>50600</v>
      </c>
      <c r="I925" s="41" t="s">
        <v>152</v>
      </c>
    </row>
    <row r="926" spans="1:9" ht="15.75" hidden="1">
      <c r="A926" s="230"/>
      <c r="B926" s="230"/>
      <c r="C926" s="47" t="s">
        <v>3235</v>
      </c>
      <c r="D926" s="210" t="s">
        <v>28</v>
      </c>
      <c r="E926" s="211" t="s">
        <v>2876</v>
      </c>
      <c r="F926" s="232"/>
      <c r="G926" s="233"/>
      <c r="H926" s="221">
        <v>46400</v>
      </c>
      <c r="I926" s="41" t="s">
        <v>152</v>
      </c>
    </row>
    <row r="927" spans="1:9" ht="15.75" hidden="1">
      <c r="A927" s="230"/>
      <c r="B927" s="230"/>
      <c r="C927" s="47" t="s">
        <v>3236</v>
      </c>
      <c r="D927" s="210" t="s">
        <v>28</v>
      </c>
      <c r="E927" s="211" t="s">
        <v>2876</v>
      </c>
      <c r="F927" s="232"/>
      <c r="G927" s="233"/>
      <c r="H927" s="221">
        <v>80000</v>
      </c>
      <c r="I927" s="41" t="s">
        <v>152</v>
      </c>
    </row>
    <row r="928" spans="1:9" ht="15.75" hidden="1">
      <c r="A928" s="230"/>
      <c r="B928" s="230"/>
      <c r="C928" s="47" t="s">
        <v>3237</v>
      </c>
      <c r="D928" s="210" t="s">
        <v>28</v>
      </c>
      <c r="E928" s="211" t="s">
        <v>2876</v>
      </c>
      <c r="F928" s="232"/>
      <c r="G928" s="233"/>
      <c r="H928" s="221">
        <v>78600</v>
      </c>
      <c r="I928" s="41" t="s">
        <v>152</v>
      </c>
    </row>
    <row r="929" spans="1:9" ht="15.75" hidden="1">
      <c r="A929" s="230"/>
      <c r="B929" s="230"/>
      <c r="C929" s="47" t="s">
        <v>3238</v>
      </c>
      <c r="D929" s="210" t="s">
        <v>28</v>
      </c>
      <c r="E929" s="211" t="s">
        <v>2876</v>
      </c>
      <c r="F929" s="232"/>
      <c r="G929" s="233"/>
      <c r="H929" s="221">
        <v>109300</v>
      </c>
      <c r="I929" s="41" t="s">
        <v>152</v>
      </c>
    </row>
    <row r="930" spans="1:9" ht="15.75" hidden="1">
      <c r="A930" s="230"/>
      <c r="B930" s="230"/>
      <c r="C930" s="47" t="s">
        <v>3239</v>
      </c>
      <c r="D930" s="210" t="s">
        <v>28</v>
      </c>
      <c r="E930" s="211" t="s">
        <v>2876</v>
      </c>
      <c r="F930" s="232"/>
      <c r="G930" s="233"/>
      <c r="H930" s="221">
        <v>129900</v>
      </c>
      <c r="I930" s="41" t="s">
        <v>152</v>
      </c>
    </row>
    <row r="931" spans="1:9" ht="15.75" hidden="1">
      <c r="A931" s="230"/>
      <c r="B931" s="230"/>
      <c r="C931" s="47" t="s">
        <v>3240</v>
      </c>
      <c r="D931" s="210" t="s">
        <v>28</v>
      </c>
      <c r="E931" s="211" t="s">
        <v>2876</v>
      </c>
      <c r="F931" s="232"/>
      <c r="G931" s="233"/>
      <c r="H931" s="221">
        <v>163900</v>
      </c>
      <c r="I931" s="41" t="s">
        <v>152</v>
      </c>
    </row>
    <row r="932" spans="1:9" ht="15.75" hidden="1">
      <c r="A932" s="230"/>
      <c r="B932" s="230"/>
      <c r="C932" s="47" t="s">
        <v>3241</v>
      </c>
      <c r="D932" s="210" t="s">
        <v>28</v>
      </c>
      <c r="E932" s="211" t="s">
        <v>2876</v>
      </c>
      <c r="F932" s="232"/>
      <c r="G932" s="233"/>
      <c r="H932" s="221">
        <v>210500</v>
      </c>
      <c r="I932" s="41" t="s">
        <v>152</v>
      </c>
    </row>
    <row r="933" spans="1:9" ht="15.75" hidden="1">
      <c r="A933" s="230"/>
      <c r="B933" s="230"/>
      <c r="C933" s="47" t="s">
        <v>3242</v>
      </c>
      <c r="D933" s="210" t="s">
        <v>28</v>
      </c>
      <c r="E933" s="211" t="s">
        <v>2876</v>
      </c>
      <c r="F933" s="232"/>
      <c r="G933" s="233"/>
      <c r="H933" s="221">
        <v>243800</v>
      </c>
      <c r="I933" s="41" t="s">
        <v>152</v>
      </c>
    </row>
    <row r="934" spans="1:9" ht="15.75" hidden="1" customHeight="1">
      <c r="A934" s="230"/>
      <c r="B934" s="230"/>
      <c r="C934" s="47" t="s">
        <v>3243</v>
      </c>
      <c r="D934" s="210" t="s">
        <v>28</v>
      </c>
      <c r="E934" s="211" t="s">
        <v>2876</v>
      </c>
      <c r="F934" s="232"/>
      <c r="G934" s="814"/>
      <c r="H934" s="221">
        <v>223900</v>
      </c>
      <c r="I934" s="41" t="s">
        <v>152</v>
      </c>
    </row>
    <row r="935" spans="1:9" ht="15.75" hidden="1">
      <c r="A935" s="230"/>
      <c r="B935" s="230"/>
      <c r="C935" s="47" t="s">
        <v>3244</v>
      </c>
      <c r="D935" s="210" t="s">
        <v>28</v>
      </c>
      <c r="E935" s="211" t="s">
        <v>2876</v>
      </c>
      <c r="F935" s="232"/>
      <c r="G935" s="814"/>
      <c r="H935" s="221">
        <v>360100</v>
      </c>
      <c r="I935" s="41" t="s">
        <v>152</v>
      </c>
    </row>
    <row r="936" spans="1:9" ht="15.75" hidden="1">
      <c r="A936" s="230"/>
      <c r="B936" s="230"/>
      <c r="C936" s="47" t="s">
        <v>3245</v>
      </c>
      <c r="D936" s="210" t="s">
        <v>28</v>
      </c>
      <c r="E936" s="211" t="s">
        <v>2876</v>
      </c>
      <c r="F936" s="232"/>
      <c r="G936" s="814"/>
      <c r="H936" s="221">
        <v>526400</v>
      </c>
      <c r="I936" s="41" t="s">
        <v>152</v>
      </c>
    </row>
    <row r="937" spans="1:9" ht="15.75" hidden="1">
      <c r="A937" s="230"/>
      <c r="B937" s="230"/>
      <c r="C937" s="47" t="s">
        <v>3246</v>
      </c>
      <c r="D937" s="210" t="s">
        <v>28</v>
      </c>
      <c r="E937" s="211" t="s">
        <v>2876</v>
      </c>
      <c r="F937" s="232"/>
      <c r="G937" s="814"/>
      <c r="H937" s="221">
        <v>822100</v>
      </c>
      <c r="I937" s="41" t="s">
        <v>152</v>
      </c>
    </row>
    <row r="938" spans="1:9" ht="15.75" hidden="1">
      <c r="A938" s="230"/>
      <c r="B938" s="230"/>
      <c r="C938" s="47" t="s">
        <v>3247</v>
      </c>
      <c r="D938" s="210" t="s">
        <v>28</v>
      </c>
      <c r="E938" s="211" t="s">
        <v>2876</v>
      </c>
      <c r="F938" s="232"/>
      <c r="G938" s="814"/>
      <c r="H938" s="221">
        <v>1008600</v>
      </c>
      <c r="I938" s="41" t="s">
        <v>152</v>
      </c>
    </row>
    <row r="939" spans="1:9" ht="15.75" hidden="1">
      <c r="A939" s="230"/>
      <c r="B939" s="230"/>
      <c r="C939" s="47" t="s">
        <v>3248</v>
      </c>
      <c r="D939" s="210" t="s">
        <v>28</v>
      </c>
      <c r="E939" s="211" t="s">
        <v>2876</v>
      </c>
      <c r="F939" s="232"/>
      <c r="G939" s="814"/>
      <c r="H939" s="221">
        <v>1906800</v>
      </c>
      <c r="I939" s="41" t="s">
        <v>152</v>
      </c>
    </row>
    <row r="940" spans="1:9" ht="15.75" hidden="1">
      <c r="A940" s="230"/>
      <c r="B940" s="230"/>
      <c r="C940" s="47" t="s">
        <v>3249</v>
      </c>
      <c r="D940" s="210" t="s">
        <v>28</v>
      </c>
      <c r="E940" s="211" t="s">
        <v>2876</v>
      </c>
      <c r="F940" s="232"/>
      <c r="G940" s="814"/>
      <c r="H940" s="221">
        <v>3656400</v>
      </c>
      <c r="I940" s="41" t="s">
        <v>152</v>
      </c>
    </row>
    <row r="941" spans="1:9" ht="28.5" hidden="1">
      <c r="A941" s="230"/>
      <c r="B941" s="230"/>
      <c r="C941" s="218" t="s">
        <v>3251</v>
      </c>
      <c r="D941" s="210"/>
      <c r="E941" s="211"/>
      <c r="F941" s="232"/>
      <c r="G941" s="814"/>
      <c r="H941" s="221"/>
      <c r="I941" s="41"/>
    </row>
    <row r="942" spans="1:9" ht="15.75" hidden="1">
      <c r="A942" s="230"/>
      <c r="B942" s="230"/>
      <c r="C942" s="47" t="s">
        <v>3226</v>
      </c>
      <c r="D942" s="210" t="s">
        <v>28</v>
      </c>
      <c r="E942" s="211" t="s">
        <v>2876</v>
      </c>
      <c r="F942" s="232"/>
      <c r="G942" s="233"/>
      <c r="H942" s="221">
        <v>1500</v>
      </c>
      <c r="I942" s="41" t="s">
        <v>152</v>
      </c>
    </row>
    <row r="943" spans="1:9" ht="15.75" hidden="1">
      <c r="A943" s="230"/>
      <c r="B943" s="230"/>
      <c r="C943" s="47" t="s">
        <v>3227</v>
      </c>
      <c r="D943" s="210" t="s">
        <v>28</v>
      </c>
      <c r="E943" s="211" t="s">
        <v>2876</v>
      </c>
      <c r="F943" s="232"/>
      <c r="G943" s="233"/>
      <c r="H943" s="221">
        <v>2000</v>
      </c>
      <c r="I943" s="41" t="s">
        <v>152</v>
      </c>
    </row>
    <row r="944" spans="1:9" ht="15.75" hidden="1">
      <c r="A944" s="230"/>
      <c r="B944" s="230"/>
      <c r="C944" s="47" t="s">
        <v>3228</v>
      </c>
      <c r="D944" s="210" t="s">
        <v>28</v>
      </c>
      <c r="E944" s="211" t="s">
        <v>2876</v>
      </c>
      <c r="F944" s="232"/>
      <c r="G944" s="233"/>
      <c r="H944" s="221">
        <v>2300</v>
      </c>
      <c r="I944" s="41" t="s">
        <v>152</v>
      </c>
    </row>
    <row r="945" spans="1:9" ht="15.75" hidden="1">
      <c r="A945" s="230"/>
      <c r="B945" s="230"/>
      <c r="C945" s="47" t="s">
        <v>3229</v>
      </c>
      <c r="D945" s="210" t="s">
        <v>28</v>
      </c>
      <c r="E945" s="211" t="s">
        <v>2876</v>
      </c>
      <c r="F945" s="232"/>
      <c r="G945" s="814" t="s">
        <v>2872</v>
      </c>
      <c r="H945" s="221">
        <v>3900</v>
      </c>
      <c r="I945" s="41" t="s">
        <v>152</v>
      </c>
    </row>
    <row r="946" spans="1:9" ht="15.75" hidden="1">
      <c r="A946" s="230"/>
      <c r="B946" s="230"/>
      <c r="C946" s="47" t="s">
        <v>3230</v>
      </c>
      <c r="D946" s="210" t="s">
        <v>28</v>
      </c>
      <c r="E946" s="211" t="s">
        <v>2876</v>
      </c>
      <c r="F946" s="232"/>
      <c r="G946" s="814"/>
      <c r="H946" s="221">
        <v>5000</v>
      </c>
      <c r="I946" s="41" t="s">
        <v>152</v>
      </c>
    </row>
    <row r="947" spans="1:9" ht="15.75" hidden="1">
      <c r="A947" s="230"/>
      <c r="B947" s="230"/>
      <c r="C947" s="47" t="s">
        <v>3252</v>
      </c>
      <c r="D947" s="210" t="s">
        <v>28</v>
      </c>
      <c r="E947" s="211" t="s">
        <v>2876</v>
      </c>
      <c r="F947" s="232"/>
      <c r="G947" s="814"/>
      <c r="H947" s="221">
        <v>8400</v>
      </c>
      <c r="I947" s="41" t="s">
        <v>152</v>
      </c>
    </row>
    <row r="948" spans="1:9" ht="15.75" hidden="1">
      <c r="A948" s="230"/>
      <c r="B948" s="230"/>
      <c r="C948" s="47" t="s">
        <v>3253</v>
      </c>
      <c r="D948" s="210" t="s">
        <v>28</v>
      </c>
      <c r="E948" s="211" t="s">
        <v>2876</v>
      </c>
      <c r="F948" s="232"/>
      <c r="G948" s="814"/>
      <c r="H948" s="221">
        <v>10800</v>
      </c>
      <c r="I948" s="41" t="s">
        <v>152</v>
      </c>
    </row>
    <row r="949" spans="1:9" ht="15.75" hidden="1">
      <c r="A949" s="230"/>
      <c r="B949" s="230"/>
      <c r="C949" s="47" t="s">
        <v>3234</v>
      </c>
      <c r="D949" s="210" t="s">
        <v>28</v>
      </c>
      <c r="E949" s="211" t="s">
        <v>2876</v>
      </c>
      <c r="F949" s="232"/>
      <c r="G949" s="814"/>
      <c r="H949" s="221">
        <v>12100</v>
      </c>
      <c r="I949" s="41" t="s">
        <v>152</v>
      </c>
    </row>
    <row r="950" spans="1:9" ht="15.75" hidden="1">
      <c r="A950" s="230"/>
      <c r="B950" s="230"/>
      <c r="C950" s="47" t="s">
        <v>3254</v>
      </c>
      <c r="D950" s="210" t="s">
        <v>28</v>
      </c>
      <c r="E950" s="211" t="s">
        <v>2876</v>
      </c>
      <c r="F950" s="232"/>
      <c r="G950" s="814"/>
      <c r="H950" s="221">
        <v>15300</v>
      </c>
      <c r="I950" s="41" t="s">
        <v>152</v>
      </c>
    </row>
    <row r="951" spans="1:9" ht="15.75" hidden="1">
      <c r="A951" s="230"/>
      <c r="B951" s="230"/>
      <c r="C951" s="47" t="s">
        <v>3236</v>
      </c>
      <c r="D951" s="210" t="s">
        <v>28</v>
      </c>
      <c r="E951" s="211" t="s">
        <v>2876</v>
      </c>
      <c r="F951" s="232"/>
      <c r="G951" s="814"/>
      <c r="H951" s="221">
        <v>38100</v>
      </c>
      <c r="I951" s="41" t="s">
        <v>152</v>
      </c>
    </row>
    <row r="952" spans="1:9" ht="15.75" hidden="1">
      <c r="A952" s="230"/>
      <c r="B952" s="230"/>
      <c r="C952" s="47" t="s">
        <v>3255</v>
      </c>
      <c r="D952" s="210" t="s">
        <v>28</v>
      </c>
      <c r="E952" s="211" t="s">
        <v>2876</v>
      </c>
      <c r="F952" s="232"/>
      <c r="G952" s="814"/>
      <c r="H952" s="221">
        <v>20300</v>
      </c>
      <c r="I952" s="41" t="s">
        <v>152</v>
      </c>
    </row>
    <row r="953" spans="1:9" ht="15.75" hidden="1">
      <c r="A953" s="230"/>
      <c r="B953" s="230"/>
      <c r="C953" s="47" t="s">
        <v>3238</v>
      </c>
      <c r="D953" s="210" t="s">
        <v>28</v>
      </c>
      <c r="E953" s="211" t="s">
        <v>2876</v>
      </c>
      <c r="F953" s="232"/>
      <c r="G953" s="233"/>
      <c r="H953" s="221">
        <v>56400</v>
      </c>
      <c r="I953" s="41" t="s">
        <v>152</v>
      </c>
    </row>
    <row r="954" spans="1:9" ht="15.75" hidden="1">
      <c r="A954" s="230"/>
      <c r="B954" s="230"/>
      <c r="C954" s="47" t="s">
        <v>3239</v>
      </c>
      <c r="D954" s="210" t="s">
        <v>28</v>
      </c>
      <c r="E954" s="211" t="s">
        <v>2876</v>
      </c>
      <c r="F954" s="232"/>
      <c r="G954" s="233"/>
      <c r="H954" s="221">
        <v>45500</v>
      </c>
      <c r="I954" s="41" t="s">
        <v>152</v>
      </c>
    </row>
    <row r="955" spans="1:9" ht="15.75" hidden="1">
      <c r="A955" s="230"/>
      <c r="B955" s="230"/>
      <c r="C955" s="47" t="s">
        <v>3240</v>
      </c>
      <c r="D955" s="210" t="s">
        <v>28</v>
      </c>
      <c r="E955" s="211" t="s">
        <v>2876</v>
      </c>
      <c r="F955" s="232"/>
      <c r="G955" s="233"/>
      <c r="H955" s="221">
        <v>80900</v>
      </c>
      <c r="I955" s="41" t="s">
        <v>152</v>
      </c>
    </row>
    <row r="956" spans="1:9" ht="15.75" hidden="1">
      <c r="A956" s="230"/>
      <c r="B956" s="230"/>
      <c r="C956" s="47" t="s">
        <v>3241</v>
      </c>
      <c r="D956" s="210" t="s">
        <v>28</v>
      </c>
      <c r="E956" s="211" t="s">
        <v>2876</v>
      </c>
      <c r="F956" s="232"/>
      <c r="G956" s="233"/>
      <c r="H956" s="221">
        <v>65400</v>
      </c>
      <c r="I956" s="41" t="s">
        <v>152</v>
      </c>
    </row>
    <row r="957" spans="1:9" ht="15.75" hidden="1">
      <c r="A957" s="230"/>
      <c r="B957" s="230"/>
      <c r="C957" s="47" t="s">
        <v>3242</v>
      </c>
      <c r="D957" s="210" t="s">
        <v>28</v>
      </c>
      <c r="E957" s="211" t="s">
        <v>2876</v>
      </c>
      <c r="F957" s="232"/>
      <c r="G957" s="233"/>
      <c r="H957" s="221">
        <v>93500</v>
      </c>
      <c r="I957" s="41" t="s">
        <v>152</v>
      </c>
    </row>
    <row r="958" spans="1:9" ht="15.75" hidden="1">
      <c r="A958" s="230"/>
      <c r="B958" s="230"/>
      <c r="C958" s="47" t="s">
        <v>3243</v>
      </c>
      <c r="D958" s="210" t="s">
        <v>28</v>
      </c>
      <c r="E958" s="211" t="s">
        <v>2876</v>
      </c>
      <c r="F958" s="232"/>
      <c r="G958" s="233"/>
      <c r="H958" s="221">
        <v>93100</v>
      </c>
      <c r="I958" s="41" t="s">
        <v>152</v>
      </c>
    </row>
    <row r="959" spans="1:9" ht="15.75" hidden="1">
      <c r="A959" s="230"/>
      <c r="B959" s="230"/>
      <c r="C959" s="47" t="s">
        <v>3244</v>
      </c>
      <c r="D959" s="210" t="s">
        <v>28</v>
      </c>
      <c r="E959" s="211" t="s">
        <v>2876</v>
      </c>
      <c r="F959" s="232"/>
      <c r="G959" s="233"/>
      <c r="H959" s="221">
        <v>147500</v>
      </c>
      <c r="I959" s="41" t="s">
        <v>152</v>
      </c>
    </row>
    <row r="960" spans="1:9" ht="15.75" hidden="1">
      <c r="A960" s="230"/>
      <c r="B960" s="230"/>
      <c r="C960" s="47" t="s">
        <v>3245</v>
      </c>
      <c r="D960" s="210" t="s">
        <v>28</v>
      </c>
      <c r="E960" s="211" t="s">
        <v>2876</v>
      </c>
      <c r="F960" s="232"/>
      <c r="G960" s="233"/>
      <c r="H960" s="221">
        <v>205900</v>
      </c>
      <c r="I960" s="41" t="s">
        <v>152</v>
      </c>
    </row>
    <row r="961" spans="1:9" ht="15.75" hidden="1">
      <c r="A961" s="230"/>
      <c r="B961" s="230"/>
      <c r="C961" s="47" t="s">
        <v>3246</v>
      </c>
      <c r="D961" s="210" t="s">
        <v>28</v>
      </c>
      <c r="E961" s="211" t="s">
        <v>2876</v>
      </c>
      <c r="F961" s="232"/>
      <c r="G961" s="233"/>
      <c r="H961" s="221">
        <v>247100</v>
      </c>
      <c r="I961" s="41" t="s">
        <v>152</v>
      </c>
    </row>
    <row r="962" spans="1:9" ht="15.75" hidden="1">
      <c r="A962" s="230"/>
      <c r="B962" s="230"/>
      <c r="C962" s="47" t="s">
        <v>3247</v>
      </c>
      <c r="D962" s="210" t="s">
        <v>28</v>
      </c>
      <c r="E962" s="211" t="s">
        <v>2876</v>
      </c>
      <c r="F962" s="232"/>
      <c r="G962" s="233"/>
      <c r="H962" s="221">
        <v>339400</v>
      </c>
      <c r="I962" s="41" t="s">
        <v>152</v>
      </c>
    </row>
    <row r="963" spans="1:9" ht="15.75" hidden="1">
      <c r="A963" s="230"/>
      <c r="B963" s="230"/>
      <c r="C963" s="47" t="s">
        <v>3248</v>
      </c>
      <c r="D963" s="210" t="s">
        <v>28</v>
      </c>
      <c r="E963" s="211" t="s">
        <v>2876</v>
      </c>
      <c r="F963" s="232"/>
      <c r="G963" s="233"/>
      <c r="H963" s="221">
        <v>453100</v>
      </c>
      <c r="I963" s="41" t="s">
        <v>152</v>
      </c>
    </row>
    <row r="964" spans="1:9" ht="15.75" hidden="1">
      <c r="A964" s="230"/>
      <c r="B964" s="230"/>
      <c r="C964" s="218" t="s">
        <v>3256</v>
      </c>
      <c r="D964" s="210"/>
      <c r="E964" s="211"/>
      <c r="F964" s="232"/>
      <c r="G964" s="233"/>
      <c r="H964" s="221"/>
      <c r="I964" s="41" t="s">
        <v>152</v>
      </c>
    </row>
    <row r="965" spans="1:9" ht="15.75" hidden="1">
      <c r="A965" s="230"/>
      <c r="B965" s="230"/>
      <c r="C965" s="47" t="s">
        <v>3226</v>
      </c>
      <c r="D965" s="210" t="s">
        <v>28</v>
      </c>
      <c r="E965" s="211" t="s">
        <v>2876</v>
      </c>
      <c r="F965" s="232"/>
      <c r="G965" s="233"/>
      <c r="H965" s="221">
        <v>1600</v>
      </c>
      <c r="I965" s="41" t="s">
        <v>152</v>
      </c>
    </row>
    <row r="966" spans="1:9" ht="15.75" hidden="1">
      <c r="A966" s="230"/>
      <c r="B966" s="230"/>
      <c r="C966" s="47" t="s">
        <v>3227</v>
      </c>
      <c r="D966" s="210" t="s">
        <v>28</v>
      </c>
      <c r="E966" s="211" t="s">
        <v>2876</v>
      </c>
      <c r="F966" s="232"/>
      <c r="G966" s="233"/>
      <c r="H966" s="221">
        <v>2100</v>
      </c>
      <c r="I966" s="41" t="s">
        <v>152</v>
      </c>
    </row>
    <row r="967" spans="1:9" ht="15.75" hidden="1">
      <c r="A967" s="230"/>
      <c r="B967" s="230"/>
      <c r="C967" s="47" t="s">
        <v>3228</v>
      </c>
      <c r="D967" s="210" t="s">
        <v>28</v>
      </c>
      <c r="E967" s="211" t="s">
        <v>2876</v>
      </c>
      <c r="F967" s="232"/>
      <c r="G967" s="233"/>
      <c r="H967" s="221">
        <v>3300</v>
      </c>
      <c r="I967" s="41" t="s">
        <v>152</v>
      </c>
    </row>
    <row r="968" spans="1:9" ht="15.75" hidden="1">
      <c r="A968" s="230"/>
      <c r="B968" s="230"/>
      <c r="C968" s="47" t="s">
        <v>3229</v>
      </c>
      <c r="D968" s="210" t="s">
        <v>28</v>
      </c>
      <c r="E968" s="211" t="s">
        <v>2876</v>
      </c>
      <c r="F968" s="232"/>
      <c r="G968" s="233"/>
      <c r="H968" s="221">
        <v>4900</v>
      </c>
      <c r="I968" s="41" t="s">
        <v>152</v>
      </c>
    </row>
    <row r="969" spans="1:9" ht="15.75" hidden="1">
      <c r="A969" s="230"/>
      <c r="B969" s="230"/>
      <c r="C969" s="47" t="s">
        <v>3230</v>
      </c>
      <c r="D969" s="210" t="s">
        <v>28</v>
      </c>
      <c r="E969" s="211" t="s">
        <v>2876</v>
      </c>
      <c r="F969" s="232"/>
      <c r="G969" s="233"/>
      <c r="H969" s="221">
        <v>7800</v>
      </c>
      <c r="I969" s="41" t="s">
        <v>152</v>
      </c>
    </row>
    <row r="970" spans="1:9" ht="15.75" hidden="1">
      <c r="A970" s="230"/>
      <c r="B970" s="230"/>
      <c r="C970" s="47" t="s">
        <v>3231</v>
      </c>
      <c r="D970" s="210" t="s">
        <v>28</v>
      </c>
      <c r="E970" s="211" t="s">
        <v>2876</v>
      </c>
      <c r="F970" s="232"/>
      <c r="G970" s="233"/>
      <c r="H970" s="221">
        <v>12600</v>
      </c>
      <c r="I970" s="41" t="s">
        <v>152</v>
      </c>
    </row>
    <row r="971" spans="1:9" ht="15.75" hidden="1">
      <c r="A971" s="230"/>
      <c r="B971" s="230"/>
      <c r="C971" s="47" t="s">
        <v>3232</v>
      </c>
      <c r="D971" s="210" t="s">
        <v>28</v>
      </c>
      <c r="E971" s="211" t="s">
        <v>2876</v>
      </c>
      <c r="F971" s="232"/>
      <c r="G971" s="233"/>
      <c r="H971" s="221">
        <v>17800</v>
      </c>
      <c r="I971" s="41" t="s">
        <v>152</v>
      </c>
    </row>
    <row r="972" spans="1:9" ht="15.75" hidden="1">
      <c r="A972" s="230"/>
      <c r="B972" s="230"/>
      <c r="C972" s="47" t="s">
        <v>3233</v>
      </c>
      <c r="D972" s="210" t="s">
        <v>28</v>
      </c>
      <c r="E972" s="211" t="s">
        <v>2876</v>
      </c>
      <c r="F972" s="232"/>
      <c r="G972" s="233"/>
      <c r="H972" s="221">
        <v>21900</v>
      </c>
      <c r="I972" s="41" t="s">
        <v>152</v>
      </c>
    </row>
    <row r="973" spans="1:9" ht="15.75" hidden="1">
      <c r="A973" s="230"/>
      <c r="B973" s="230"/>
      <c r="C973" s="47" t="s">
        <v>3234</v>
      </c>
      <c r="D973" s="210" t="s">
        <v>28</v>
      </c>
      <c r="E973" s="211" t="s">
        <v>2876</v>
      </c>
      <c r="F973" s="232"/>
      <c r="G973" s="233"/>
      <c r="H973" s="221">
        <v>29000</v>
      </c>
      <c r="I973" s="41" t="s">
        <v>152</v>
      </c>
    </row>
    <row r="974" spans="1:9" ht="15.75" hidden="1">
      <c r="A974" s="230"/>
      <c r="B974" s="230"/>
      <c r="C974" s="47" t="s">
        <v>3235</v>
      </c>
      <c r="D974" s="210" t="s">
        <v>28</v>
      </c>
      <c r="E974" s="211" t="s">
        <v>2876</v>
      </c>
      <c r="F974" s="232"/>
      <c r="G974" s="233"/>
      <c r="H974" s="221">
        <v>28600</v>
      </c>
      <c r="I974" s="41" t="s">
        <v>152</v>
      </c>
    </row>
    <row r="975" spans="1:9" ht="15.75" hidden="1">
      <c r="A975" s="230"/>
      <c r="B975" s="230"/>
      <c r="C975" s="47" t="s">
        <v>3236</v>
      </c>
      <c r="D975" s="210" t="s">
        <v>28</v>
      </c>
      <c r="E975" s="211" t="s">
        <v>2876</v>
      </c>
      <c r="F975" s="232"/>
      <c r="G975" s="233"/>
      <c r="H975" s="221">
        <v>39800</v>
      </c>
      <c r="I975" s="41" t="s">
        <v>152</v>
      </c>
    </row>
    <row r="976" spans="1:9" ht="15.75" hidden="1">
      <c r="A976" s="230"/>
      <c r="B976" s="230"/>
      <c r="C976" s="47" t="s">
        <v>3237</v>
      </c>
      <c r="D976" s="210" t="s">
        <v>28</v>
      </c>
      <c r="E976" s="211" t="s">
        <v>2876</v>
      </c>
      <c r="F976" s="232"/>
      <c r="G976" s="233"/>
      <c r="H976" s="221">
        <v>43800</v>
      </c>
      <c r="I976" s="41" t="s">
        <v>152</v>
      </c>
    </row>
    <row r="977" spans="1:9" ht="30" hidden="1">
      <c r="A977" s="230"/>
      <c r="B977" s="230"/>
      <c r="C977" s="47" t="s">
        <v>3238</v>
      </c>
      <c r="D977" s="210" t="s">
        <v>28</v>
      </c>
      <c r="E977" s="216" t="s">
        <v>165</v>
      </c>
      <c r="F977" s="232"/>
      <c r="G977" s="233"/>
      <c r="H977" s="221">
        <v>74800</v>
      </c>
      <c r="I977" s="41" t="s">
        <v>152</v>
      </c>
    </row>
    <row r="978" spans="1:9" ht="15.75" hidden="1">
      <c r="A978" s="230"/>
      <c r="B978" s="230"/>
      <c r="C978" s="47" t="s">
        <v>3239</v>
      </c>
      <c r="D978" s="210" t="s">
        <v>28</v>
      </c>
      <c r="E978" s="211" t="s">
        <v>2876</v>
      </c>
      <c r="F978" s="232"/>
      <c r="G978" s="233"/>
      <c r="H978" s="221">
        <v>77300</v>
      </c>
      <c r="I978" s="41" t="s">
        <v>152</v>
      </c>
    </row>
    <row r="979" spans="1:9" ht="15.75" hidden="1">
      <c r="A979" s="230"/>
      <c r="B979" s="230"/>
      <c r="C979" s="47" t="s">
        <v>3240</v>
      </c>
      <c r="D979" s="210" t="s">
        <v>28</v>
      </c>
      <c r="E979" s="211" t="s">
        <v>2876</v>
      </c>
      <c r="F979" s="232"/>
      <c r="G979" s="233"/>
      <c r="H979" s="221">
        <v>98300</v>
      </c>
      <c r="I979" s="41" t="s">
        <v>152</v>
      </c>
    </row>
    <row r="980" spans="1:9" ht="15.75" hidden="1">
      <c r="A980" s="230"/>
      <c r="B980" s="230"/>
      <c r="C980" s="47" t="s">
        <v>3241</v>
      </c>
      <c r="D980" s="210" t="s">
        <v>28</v>
      </c>
      <c r="E980" s="211" t="s">
        <v>2876</v>
      </c>
      <c r="F980" s="232"/>
      <c r="G980" s="814"/>
      <c r="H980" s="221">
        <v>84300</v>
      </c>
      <c r="I980" s="41" t="s">
        <v>152</v>
      </c>
    </row>
    <row r="981" spans="1:9" ht="15.75" hidden="1">
      <c r="A981" s="230"/>
      <c r="B981" s="230"/>
      <c r="C981" s="47" t="s">
        <v>3242</v>
      </c>
      <c r="D981" s="210" t="s">
        <v>28</v>
      </c>
      <c r="E981" s="211" t="s">
        <v>2876</v>
      </c>
      <c r="F981" s="232"/>
      <c r="G981" s="814"/>
      <c r="H981" s="221">
        <v>119900</v>
      </c>
      <c r="I981" s="41" t="s">
        <v>152</v>
      </c>
    </row>
    <row r="982" spans="1:9" ht="15.75" hidden="1">
      <c r="A982" s="230"/>
      <c r="B982" s="230"/>
      <c r="C982" s="47" t="s">
        <v>3243</v>
      </c>
      <c r="D982" s="210" t="s">
        <v>28</v>
      </c>
      <c r="E982" s="211" t="s">
        <v>2876</v>
      </c>
      <c r="F982" s="232"/>
      <c r="G982" s="814"/>
      <c r="H982" s="221">
        <v>127500</v>
      </c>
      <c r="I982" s="41" t="s">
        <v>152</v>
      </c>
    </row>
    <row r="983" spans="1:9" ht="15.75" hidden="1">
      <c r="A983" s="230"/>
      <c r="B983" s="230"/>
      <c r="C983" s="47" t="s">
        <v>3244</v>
      </c>
      <c r="D983" s="210" t="s">
        <v>28</v>
      </c>
      <c r="E983" s="211" t="s">
        <v>2876</v>
      </c>
      <c r="F983" s="232"/>
      <c r="G983" s="814"/>
      <c r="H983" s="221">
        <v>186300</v>
      </c>
      <c r="I983" s="41" t="s">
        <v>152</v>
      </c>
    </row>
    <row r="984" spans="1:9" ht="15.75" hidden="1">
      <c r="A984" s="230"/>
      <c r="B984" s="230"/>
      <c r="C984" s="47" t="s">
        <v>3245</v>
      </c>
      <c r="D984" s="210" t="s">
        <v>28</v>
      </c>
      <c r="E984" s="211" t="s">
        <v>2876</v>
      </c>
      <c r="F984" s="232"/>
      <c r="G984" s="814"/>
      <c r="H984" s="221">
        <v>244400</v>
      </c>
      <c r="I984" s="41" t="s">
        <v>152</v>
      </c>
    </row>
    <row r="985" spans="1:9" ht="15.75" hidden="1">
      <c r="A985" s="230"/>
      <c r="B985" s="230"/>
      <c r="C985" s="47" t="s">
        <v>3246</v>
      </c>
      <c r="D985" s="210" t="s">
        <v>28</v>
      </c>
      <c r="E985" s="211" t="s">
        <v>2876</v>
      </c>
      <c r="F985" s="232"/>
      <c r="G985" s="814"/>
      <c r="H985" s="221">
        <v>353100</v>
      </c>
      <c r="I985" s="41" t="s">
        <v>152</v>
      </c>
    </row>
    <row r="986" spans="1:9" ht="15.75" hidden="1">
      <c r="A986" s="230"/>
      <c r="B986" s="230"/>
      <c r="C986" s="47" t="s">
        <v>3247</v>
      </c>
      <c r="D986" s="210" t="s">
        <v>28</v>
      </c>
      <c r="E986" s="211" t="s">
        <v>2876</v>
      </c>
      <c r="F986" s="232"/>
      <c r="G986" s="814"/>
      <c r="H986" s="221">
        <v>654500</v>
      </c>
      <c r="I986" s="41" t="s">
        <v>152</v>
      </c>
    </row>
    <row r="987" spans="1:9" ht="15.75" hidden="1">
      <c r="A987" s="230"/>
      <c r="B987" s="230"/>
      <c r="C987" s="47" t="s">
        <v>3248</v>
      </c>
      <c r="D987" s="210" t="s">
        <v>28</v>
      </c>
      <c r="E987" s="211" t="s">
        <v>2876</v>
      </c>
      <c r="F987" s="232"/>
      <c r="G987" s="814"/>
      <c r="H987" s="221">
        <v>897500</v>
      </c>
      <c r="I987" s="41" t="s">
        <v>152</v>
      </c>
    </row>
    <row r="988" spans="1:9" ht="15.75" hidden="1">
      <c r="A988" s="230"/>
      <c r="B988" s="230"/>
      <c r="C988" s="47" t="s">
        <v>3249</v>
      </c>
      <c r="D988" s="210" t="s">
        <v>28</v>
      </c>
      <c r="E988" s="211" t="s">
        <v>2876</v>
      </c>
      <c r="F988" s="232"/>
      <c r="G988" s="233"/>
      <c r="H988" s="221">
        <v>2051600</v>
      </c>
      <c r="I988" s="41" t="s">
        <v>152</v>
      </c>
    </row>
    <row r="989" spans="1:9" ht="15.75" hidden="1">
      <c r="A989" s="230"/>
      <c r="B989" s="230"/>
      <c r="C989" s="218" t="s">
        <v>3257</v>
      </c>
      <c r="D989" s="210"/>
      <c r="E989" s="211" t="s">
        <v>2876</v>
      </c>
      <c r="F989" s="232"/>
      <c r="G989" s="233"/>
      <c r="H989" s="221"/>
      <c r="I989" s="41" t="s">
        <v>152</v>
      </c>
    </row>
    <row r="990" spans="1:9" ht="15.75" hidden="1">
      <c r="A990" s="230"/>
      <c r="B990" s="230"/>
      <c r="C990" s="47" t="s">
        <v>3231</v>
      </c>
      <c r="D990" s="210" t="s">
        <v>28</v>
      </c>
      <c r="E990" s="211" t="s">
        <v>2876</v>
      </c>
      <c r="F990" s="232"/>
      <c r="G990" s="233"/>
      <c r="H990" s="221">
        <v>24400</v>
      </c>
      <c r="I990" s="41" t="s">
        <v>152</v>
      </c>
    </row>
    <row r="991" spans="1:9" ht="15.75" hidden="1">
      <c r="A991" s="230"/>
      <c r="B991" s="230"/>
      <c r="C991" s="47" t="s">
        <v>3232</v>
      </c>
      <c r="D991" s="210" t="s">
        <v>28</v>
      </c>
      <c r="E991" s="211" t="s">
        <v>2876</v>
      </c>
      <c r="F991" s="232"/>
      <c r="G991" s="233"/>
      <c r="H991" s="221">
        <v>32300</v>
      </c>
      <c r="I991" s="41" t="s">
        <v>152</v>
      </c>
    </row>
    <row r="992" spans="1:9" ht="15.75" hidden="1">
      <c r="A992" s="230"/>
      <c r="B992" s="230"/>
      <c r="C992" s="47" t="s">
        <v>3233</v>
      </c>
      <c r="D992" s="210" t="s">
        <v>28</v>
      </c>
      <c r="E992" s="211" t="s">
        <v>2876</v>
      </c>
      <c r="F992" s="232"/>
      <c r="G992" s="233"/>
      <c r="H992" s="221">
        <v>46900</v>
      </c>
      <c r="I992" s="41" t="s">
        <v>152</v>
      </c>
    </row>
    <row r="993" spans="1:9" ht="15.75" hidden="1">
      <c r="A993" s="230"/>
      <c r="B993" s="230"/>
      <c r="C993" s="47" t="s">
        <v>3234</v>
      </c>
      <c r="D993" s="210" t="s">
        <v>28</v>
      </c>
      <c r="E993" s="211" t="s">
        <v>2876</v>
      </c>
      <c r="F993" s="232"/>
      <c r="G993" s="233"/>
      <c r="H993" s="221">
        <v>58800</v>
      </c>
      <c r="I993" s="41" t="s">
        <v>152</v>
      </c>
    </row>
    <row r="994" spans="1:9" ht="15.75" hidden="1">
      <c r="A994" s="230"/>
      <c r="B994" s="230"/>
      <c r="C994" s="47" t="s">
        <v>3235</v>
      </c>
      <c r="D994" s="210" t="s">
        <v>28</v>
      </c>
      <c r="E994" s="211" t="s">
        <v>2876</v>
      </c>
      <c r="F994" s="232"/>
      <c r="G994" s="814" t="s">
        <v>2872</v>
      </c>
      <c r="H994" s="221">
        <v>57400</v>
      </c>
      <c r="I994" s="41" t="s">
        <v>152</v>
      </c>
    </row>
    <row r="995" spans="1:9" ht="15.75" hidden="1">
      <c r="A995" s="230"/>
      <c r="B995" s="230"/>
      <c r="C995" s="47" t="s">
        <v>3236</v>
      </c>
      <c r="D995" s="210" t="s">
        <v>28</v>
      </c>
      <c r="E995" s="211" t="s">
        <v>2876</v>
      </c>
      <c r="F995" s="232"/>
      <c r="G995" s="814"/>
      <c r="H995" s="221">
        <v>85300</v>
      </c>
      <c r="I995" s="41" t="s">
        <v>152</v>
      </c>
    </row>
    <row r="996" spans="1:9" ht="15.75" hidden="1">
      <c r="A996" s="230"/>
      <c r="B996" s="230"/>
      <c r="C996" s="47" t="s">
        <v>3237</v>
      </c>
      <c r="D996" s="210" t="s">
        <v>28</v>
      </c>
      <c r="E996" s="211" t="s">
        <v>2876</v>
      </c>
      <c r="F996" s="232"/>
      <c r="G996" s="814"/>
      <c r="H996" s="221">
        <v>86600</v>
      </c>
      <c r="I996" s="41" t="s">
        <v>152</v>
      </c>
    </row>
    <row r="997" spans="1:9" ht="15.75" hidden="1">
      <c r="A997" s="230"/>
      <c r="B997" s="230"/>
      <c r="C997" s="47" t="s">
        <v>3238</v>
      </c>
      <c r="D997" s="210" t="s">
        <v>28</v>
      </c>
      <c r="E997" s="211" t="s">
        <v>2876</v>
      </c>
      <c r="F997" s="232"/>
      <c r="G997" s="814"/>
      <c r="H997" s="221">
        <v>130500</v>
      </c>
      <c r="I997" s="41" t="s">
        <v>152</v>
      </c>
    </row>
    <row r="998" spans="1:9" ht="15.75" hidden="1">
      <c r="A998" s="230"/>
      <c r="B998" s="230"/>
      <c r="C998" s="47" t="s">
        <v>3239</v>
      </c>
      <c r="D998" s="210" t="s">
        <v>28</v>
      </c>
      <c r="E998" s="211" t="s">
        <v>2876</v>
      </c>
      <c r="F998" s="232"/>
      <c r="G998" s="814"/>
      <c r="H998" s="221">
        <v>170800</v>
      </c>
      <c r="I998" s="41" t="s">
        <v>152</v>
      </c>
    </row>
    <row r="999" spans="1:9" ht="15.75" hidden="1">
      <c r="A999" s="230"/>
      <c r="B999" s="230"/>
      <c r="C999" s="47" t="s">
        <v>3240</v>
      </c>
      <c r="D999" s="210" t="s">
        <v>28</v>
      </c>
      <c r="E999" s="211" t="s">
        <v>2876</v>
      </c>
      <c r="F999" s="232"/>
      <c r="G999" s="814"/>
      <c r="H999" s="221">
        <v>266500</v>
      </c>
      <c r="I999" s="41" t="s">
        <v>152</v>
      </c>
    </row>
    <row r="1000" spans="1:9" ht="15.75" hidden="1">
      <c r="A1000" s="230"/>
      <c r="B1000" s="230"/>
      <c r="C1000" s="47" t="s">
        <v>3241</v>
      </c>
      <c r="D1000" s="210" t="s">
        <v>28</v>
      </c>
      <c r="E1000" s="211" t="s">
        <v>2876</v>
      </c>
      <c r="F1000" s="232"/>
      <c r="G1000" s="814"/>
      <c r="H1000" s="221">
        <v>277100</v>
      </c>
      <c r="I1000" s="41" t="s">
        <v>152</v>
      </c>
    </row>
    <row r="1001" spans="1:9" ht="15.75" hidden="1">
      <c r="A1001" s="230"/>
      <c r="B1001" s="230"/>
      <c r="C1001" s="47" t="s">
        <v>3242</v>
      </c>
      <c r="D1001" s="210" t="s">
        <v>28</v>
      </c>
      <c r="E1001" s="211" t="s">
        <v>2876</v>
      </c>
      <c r="F1001" s="232"/>
      <c r="G1001" s="814"/>
      <c r="H1001" s="221">
        <v>419900</v>
      </c>
      <c r="I1001" s="41" t="s">
        <v>152</v>
      </c>
    </row>
    <row r="1002" spans="1:9" ht="15.75" hidden="1">
      <c r="A1002" s="230"/>
      <c r="B1002" s="230"/>
      <c r="C1002" s="47" t="s">
        <v>3243</v>
      </c>
      <c r="D1002" s="210" t="s">
        <v>28</v>
      </c>
      <c r="E1002" s="211" t="s">
        <v>2876</v>
      </c>
      <c r="F1002" s="232"/>
      <c r="G1002" s="233"/>
      <c r="H1002" s="221">
        <v>393100</v>
      </c>
      <c r="I1002" s="41" t="s">
        <v>152</v>
      </c>
    </row>
    <row r="1003" spans="1:9" ht="15.75" hidden="1">
      <c r="A1003" s="230"/>
      <c r="B1003" s="230"/>
      <c r="C1003" s="47" t="s">
        <v>3244</v>
      </c>
      <c r="D1003" s="210" t="s">
        <v>28</v>
      </c>
      <c r="E1003" s="211" t="s">
        <v>2876</v>
      </c>
      <c r="F1003" s="232"/>
      <c r="G1003" s="233"/>
      <c r="H1003" s="221">
        <v>591500</v>
      </c>
      <c r="I1003" s="41" t="s">
        <v>152</v>
      </c>
    </row>
    <row r="1004" spans="1:9" ht="15.75" hidden="1">
      <c r="A1004" s="230"/>
      <c r="B1004" s="230"/>
      <c r="C1004" s="47" t="s">
        <v>3245</v>
      </c>
      <c r="D1004" s="210" t="s">
        <v>28</v>
      </c>
      <c r="E1004" s="211" t="s">
        <v>2876</v>
      </c>
      <c r="F1004" s="232"/>
      <c r="G1004" s="233"/>
      <c r="H1004" s="221">
        <v>733000</v>
      </c>
      <c r="I1004" s="41" t="s">
        <v>152</v>
      </c>
    </row>
    <row r="1005" spans="1:9" ht="15.75" hidden="1">
      <c r="A1005" s="230"/>
      <c r="B1005" s="230"/>
      <c r="C1005" s="47" t="s">
        <v>3246</v>
      </c>
      <c r="D1005" s="210" t="s">
        <v>28</v>
      </c>
      <c r="E1005" s="211" t="s">
        <v>2876</v>
      </c>
      <c r="F1005" s="232"/>
      <c r="G1005" s="233"/>
      <c r="H1005" s="221">
        <v>1119100</v>
      </c>
      <c r="I1005" s="41" t="s">
        <v>152</v>
      </c>
    </row>
    <row r="1006" spans="1:9" ht="15.75" hidden="1">
      <c r="A1006" s="230"/>
      <c r="B1006" s="230"/>
      <c r="C1006" s="218" t="s">
        <v>3258</v>
      </c>
      <c r="D1006" s="210"/>
      <c r="E1006" s="211" t="s">
        <v>2876</v>
      </c>
      <c r="F1006" s="232"/>
      <c r="G1006" s="233"/>
      <c r="H1006" s="221">
        <v>0</v>
      </c>
      <c r="I1006" s="41" t="s">
        <v>152</v>
      </c>
    </row>
    <row r="1007" spans="1:9" ht="15.75" hidden="1">
      <c r="A1007" s="230"/>
      <c r="B1007" s="230"/>
      <c r="C1007" s="47" t="s">
        <v>3229</v>
      </c>
      <c r="D1007" s="210" t="s">
        <v>28</v>
      </c>
      <c r="E1007" s="211" t="s">
        <v>2876</v>
      </c>
      <c r="F1007" s="232"/>
      <c r="G1007" s="233"/>
      <c r="H1007" s="221">
        <v>2600</v>
      </c>
      <c r="I1007" s="41" t="s">
        <v>152</v>
      </c>
    </row>
    <row r="1008" spans="1:9" ht="15.75" hidden="1">
      <c r="A1008" s="230"/>
      <c r="B1008" s="230"/>
      <c r="C1008" s="47" t="s">
        <v>3230</v>
      </c>
      <c r="D1008" s="210" t="s">
        <v>28</v>
      </c>
      <c r="E1008" s="211" t="s">
        <v>2876</v>
      </c>
      <c r="F1008" s="232"/>
      <c r="G1008" s="233"/>
      <c r="H1008" s="221">
        <v>3900</v>
      </c>
      <c r="I1008" s="41" t="s">
        <v>152</v>
      </c>
    </row>
    <row r="1009" spans="1:9" ht="15.75" hidden="1">
      <c r="A1009" s="230"/>
      <c r="B1009" s="230"/>
      <c r="C1009" s="47" t="s">
        <v>3232</v>
      </c>
      <c r="D1009" s="210" t="s">
        <v>28</v>
      </c>
      <c r="E1009" s="211" t="s">
        <v>2876</v>
      </c>
      <c r="F1009" s="232"/>
      <c r="G1009" s="233"/>
      <c r="H1009" s="221">
        <v>12100</v>
      </c>
      <c r="I1009" s="41" t="s">
        <v>152</v>
      </c>
    </row>
    <row r="1010" spans="1:9" ht="15.75" hidden="1">
      <c r="A1010" s="230"/>
      <c r="B1010" s="230"/>
      <c r="C1010" s="47" t="s">
        <v>3234</v>
      </c>
      <c r="D1010" s="210" t="s">
        <v>28</v>
      </c>
      <c r="E1010" s="211" t="s">
        <v>2876</v>
      </c>
      <c r="F1010" s="232"/>
      <c r="G1010" s="233"/>
      <c r="H1010" s="221">
        <v>16000</v>
      </c>
      <c r="I1010" s="41" t="s">
        <v>152</v>
      </c>
    </row>
    <row r="1011" spans="1:9" ht="15.75" hidden="1">
      <c r="A1011" s="230"/>
      <c r="B1011" s="230"/>
      <c r="C1011" s="47" t="s">
        <v>3236</v>
      </c>
      <c r="D1011" s="210" t="s">
        <v>28</v>
      </c>
      <c r="E1011" s="211" t="s">
        <v>2876</v>
      </c>
      <c r="F1011" s="232"/>
      <c r="G1011" s="233"/>
      <c r="H1011" s="221">
        <v>26800</v>
      </c>
      <c r="I1011" s="41" t="s">
        <v>152</v>
      </c>
    </row>
    <row r="1012" spans="1:9" ht="15.75" hidden="1">
      <c r="A1012" s="230"/>
      <c r="B1012" s="230"/>
      <c r="C1012" s="47" t="s">
        <v>3238</v>
      </c>
      <c r="D1012" s="210" t="s">
        <v>28</v>
      </c>
      <c r="E1012" s="211" t="s">
        <v>2876</v>
      </c>
      <c r="F1012" s="232"/>
      <c r="G1012" s="233"/>
      <c r="H1012" s="221">
        <v>40000</v>
      </c>
      <c r="I1012" s="41" t="s">
        <v>152</v>
      </c>
    </row>
    <row r="1013" spans="1:9" ht="15.75" hidden="1">
      <c r="A1013" s="230"/>
      <c r="B1013" s="230"/>
      <c r="C1013" s="47" t="s">
        <v>3240</v>
      </c>
      <c r="D1013" s="210" t="s">
        <v>28</v>
      </c>
      <c r="E1013" s="211" t="s">
        <v>2876</v>
      </c>
      <c r="F1013" s="232"/>
      <c r="G1013" s="233"/>
      <c r="H1013" s="221">
        <v>46100</v>
      </c>
      <c r="I1013" s="41" t="s">
        <v>152</v>
      </c>
    </row>
    <row r="1014" spans="1:9" ht="15.75" hidden="1">
      <c r="A1014" s="230"/>
      <c r="B1014" s="230"/>
      <c r="C1014" s="47" t="s">
        <v>3242</v>
      </c>
      <c r="D1014" s="210" t="s">
        <v>28</v>
      </c>
      <c r="E1014" s="211" t="s">
        <v>2876</v>
      </c>
      <c r="F1014" s="232"/>
      <c r="G1014" s="233"/>
      <c r="H1014" s="221">
        <v>74900</v>
      </c>
      <c r="I1014" s="41" t="s">
        <v>152</v>
      </c>
    </row>
    <row r="1015" spans="1:9" ht="15.75" hidden="1">
      <c r="A1015" s="230"/>
      <c r="B1015" s="230"/>
      <c r="C1015" s="47" t="s">
        <v>3244</v>
      </c>
      <c r="D1015" s="210" t="s">
        <v>28</v>
      </c>
      <c r="E1015" s="211" t="s">
        <v>2876</v>
      </c>
      <c r="F1015" s="232"/>
      <c r="G1015" s="233"/>
      <c r="H1015" s="221">
        <v>91500</v>
      </c>
      <c r="I1015" s="41" t="s">
        <v>152</v>
      </c>
    </row>
    <row r="1016" spans="1:9" ht="15.75" hidden="1">
      <c r="A1016" s="230"/>
      <c r="B1016" s="230"/>
      <c r="C1016" s="47" t="s">
        <v>3246</v>
      </c>
      <c r="D1016" s="210" t="s">
        <v>28</v>
      </c>
      <c r="E1016" s="211" t="s">
        <v>2876</v>
      </c>
      <c r="F1016" s="232"/>
      <c r="G1016" s="233"/>
      <c r="H1016" s="221">
        <v>282900</v>
      </c>
      <c r="I1016" s="41" t="s">
        <v>152</v>
      </c>
    </row>
    <row r="1017" spans="1:9" ht="15.75" hidden="1">
      <c r="A1017" s="230"/>
      <c r="B1017" s="230"/>
      <c r="C1017" s="47" t="s">
        <v>3247</v>
      </c>
      <c r="D1017" s="210" t="s">
        <v>28</v>
      </c>
      <c r="E1017" s="211" t="s">
        <v>2876</v>
      </c>
      <c r="F1017" s="232"/>
      <c r="G1017" s="233"/>
      <c r="H1017" s="221">
        <v>379300</v>
      </c>
      <c r="I1017" s="41" t="s">
        <v>152</v>
      </c>
    </row>
    <row r="1018" spans="1:9" ht="15.75" hidden="1">
      <c r="A1018" s="230"/>
      <c r="B1018" s="230"/>
      <c r="C1018" s="47" t="s">
        <v>3248</v>
      </c>
      <c r="D1018" s="210" t="s">
        <v>28</v>
      </c>
      <c r="E1018" s="211" t="s">
        <v>2876</v>
      </c>
      <c r="F1018" s="232"/>
      <c r="G1018" s="233"/>
      <c r="H1018" s="221">
        <v>514300</v>
      </c>
      <c r="I1018" s="41" t="s">
        <v>152</v>
      </c>
    </row>
    <row r="1019" spans="1:9" ht="15.75" hidden="1">
      <c r="A1019" s="230"/>
      <c r="B1019" s="230"/>
      <c r="C1019" s="47" t="s">
        <v>3249</v>
      </c>
      <c r="D1019" s="210" t="s">
        <v>28</v>
      </c>
      <c r="E1019" s="211" t="s">
        <v>2876</v>
      </c>
      <c r="F1019" s="232"/>
      <c r="G1019" s="233"/>
      <c r="H1019" s="221">
        <v>1089800</v>
      </c>
      <c r="I1019" s="41" t="s">
        <v>152</v>
      </c>
    </row>
    <row r="1020" spans="1:9" ht="15.75" hidden="1">
      <c r="A1020" s="230"/>
      <c r="B1020" s="230"/>
      <c r="C1020" s="218" t="s">
        <v>3259</v>
      </c>
      <c r="D1020" s="210"/>
      <c r="E1020" s="211" t="s">
        <v>2876</v>
      </c>
      <c r="F1020" s="232"/>
      <c r="G1020" s="233"/>
      <c r="H1020" s="221"/>
      <c r="I1020" s="41" t="s">
        <v>152</v>
      </c>
    </row>
    <row r="1021" spans="1:9" ht="15.75" hidden="1">
      <c r="A1021" s="230"/>
      <c r="B1021" s="230"/>
      <c r="C1021" s="47" t="s">
        <v>3236</v>
      </c>
      <c r="D1021" s="210" t="s">
        <v>28</v>
      </c>
      <c r="E1021" s="211" t="s">
        <v>2876</v>
      </c>
      <c r="F1021" s="232"/>
      <c r="G1021" s="233"/>
      <c r="H1021" s="221">
        <v>88100</v>
      </c>
      <c r="I1021" s="41" t="s">
        <v>152</v>
      </c>
    </row>
    <row r="1022" spans="1:9" ht="15.75" hidden="1">
      <c r="A1022" s="230"/>
      <c r="B1022" s="230"/>
      <c r="C1022" s="47" t="s">
        <v>3238</v>
      </c>
      <c r="D1022" s="210" t="s">
        <v>28</v>
      </c>
      <c r="E1022" s="211" t="s">
        <v>2876</v>
      </c>
      <c r="F1022" s="232"/>
      <c r="G1022" s="233"/>
      <c r="H1022" s="221">
        <v>174100</v>
      </c>
      <c r="I1022" s="41" t="s">
        <v>152</v>
      </c>
    </row>
    <row r="1023" spans="1:9" ht="15.75" hidden="1">
      <c r="A1023" s="230"/>
      <c r="B1023" s="230"/>
      <c r="C1023" s="218" t="s">
        <v>3260</v>
      </c>
      <c r="D1023" s="210"/>
      <c r="E1023" s="211" t="s">
        <v>2876</v>
      </c>
      <c r="F1023" s="232"/>
      <c r="G1023" s="233"/>
      <c r="H1023" s="221">
        <v>0</v>
      </c>
      <c r="I1023" s="41" t="s">
        <v>152</v>
      </c>
    </row>
    <row r="1024" spans="1:9" ht="15.75" hidden="1">
      <c r="A1024" s="230"/>
      <c r="B1024" s="230"/>
      <c r="C1024" s="47" t="s">
        <v>3226</v>
      </c>
      <c r="D1024" s="210" t="s">
        <v>28</v>
      </c>
      <c r="E1024" s="211" t="s">
        <v>2876</v>
      </c>
      <c r="F1024" s="232"/>
      <c r="G1024" s="233"/>
      <c r="H1024" s="221">
        <v>1500</v>
      </c>
      <c r="I1024" s="41" t="s">
        <v>152</v>
      </c>
    </row>
    <row r="1025" spans="1:9" ht="15.75" hidden="1">
      <c r="A1025" s="230"/>
      <c r="B1025" s="230"/>
      <c r="C1025" s="47" t="s">
        <v>3227</v>
      </c>
      <c r="D1025" s="210" t="s">
        <v>28</v>
      </c>
      <c r="E1025" s="211" t="s">
        <v>2876</v>
      </c>
      <c r="F1025" s="232"/>
      <c r="G1025" s="233"/>
      <c r="H1025" s="221">
        <v>1900</v>
      </c>
      <c r="I1025" s="41" t="s">
        <v>152</v>
      </c>
    </row>
    <row r="1026" spans="1:9" ht="15.75" hidden="1">
      <c r="A1026" s="230"/>
      <c r="B1026" s="230"/>
      <c r="C1026" s="47" t="s">
        <v>3228</v>
      </c>
      <c r="D1026" s="210" t="s">
        <v>28</v>
      </c>
      <c r="E1026" s="211" t="s">
        <v>2876</v>
      </c>
      <c r="F1026" s="232"/>
      <c r="G1026" s="233"/>
      <c r="H1026" s="221">
        <v>3400</v>
      </c>
      <c r="I1026" s="41" t="s">
        <v>152</v>
      </c>
    </row>
    <row r="1027" spans="1:9" ht="15.75" hidden="1">
      <c r="A1027" s="230"/>
      <c r="B1027" s="230"/>
      <c r="C1027" s="47" t="s">
        <v>3229</v>
      </c>
      <c r="D1027" s="210" t="s">
        <v>28</v>
      </c>
      <c r="E1027" s="211" t="s">
        <v>2876</v>
      </c>
      <c r="F1027" s="232"/>
      <c r="G1027" s="233"/>
      <c r="H1027" s="221">
        <v>4600</v>
      </c>
      <c r="I1027" s="41" t="s">
        <v>152</v>
      </c>
    </row>
    <row r="1028" spans="1:9" ht="15.75" hidden="1">
      <c r="A1028" s="230"/>
      <c r="B1028" s="230"/>
      <c r="C1028" s="47" t="s">
        <v>3230</v>
      </c>
      <c r="D1028" s="210" t="s">
        <v>28</v>
      </c>
      <c r="E1028" s="211" t="s">
        <v>2876</v>
      </c>
      <c r="F1028" s="232"/>
      <c r="G1028" s="233"/>
      <c r="H1028" s="221">
        <v>6800</v>
      </c>
      <c r="I1028" s="41" t="s">
        <v>152</v>
      </c>
    </row>
    <row r="1029" spans="1:9" ht="15.75" hidden="1">
      <c r="A1029" s="230"/>
      <c r="B1029" s="230"/>
      <c r="C1029" s="47" t="s">
        <v>3232</v>
      </c>
      <c r="D1029" s="210" t="s">
        <v>28</v>
      </c>
      <c r="E1029" s="211" t="s">
        <v>2876</v>
      </c>
      <c r="F1029" s="232"/>
      <c r="G1029" s="233"/>
      <c r="H1029" s="221">
        <v>10600</v>
      </c>
      <c r="I1029" s="41" t="s">
        <v>152</v>
      </c>
    </row>
    <row r="1030" spans="1:9" ht="15.75" hidden="1">
      <c r="A1030" s="230"/>
      <c r="B1030" s="230"/>
      <c r="C1030" s="364" t="s">
        <v>3261</v>
      </c>
      <c r="D1030" s="210"/>
      <c r="E1030" s="211" t="s">
        <v>2876</v>
      </c>
      <c r="F1030" s="232"/>
      <c r="G1030" s="814"/>
      <c r="H1030" s="596"/>
      <c r="I1030" s="41" t="s">
        <v>152</v>
      </c>
    </row>
    <row r="1031" spans="1:9" ht="15.75" hidden="1">
      <c r="A1031" s="230"/>
      <c r="B1031" s="230"/>
      <c r="C1031" s="47" t="s">
        <v>3226</v>
      </c>
      <c r="D1031" s="210" t="s">
        <v>28</v>
      </c>
      <c r="E1031" s="211" t="s">
        <v>2876</v>
      </c>
      <c r="F1031" s="232"/>
      <c r="G1031" s="814"/>
      <c r="H1031" s="221">
        <v>1500</v>
      </c>
      <c r="I1031" s="41" t="s">
        <v>152</v>
      </c>
    </row>
    <row r="1032" spans="1:9" ht="15.75" hidden="1">
      <c r="A1032" s="230"/>
      <c r="B1032" s="230"/>
      <c r="C1032" s="47" t="s">
        <v>3227</v>
      </c>
      <c r="D1032" s="210" t="s">
        <v>28</v>
      </c>
      <c r="E1032" s="211" t="s">
        <v>2876</v>
      </c>
      <c r="F1032" s="232"/>
      <c r="G1032" s="814"/>
      <c r="H1032" s="221">
        <v>1900</v>
      </c>
      <c r="I1032" s="41" t="s">
        <v>152</v>
      </c>
    </row>
    <row r="1033" spans="1:9" ht="15.75" hidden="1">
      <c r="A1033" s="230"/>
      <c r="B1033" s="230"/>
      <c r="C1033" s="47" t="s">
        <v>3228</v>
      </c>
      <c r="D1033" s="210" t="s">
        <v>28</v>
      </c>
      <c r="E1033" s="211" t="s">
        <v>2876</v>
      </c>
      <c r="F1033" s="232"/>
      <c r="G1033" s="814"/>
      <c r="H1033" s="221">
        <v>3400</v>
      </c>
      <c r="I1033" s="41" t="s">
        <v>152</v>
      </c>
    </row>
    <row r="1034" spans="1:9" ht="15.75" hidden="1">
      <c r="A1034" s="230"/>
      <c r="B1034" s="230"/>
      <c r="C1034" s="47" t="s">
        <v>3229</v>
      </c>
      <c r="D1034" s="210" t="s">
        <v>28</v>
      </c>
      <c r="E1034" s="211" t="s">
        <v>2876</v>
      </c>
      <c r="F1034" s="232"/>
      <c r="G1034" s="814"/>
      <c r="H1034" s="221">
        <v>4800</v>
      </c>
      <c r="I1034" s="41" t="s">
        <v>152</v>
      </c>
    </row>
    <row r="1035" spans="1:9" ht="15.75" hidden="1">
      <c r="A1035" s="230"/>
      <c r="B1035" s="230"/>
      <c r="C1035" s="47" t="s">
        <v>3230</v>
      </c>
      <c r="D1035" s="210" t="s">
        <v>28</v>
      </c>
      <c r="E1035" s="211" t="s">
        <v>2876</v>
      </c>
      <c r="F1035" s="232"/>
      <c r="G1035" s="814"/>
      <c r="H1035" s="221">
        <v>6800</v>
      </c>
      <c r="I1035" s="41" t="s">
        <v>152</v>
      </c>
    </row>
    <row r="1036" spans="1:9" ht="15.75" hidden="1">
      <c r="A1036" s="230"/>
      <c r="B1036" s="230"/>
      <c r="C1036" s="47" t="s">
        <v>3232</v>
      </c>
      <c r="D1036" s="210" t="s">
        <v>28</v>
      </c>
      <c r="E1036" s="211" t="s">
        <v>2876</v>
      </c>
      <c r="F1036" s="232"/>
      <c r="G1036" s="814"/>
      <c r="H1036" s="221">
        <v>10800</v>
      </c>
      <c r="I1036" s="41" t="s">
        <v>152</v>
      </c>
    </row>
    <row r="1037" spans="1:9" ht="15.75" hidden="1">
      <c r="A1037" s="230"/>
      <c r="B1037" s="230"/>
      <c r="C1037" s="218" t="s">
        <v>3262</v>
      </c>
      <c r="D1037" s="210"/>
      <c r="E1037" s="211" t="s">
        <v>2876</v>
      </c>
      <c r="F1037" s="232"/>
      <c r="G1037" s="814"/>
      <c r="H1037" s="221"/>
      <c r="I1037" s="41" t="s">
        <v>152</v>
      </c>
    </row>
    <row r="1038" spans="1:9" ht="15.75" hidden="1">
      <c r="A1038" s="230"/>
      <c r="B1038" s="230"/>
      <c r="C1038" s="47" t="s">
        <v>3263</v>
      </c>
      <c r="D1038" s="210" t="s">
        <v>28</v>
      </c>
      <c r="E1038" s="211" t="s">
        <v>2876</v>
      </c>
      <c r="F1038" s="232"/>
      <c r="G1038" s="233"/>
      <c r="H1038" s="221">
        <v>3400</v>
      </c>
      <c r="I1038" s="41" t="s">
        <v>152</v>
      </c>
    </row>
    <row r="1039" spans="1:9" ht="15.75" hidden="1">
      <c r="A1039" s="230"/>
      <c r="B1039" s="230"/>
      <c r="C1039" s="47" t="s">
        <v>3264</v>
      </c>
      <c r="D1039" s="210" t="s">
        <v>28</v>
      </c>
      <c r="E1039" s="211" t="s">
        <v>2876</v>
      </c>
      <c r="F1039" s="232"/>
      <c r="G1039" s="233"/>
      <c r="H1039" s="221">
        <v>4400</v>
      </c>
      <c r="I1039" s="41" t="s">
        <v>152</v>
      </c>
    </row>
    <row r="1040" spans="1:9" ht="30" hidden="1">
      <c r="A1040" s="230"/>
      <c r="B1040" s="230"/>
      <c r="C1040" s="47" t="s">
        <v>3265</v>
      </c>
      <c r="D1040" s="210" t="s">
        <v>28</v>
      </c>
      <c r="E1040" s="216" t="s">
        <v>165</v>
      </c>
      <c r="F1040" s="232"/>
      <c r="G1040" s="814" t="s">
        <v>2872</v>
      </c>
      <c r="H1040" s="221">
        <v>4600</v>
      </c>
      <c r="I1040" s="41" t="s">
        <v>152</v>
      </c>
    </row>
    <row r="1041" spans="1:9" ht="15.75" hidden="1">
      <c r="A1041" s="230"/>
      <c r="B1041" s="230"/>
      <c r="C1041" s="47" t="s">
        <v>3266</v>
      </c>
      <c r="D1041" s="210" t="s">
        <v>28</v>
      </c>
      <c r="E1041" s="211" t="s">
        <v>2876</v>
      </c>
      <c r="F1041" s="232"/>
      <c r="G1041" s="814"/>
      <c r="H1041" s="221">
        <v>5800</v>
      </c>
      <c r="I1041" s="41" t="s">
        <v>152</v>
      </c>
    </row>
    <row r="1042" spans="1:9" ht="15.75" hidden="1">
      <c r="A1042" s="230"/>
      <c r="B1042" s="230"/>
      <c r="C1042" s="47" t="s">
        <v>3267</v>
      </c>
      <c r="D1042" s="210" t="s">
        <v>28</v>
      </c>
      <c r="E1042" s="211" t="s">
        <v>2876</v>
      </c>
      <c r="F1042" s="232"/>
      <c r="G1042" s="814"/>
      <c r="H1042" s="221">
        <v>6400</v>
      </c>
      <c r="I1042" s="41" t="s">
        <v>152</v>
      </c>
    </row>
    <row r="1043" spans="1:9" ht="15.75" hidden="1">
      <c r="A1043" s="230"/>
      <c r="B1043" s="230"/>
      <c r="C1043" s="47" t="s">
        <v>3268</v>
      </c>
      <c r="D1043" s="210" t="s">
        <v>28</v>
      </c>
      <c r="E1043" s="211" t="s">
        <v>2876</v>
      </c>
      <c r="F1043" s="232"/>
      <c r="G1043" s="814"/>
      <c r="H1043" s="221">
        <v>7800</v>
      </c>
      <c r="I1043" s="41" t="s">
        <v>152</v>
      </c>
    </row>
    <row r="1044" spans="1:9" ht="15.75" hidden="1">
      <c r="A1044" s="230"/>
      <c r="B1044" s="230"/>
      <c r="C1044" s="47" t="s">
        <v>3269</v>
      </c>
      <c r="D1044" s="210" t="s">
        <v>28</v>
      </c>
      <c r="E1044" s="211" t="s">
        <v>2876</v>
      </c>
      <c r="F1044" s="232"/>
      <c r="G1044" s="814"/>
      <c r="H1044" s="221">
        <v>9400</v>
      </c>
      <c r="I1044" s="41" t="s">
        <v>152</v>
      </c>
    </row>
    <row r="1045" spans="1:9" ht="15.75" hidden="1">
      <c r="A1045" s="230"/>
      <c r="B1045" s="230"/>
      <c r="C1045" s="47" t="s">
        <v>3270</v>
      </c>
      <c r="D1045" s="210" t="s">
        <v>28</v>
      </c>
      <c r="E1045" s="211" t="s">
        <v>2876</v>
      </c>
      <c r="F1045" s="232"/>
      <c r="G1045" s="814"/>
      <c r="H1045" s="221">
        <v>9500</v>
      </c>
      <c r="I1045" s="41" t="s">
        <v>152</v>
      </c>
    </row>
    <row r="1046" spans="1:9" ht="15.75" hidden="1">
      <c r="A1046" s="230"/>
      <c r="B1046" s="230"/>
      <c r="C1046" s="47" t="s">
        <v>3271</v>
      </c>
      <c r="D1046" s="210" t="s">
        <v>28</v>
      </c>
      <c r="E1046" s="211" t="s">
        <v>2876</v>
      </c>
      <c r="F1046" s="232"/>
      <c r="G1046" s="814"/>
      <c r="H1046" s="221">
        <v>10000</v>
      </c>
      <c r="I1046" s="41" t="s">
        <v>152</v>
      </c>
    </row>
    <row r="1047" spans="1:9" ht="15.75" hidden="1">
      <c r="A1047" s="230"/>
      <c r="B1047" s="230"/>
      <c r="C1047" s="47" t="s">
        <v>3272</v>
      </c>
      <c r="D1047" s="210" t="s">
        <v>28</v>
      </c>
      <c r="E1047" s="211" t="s">
        <v>2876</v>
      </c>
      <c r="F1047" s="232"/>
      <c r="G1047" s="814"/>
      <c r="H1047" s="221">
        <v>12900</v>
      </c>
      <c r="I1047" s="41" t="s">
        <v>152</v>
      </c>
    </row>
    <row r="1048" spans="1:9" ht="15.75" hidden="1">
      <c r="A1048" s="230"/>
      <c r="B1048" s="230"/>
      <c r="C1048" s="47" t="s">
        <v>3273</v>
      </c>
      <c r="D1048" s="210" t="s">
        <v>28</v>
      </c>
      <c r="E1048" s="211" t="s">
        <v>2876</v>
      </c>
      <c r="F1048" s="232"/>
      <c r="G1048" s="233"/>
      <c r="H1048" s="221">
        <v>11600</v>
      </c>
      <c r="I1048" s="41" t="s">
        <v>152</v>
      </c>
    </row>
    <row r="1049" spans="1:9" ht="15.75" hidden="1">
      <c r="A1049" s="230"/>
      <c r="B1049" s="230"/>
      <c r="C1049" s="47" t="s">
        <v>3274</v>
      </c>
      <c r="D1049" s="210" t="s">
        <v>28</v>
      </c>
      <c r="E1049" s="211" t="s">
        <v>2876</v>
      </c>
      <c r="F1049" s="232"/>
      <c r="G1049" s="233"/>
      <c r="H1049" s="221">
        <v>13100</v>
      </c>
      <c r="I1049" s="41" t="s">
        <v>152</v>
      </c>
    </row>
    <row r="1050" spans="1:9" ht="15.75" hidden="1">
      <c r="A1050" s="230"/>
      <c r="B1050" s="230"/>
      <c r="C1050" s="47" t="s">
        <v>3275</v>
      </c>
      <c r="D1050" s="210" t="s">
        <v>28</v>
      </c>
      <c r="E1050" s="211" t="s">
        <v>2876</v>
      </c>
      <c r="F1050" s="232"/>
      <c r="G1050" s="233"/>
      <c r="H1050" s="221">
        <v>14400</v>
      </c>
      <c r="I1050" s="41" t="s">
        <v>152</v>
      </c>
    </row>
    <row r="1051" spans="1:9" ht="15.75" hidden="1">
      <c r="A1051" s="230"/>
      <c r="B1051" s="230"/>
      <c r="C1051" s="47" t="s">
        <v>3276</v>
      </c>
      <c r="D1051" s="210" t="s">
        <v>28</v>
      </c>
      <c r="E1051" s="211" t="s">
        <v>2876</v>
      </c>
      <c r="F1051" s="232"/>
      <c r="G1051" s="233"/>
      <c r="H1051" s="221">
        <v>15900</v>
      </c>
      <c r="I1051" s="41" t="s">
        <v>152</v>
      </c>
    </row>
    <row r="1052" spans="1:9" ht="15.75" hidden="1">
      <c r="A1052" s="230"/>
      <c r="B1052" s="230"/>
      <c r="C1052" s="47" t="s">
        <v>3277</v>
      </c>
      <c r="D1052" s="210" t="s">
        <v>28</v>
      </c>
      <c r="E1052" s="211" t="s">
        <v>2876</v>
      </c>
      <c r="F1052" s="232"/>
      <c r="G1052" s="233"/>
      <c r="H1052" s="221">
        <v>16600</v>
      </c>
      <c r="I1052" s="41" t="s">
        <v>152</v>
      </c>
    </row>
    <row r="1053" spans="1:9" ht="15.75" hidden="1">
      <c r="A1053" s="230"/>
      <c r="B1053" s="230"/>
      <c r="C1053" s="47" t="s">
        <v>3278</v>
      </c>
      <c r="D1053" s="210" t="s">
        <v>28</v>
      </c>
      <c r="E1053" s="211" t="s">
        <v>2876</v>
      </c>
      <c r="F1053" s="232"/>
      <c r="G1053" s="233"/>
      <c r="H1053" s="221">
        <v>21900</v>
      </c>
      <c r="I1053" s="41" t="s">
        <v>152</v>
      </c>
    </row>
    <row r="1054" spans="1:9" ht="15.75" hidden="1">
      <c r="A1054" s="230"/>
      <c r="B1054" s="230"/>
      <c r="C1054" s="47" t="s">
        <v>3279</v>
      </c>
      <c r="D1054" s="210" t="s">
        <v>28</v>
      </c>
      <c r="E1054" s="211" t="s">
        <v>2876</v>
      </c>
      <c r="F1054" s="232"/>
      <c r="G1054" s="233"/>
      <c r="H1054" s="221">
        <v>23400</v>
      </c>
      <c r="I1054" s="41" t="s">
        <v>152</v>
      </c>
    </row>
    <row r="1055" spans="1:9" ht="15.75" hidden="1">
      <c r="A1055" s="230"/>
      <c r="B1055" s="230"/>
      <c r="C1055" s="47" t="s">
        <v>3280</v>
      </c>
      <c r="D1055" s="210" t="s">
        <v>28</v>
      </c>
      <c r="E1055" s="211" t="s">
        <v>2876</v>
      </c>
      <c r="F1055" s="232"/>
      <c r="G1055" s="233"/>
      <c r="H1055" s="221">
        <v>26500</v>
      </c>
      <c r="I1055" s="41" t="s">
        <v>152</v>
      </c>
    </row>
    <row r="1056" spans="1:9" ht="15.75" hidden="1">
      <c r="A1056" s="230"/>
      <c r="B1056" s="230"/>
      <c r="C1056" s="47" t="s">
        <v>3281</v>
      </c>
      <c r="D1056" s="210" t="s">
        <v>28</v>
      </c>
      <c r="E1056" s="211" t="s">
        <v>2876</v>
      </c>
      <c r="F1056" s="232"/>
      <c r="G1056" s="233"/>
      <c r="H1056" s="221">
        <v>29600</v>
      </c>
      <c r="I1056" s="41" t="s">
        <v>152</v>
      </c>
    </row>
    <row r="1057" spans="1:9" ht="15.75" hidden="1">
      <c r="A1057" s="230"/>
      <c r="B1057" s="230"/>
      <c r="C1057" s="47" t="s">
        <v>3282</v>
      </c>
      <c r="D1057" s="210" t="s">
        <v>28</v>
      </c>
      <c r="E1057" s="211" t="s">
        <v>2876</v>
      </c>
      <c r="F1057" s="232"/>
      <c r="G1057" s="233"/>
      <c r="H1057" s="221">
        <v>37800</v>
      </c>
      <c r="I1057" s="41" t="s">
        <v>152</v>
      </c>
    </row>
    <row r="1058" spans="1:9" ht="15.75" hidden="1">
      <c r="A1058" s="230"/>
      <c r="B1058" s="230"/>
      <c r="C1058" s="47" t="s">
        <v>3283</v>
      </c>
      <c r="D1058" s="210" t="s">
        <v>28</v>
      </c>
      <c r="E1058" s="211" t="s">
        <v>2876</v>
      </c>
      <c r="F1058" s="232"/>
      <c r="G1058" s="233"/>
      <c r="H1058" s="221">
        <v>30800</v>
      </c>
      <c r="I1058" s="41" t="s">
        <v>152</v>
      </c>
    </row>
    <row r="1059" spans="1:9" ht="15.75" hidden="1">
      <c r="A1059" s="230"/>
      <c r="B1059" s="230"/>
      <c r="C1059" s="47" t="s">
        <v>3284</v>
      </c>
      <c r="D1059" s="210" t="s">
        <v>28</v>
      </c>
      <c r="E1059" s="211" t="s">
        <v>2876</v>
      </c>
      <c r="F1059" s="232"/>
      <c r="G1059" s="233"/>
      <c r="H1059" s="221">
        <v>35500</v>
      </c>
      <c r="I1059" s="41" t="s">
        <v>152</v>
      </c>
    </row>
    <row r="1060" spans="1:9" ht="15.75" hidden="1">
      <c r="A1060" s="230"/>
      <c r="B1060" s="230"/>
      <c r="C1060" s="47" t="s">
        <v>3285</v>
      </c>
      <c r="D1060" s="210" t="s">
        <v>28</v>
      </c>
      <c r="E1060" s="211" t="s">
        <v>2876</v>
      </c>
      <c r="F1060" s="232"/>
      <c r="G1060" s="233"/>
      <c r="H1060" s="221">
        <v>45600</v>
      </c>
      <c r="I1060" s="41" t="s">
        <v>152</v>
      </c>
    </row>
    <row r="1061" spans="1:9" ht="15.75" hidden="1">
      <c r="A1061" s="230"/>
      <c r="B1061" s="230"/>
      <c r="C1061" s="47" t="s">
        <v>3286</v>
      </c>
      <c r="D1061" s="210" t="s">
        <v>28</v>
      </c>
      <c r="E1061" s="211" t="s">
        <v>2876</v>
      </c>
      <c r="F1061" s="232"/>
      <c r="G1061" s="233"/>
      <c r="H1061" s="221">
        <v>52600</v>
      </c>
      <c r="I1061" s="41" t="s">
        <v>152</v>
      </c>
    </row>
    <row r="1062" spans="1:9" ht="15.75" hidden="1">
      <c r="A1062" s="230"/>
      <c r="B1062" s="230"/>
      <c r="C1062" s="47" t="s">
        <v>3287</v>
      </c>
      <c r="D1062" s="210" t="s">
        <v>28</v>
      </c>
      <c r="E1062" s="211" t="s">
        <v>2876</v>
      </c>
      <c r="F1062" s="232"/>
      <c r="G1062" s="233"/>
      <c r="H1062" s="221">
        <v>55600</v>
      </c>
      <c r="I1062" s="41" t="s">
        <v>152</v>
      </c>
    </row>
    <row r="1063" spans="1:9" ht="15.75" hidden="1">
      <c r="A1063" s="230"/>
      <c r="B1063" s="230"/>
      <c r="C1063" s="47" t="s">
        <v>3288</v>
      </c>
      <c r="D1063" s="210" t="s">
        <v>28</v>
      </c>
      <c r="E1063" s="211" t="s">
        <v>2876</v>
      </c>
      <c r="F1063" s="232"/>
      <c r="G1063" s="233"/>
      <c r="H1063" s="221">
        <v>56500</v>
      </c>
      <c r="I1063" s="41" t="s">
        <v>152</v>
      </c>
    </row>
    <row r="1064" spans="1:9" ht="15.75" hidden="1">
      <c r="A1064" s="230"/>
      <c r="B1064" s="230"/>
      <c r="C1064" s="47" t="s">
        <v>3289</v>
      </c>
      <c r="D1064" s="210" t="s">
        <v>28</v>
      </c>
      <c r="E1064" s="211" t="s">
        <v>2876</v>
      </c>
      <c r="F1064" s="232"/>
      <c r="G1064" s="233"/>
      <c r="H1064" s="221">
        <v>50100</v>
      </c>
      <c r="I1064" s="41" t="s">
        <v>152</v>
      </c>
    </row>
    <row r="1065" spans="1:9" ht="15.75" hidden="1">
      <c r="A1065" s="230"/>
      <c r="B1065" s="230"/>
      <c r="C1065" s="47" t="s">
        <v>3290</v>
      </c>
      <c r="D1065" s="210" t="s">
        <v>28</v>
      </c>
      <c r="E1065" s="211" t="s">
        <v>2876</v>
      </c>
      <c r="F1065" s="232"/>
      <c r="G1065" s="233"/>
      <c r="H1065" s="221">
        <v>52900</v>
      </c>
      <c r="I1065" s="41" t="s">
        <v>152</v>
      </c>
    </row>
    <row r="1066" spans="1:9" ht="15.75" hidden="1">
      <c r="A1066" s="230"/>
      <c r="B1066" s="230"/>
      <c r="C1066" s="47" t="s">
        <v>3291</v>
      </c>
      <c r="D1066" s="210" t="s">
        <v>28</v>
      </c>
      <c r="E1066" s="211" t="s">
        <v>2876</v>
      </c>
      <c r="F1066" s="232"/>
      <c r="G1066" s="233"/>
      <c r="H1066" s="221">
        <v>58300</v>
      </c>
      <c r="I1066" s="41" t="s">
        <v>152</v>
      </c>
    </row>
    <row r="1067" spans="1:9" ht="15.75" hidden="1">
      <c r="A1067" s="230"/>
      <c r="B1067" s="230"/>
      <c r="C1067" s="47" t="s">
        <v>3292</v>
      </c>
      <c r="D1067" s="210" t="s">
        <v>28</v>
      </c>
      <c r="E1067" s="211" t="s">
        <v>2876</v>
      </c>
      <c r="F1067" s="232"/>
      <c r="G1067" s="233"/>
      <c r="H1067" s="221">
        <v>67000</v>
      </c>
      <c r="I1067" s="41" t="s">
        <v>152</v>
      </c>
    </row>
    <row r="1068" spans="1:9" ht="15.75" hidden="1">
      <c r="A1068" s="230"/>
      <c r="B1068" s="230"/>
      <c r="C1068" s="47" t="s">
        <v>3293</v>
      </c>
      <c r="D1068" s="210" t="s">
        <v>28</v>
      </c>
      <c r="E1068" s="211" t="s">
        <v>2876</v>
      </c>
      <c r="F1068" s="232"/>
      <c r="G1068" s="233"/>
      <c r="H1068" s="221">
        <v>205800</v>
      </c>
      <c r="I1068" s="41" t="s">
        <v>152</v>
      </c>
    </row>
    <row r="1069" spans="1:9" ht="15.75" hidden="1">
      <c r="A1069" s="230"/>
      <c r="B1069" s="230"/>
      <c r="C1069" s="47" t="s">
        <v>3294</v>
      </c>
      <c r="D1069" s="210" t="s">
        <v>28</v>
      </c>
      <c r="E1069" s="211" t="s">
        <v>2876</v>
      </c>
      <c r="F1069" s="232"/>
      <c r="G1069" s="233"/>
      <c r="H1069" s="221">
        <v>205000</v>
      </c>
      <c r="I1069" s="41" t="s">
        <v>152</v>
      </c>
    </row>
    <row r="1070" spans="1:9" ht="15.75" hidden="1">
      <c r="A1070" s="230"/>
      <c r="B1070" s="230"/>
      <c r="C1070" s="47" t="s">
        <v>3295</v>
      </c>
      <c r="D1070" s="210" t="s">
        <v>28</v>
      </c>
      <c r="E1070" s="211" t="s">
        <v>2876</v>
      </c>
      <c r="F1070" s="232"/>
      <c r="G1070" s="233"/>
      <c r="H1070" s="221">
        <v>234400</v>
      </c>
      <c r="I1070" s="41" t="s">
        <v>152</v>
      </c>
    </row>
    <row r="1071" spans="1:9" ht="15.75" hidden="1">
      <c r="A1071" s="230"/>
      <c r="B1071" s="230"/>
      <c r="C1071" s="47" t="s">
        <v>3296</v>
      </c>
      <c r="D1071" s="210" t="s">
        <v>28</v>
      </c>
      <c r="E1071" s="211" t="s">
        <v>2876</v>
      </c>
      <c r="F1071" s="232"/>
      <c r="G1071" s="233"/>
      <c r="H1071" s="221">
        <v>249000</v>
      </c>
      <c r="I1071" s="41" t="s">
        <v>152</v>
      </c>
    </row>
    <row r="1072" spans="1:9" ht="15.75" hidden="1">
      <c r="A1072" s="230"/>
      <c r="B1072" s="230"/>
      <c r="C1072" s="47" t="s">
        <v>3297</v>
      </c>
      <c r="D1072" s="210" t="s">
        <v>28</v>
      </c>
      <c r="E1072" s="211" t="s">
        <v>2876</v>
      </c>
      <c r="F1072" s="232"/>
      <c r="G1072" s="233"/>
      <c r="H1072" s="221">
        <v>293600</v>
      </c>
      <c r="I1072" s="41" t="s">
        <v>152</v>
      </c>
    </row>
    <row r="1073" spans="1:9" ht="15.75" hidden="1">
      <c r="A1073" s="230"/>
      <c r="B1073" s="230"/>
      <c r="C1073" s="47" t="s">
        <v>3298</v>
      </c>
      <c r="D1073" s="210" t="s">
        <v>28</v>
      </c>
      <c r="E1073" s="211" t="s">
        <v>2876</v>
      </c>
      <c r="F1073" s="232"/>
      <c r="G1073" s="814"/>
      <c r="H1073" s="221">
        <v>418000</v>
      </c>
      <c r="I1073" s="41" t="s">
        <v>152</v>
      </c>
    </row>
    <row r="1074" spans="1:9" ht="15.75" hidden="1">
      <c r="A1074" s="230"/>
      <c r="B1074" s="230"/>
      <c r="C1074" s="47" t="s">
        <v>3299</v>
      </c>
      <c r="D1074" s="210" t="s">
        <v>28</v>
      </c>
      <c r="E1074" s="211" t="s">
        <v>2876</v>
      </c>
      <c r="F1074" s="232"/>
      <c r="G1074" s="814"/>
      <c r="H1074" s="221">
        <v>418000</v>
      </c>
      <c r="I1074" s="41" t="s">
        <v>152</v>
      </c>
    </row>
    <row r="1075" spans="1:9" ht="15.75" hidden="1">
      <c r="A1075" s="230"/>
      <c r="B1075" s="230"/>
      <c r="C1075" s="47" t="s">
        <v>3300</v>
      </c>
      <c r="D1075" s="210" t="s">
        <v>28</v>
      </c>
      <c r="E1075" s="211" t="s">
        <v>2876</v>
      </c>
      <c r="F1075" s="232"/>
      <c r="G1075" s="814"/>
      <c r="H1075" s="221">
        <v>418000</v>
      </c>
      <c r="I1075" s="41" t="s">
        <v>152</v>
      </c>
    </row>
    <row r="1076" spans="1:9" ht="15.75" hidden="1">
      <c r="A1076" s="230"/>
      <c r="B1076" s="230"/>
      <c r="C1076" s="47" t="s">
        <v>3301</v>
      </c>
      <c r="D1076" s="210" t="s">
        <v>28</v>
      </c>
      <c r="E1076" s="211" t="s">
        <v>2876</v>
      </c>
      <c r="F1076" s="232"/>
      <c r="G1076" s="814"/>
      <c r="H1076" s="221">
        <v>428600</v>
      </c>
      <c r="I1076" s="41" t="s">
        <v>152</v>
      </c>
    </row>
    <row r="1077" spans="1:9" ht="15.75" hidden="1">
      <c r="A1077" s="230"/>
      <c r="B1077" s="230"/>
      <c r="C1077" s="47" t="s">
        <v>3302</v>
      </c>
      <c r="D1077" s="210" t="s">
        <v>28</v>
      </c>
      <c r="E1077" s="211" t="s">
        <v>2876</v>
      </c>
      <c r="F1077" s="232"/>
      <c r="G1077" s="814"/>
      <c r="H1077" s="221">
        <v>447600</v>
      </c>
      <c r="I1077" s="41" t="s">
        <v>152</v>
      </c>
    </row>
    <row r="1078" spans="1:9" ht="15.75" hidden="1">
      <c r="A1078" s="230"/>
      <c r="B1078" s="230"/>
      <c r="C1078" s="47" t="s">
        <v>3303</v>
      </c>
      <c r="D1078" s="210" t="s">
        <v>28</v>
      </c>
      <c r="E1078" s="211" t="s">
        <v>2876</v>
      </c>
      <c r="F1078" s="232"/>
      <c r="G1078" s="814"/>
      <c r="H1078" s="221">
        <v>580300</v>
      </c>
      <c r="I1078" s="41" t="s">
        <v>152</v>
      </c>
    </row>
    <row r="1079" spans="1:9" ht="15.75" hidden="1">
      <c r="A1079" s="230"/>
      <c r="B1079" s="230"/>
      <c r="C1079" s="218" t="s">
        <v>3304</v>
      </c>
      <c r="D1079" s="210"/>
      <c r="E1079" s="211" t="s">
        <v>2876</v>
      </c>
      <c r="F1079" s="232"/>
      <c r="G1079" s="814"/>
      <c r="H1079" s="221"/>
      <c r="I1079" s="41" t="s">
        <v>152</v>
      </c>
    </row>
    <row r="1080" spans="1:9" ht="15.75" hidden="1">
      <c r="A1080" s="230"/>
      <c r="B1080" s="230"/>
      <c r="C1080" s="47" t="s">
        <v>3263</v>
      </c>
      <c r="D1080" s="210" t="s">
        <v>28</v>
      </c>
      <c r="E1080" s="211" t="s">
        <v>2876</v>
      </c>
      <c r="F1080" s="232"/>
      <c r="G1080" s="814"/>
      <c r="H1080" s="221">
        <v>1500</v>
      </c>
      <c r="I1080" s="41" t="s">
        <v>152</v>
      </c>
    </row>
    <row r="1081" spans="1:9" ht="15.75" hidden="1">
      <c r="A1081" s="230"/>
      <c r="B1081" s="230"/>
      <c r="C1081" s="47" t="s">
        <v>3264</v>
      </c>
      <c r="D1081" s="210" t="s">
        <v>28</v>
      </c>
      <c r="E1081" s="211" t="s">
        <v>2876</v>
      </c>
      <c r="F1081" s="232"/>
      <c r="G1081" s="233"/>
      <c r="H1081" s="221">
        <v>2100</v>
      </c>
      <c r="I1081" s="41" t="s">
        <v>152</v>
      </c>
    </row>
    <row r="1082" spans="1:9" ht="15.75" hidden="1">
      <c r="A1082" s="230"/>
      <c r="B1082" s="230"/>
      <c r="C1082" s="47" t="s">
        <v>3265</v>
      </c>
      <c r="D1082" s="210" t="s">
        <v>28</v>
      </c>
      <c r="E1082" s="211" t="s">
        <v>2876</v>
      </c>
      <c r="F1082" s="232"/>
      <c r="G1082" s="233"/>
      <c r="H1082" s="221">
        <v>2800</v>
      </c>
      <c r="I1082" s="41" t="s">
        <v>152</v>
      </c>
    </row>
    <row r="1083" spans="1:9" ht="15.75" hidden="1">
      <c r="A1083" s="230"/>
      <c r="B1083" s="230"/>
      <c r="C1083" s="47" t="s">
        <v>3266</v>
      </c>
      <c r="D1083" s="210" t="s">
        <v>28</v>
      </c>
      <c r="E1083" s="211" t="s">
        <v>2876</v>
      </c>
      <c r="F1083" s="232"/>
      <c r="G1083" s="233"/>
      <c r="H1083" s="221">
        <v>3300</v>
      </c>
      <c r="I1083" s="41" t="s">
        <v>152</v>
      </c>
    </row>
    <row r="1084" spans="1:9" ht="15.75" hidden="1">
      <c r="A1084" s="230"/>
      <c r="B1084" s="230"/>
      <c r="C1084" s="47" t="s">
        <v>3267</v>
      </c>
      <c r="D1084" s="210" t="s">
        <v>28</v>
      </c>
      <c r="E1084" s="211" t="s">
        <v>2876</v>
      </c>
      <c r="F1084" s="232"/>
      <c r="G1084" s="233"/>
      <c r="H1084" s="221">
        <v>3400</v>
      </c>
      <c r="I1084" s="41" t="s">
        <v>152</v>
      </c>
    </row>
    <row r="1085" spans="1:9" ht="15.75" hidden="1">
      <c r="A1085" s="230"/>
      <c r="B1085" s="230"/>
      <c r="C1085" s="47" t="s">
        <v>3268</v>
      </c>
      <c r="D1085" s="210" t="s">
        <v>28</v>
      </c>
      <c r="E1085" s="211" t="s">
        <v>2876</v>
      </c>
      <c r="F1085" s="232"/>
      <c r="G1085" s="233"/>
      <c r="H1085" s="221">
        <v>3600</v>
      </c>
      <c r="I1085" s="41" t="s">
        <v>152</v>
      </c>
    </row>
    <row r="1086" spans="1:9" ht="15.75" hidden="1">
      <c r="A1086" s="230"/>
      <c r="B1086" s="230"/>
      <c r="C1086" s="47" t="s">
        <v>3269</v>
      </c>
      <c r="D1086" s="210" t="s">
        <v>28</v>
      </c>
      <c r="E1086" s="211" t="s">
        <v>2876</v>
      </c>
      <c r="F1086" s="232"/>
      <c r="G1086" s="233"/>
      <c r="H1086" s="221">
        <v>4400</v>
      </c>
      <c r="I1086" s="41" t="s">
        <v>152</v>
      </c>
    </row>
    <row r="1087" spans="1:9" ht="15.75" hidden="1">
      <c r="A1087" s="230"/>
      <c r="B1087" s="230"/>
      <c r="C1087" s="47" t="s">
        <v>3270</v>
      </c>
      <c r="D1087" s="210" t="s">
        <v>28</v>
      </c>
      <c r="E1087" s="211" t="s">
        <v>2876</v>
      </c>
      <c r="F1087" s="232"/>
      <c r="G1087" s="233"/>
      <c r="H1087" s="221">
        <v>4500</v>
      </c>
      <c r="I1087" s="41" t="s">
        <v>152</v>
      </c>
    </row>
    <row r="1088" spans="1:9" ht="15.75" hidden="1">
      <c r="A1088" s="230"/>
      <c r="B1088" s="230"/>
      <c r="C1088" s="47" t="s">
        <v>3271</v>
      </c>
      <c r="D1088" s="210" t="s">
        <v>28</v>
      </c>
      <c r="E1088" s="211" t="s">
        <v>2876</v>
      </c>
      <c r="F1088" s="232"/>
      <c r="G1088" s="233"/>
      <c r="H1088" s="221">
        <v>4600</v>
      </c>
      <c r="I1088" s="41" t="s">
        <v>152</v>
      </c>
    </row>
    <row r="1089" spans="1:9" ht="15.75" hidden="1">
      <c r="A1089" s="230"/>
      <c r="B1089" s="230"/>
      <c r="C1089" s="47" t="s">
        <v>3272</v>
      </c>
      <c r="D1089" s="210" t="s">
        <v>28</v>
      </c>
      <c r="E1089" s="211" t="s">
        <v>2876</v>
      </c>
      <c r="F1089" s="232"/>
      <c r="G1089" s="814" t="s">
        <v>2872</v>
      </c>
      <c r="H1089" s="221">
        <v>4800</v>
      </c>
      <c r="I1089" s="41" t="s">
        <v>152</v>
      </c>
    </row>
    <row r="1090" spans="1:9" ht="15.75" hidden="1">
      <c r="A1090" s="230"/>
      <c r="B1090" s="230"/>
      <c r="C1090" s="47" t="s">
        <v>3273</v>
      </c>
      <c r="D1090" s="210" t="s">
        <v>28</v>
      </c>
      <c r="E1090" s="211" t="s">
        <v>2876</v>
      </c>
      <c r="F1090" s="232"/>
      <c r="G1090" s="814"/>
      <c r="H1090" s="221">
        <v>6000</v>
      </c>
      <c r="I1090" s="41" t="s">
        <v>152</v>
      </c>
    </row>
    <row r="1091" spans="1:9" ht="15.75" hidden="1">
      <c r="A1091" s="230"/>
      <c r="B1091" s="230"/>
      <c r="C1091" s="47" t="s">
        <v>3274</v>
      </c>
      <c r="D1091" s="210" t="s">
        <v>28</v>
      </c>
      <c r="E1091" s="211" t="s">
        <v>2876</v>
      </c>
      <c r="F1091" s="232"/>
      <c r="G1091" s="814"/>
      <c r="H1091" s="221">
        <v>7300</v>
      </c>
      <c r="I1091" s="41" t="s">
        <v>152</v>
      </c>
    </row>
    <row r="1092" spans="1:9" ht="15.75" hidden="1">
      <c r="A1092" s="230"/>
      <c r="B1092" s="230"/>
      <c r="C1092" s="47" t="s">
        <v>3275</v>
      </c>
      <c r="D1092" s="210" t="s">
        <v>28</v>
      </c>
      <c r="E1092" s="211" t="s">
        <v>2876</v>
      </c>
      <c r="F1092" s="232"/>
      <c r="G1092" s="814"/>
      <c r="H1092" s="221">
        <v>7300</v>
      </c>
      <c r="I1092" s="41" t="s">
        <v>152</v>
      </c>
    </row>
    <row r="1093" spans="1:9" ht="15.75" hidden="1">
      <c r="A1093" s="230"/>
      <c r="B1093" s="230"/>
      <c r="C1093" s="47" t="s">
        <v>3276</v>
      </c>
      <c r="D1093" s="210" t="s">
        <v>28</v>
      </c>
      <c r="E1093" s="211" t="s">
        <v>2876</v>
      </c>
      <c r="F1093" s="232"/>
      <c r="G1093" s="814"/>
      <c r="H1093" s="221">
        <v>7300</v>
      </c>
      <c r="I1093" s="41" t="s">
        <v>152</v>
      </c>
    </row>
    <row r="1094" spans="1:9" ht="15.75" hidden="1">
      <c r="A1094" s="230"/>
      <c r="B1094" s="230"/>
      <c r="C1094" s="47" t="s">
        <v>3277</v>
      </c>
      <c r="D1094" s="210" t="s">
        <v>28</v>
      </c>
      <c r="E1094" s="211" t="s">
        <v>2876</v>
      </c>
      <c r="F1094" s="232"/>
      <c r="G1094" s="814"/>
      <c r="H1094" s="221">
        <v>7600</v>
      </c>
      <c r="I1094" s="41" t="s">
        <v>152</v>
      </c>
    </row>
    <row r="1095" spans="1:9" ht="15.75" hidden="1">
      <c r="A1095" s="230"/>
      <c r="B1095" s="230"/>
      <c r="C1095" s="47" t="s">
        <v>3278</v>
      </c>
      <c r="D1095" s="210" t="s">
        <v>28</v>
      </c>
      <c r="E1095" s="211" t="s">
        <v>2876</v>
      </c>
      <c r="F1095" s="232"/>
      <c r="G1095" s="814"/>
      <c r="H1095" s="221">
        <v>11500</v>
      </c>
      <c r="I1095" s="41" t="s">
        <v>152</v>
      </c>
    </row>
    <row r="1096" spans="1:9" ht="15.75" hidden="1">
      <c r="A1096" s="230"/>
      <c r="B1096" s="230"/>
      <c r="C1096" s="47" t="s">
        <v>3279</v>
      </c>
      <c r="D1096" s="210" t="s">
        <v>28</v>
      </c>
      <c r="E1096" s="211" t="s">
        <v>2876</v>
      </c>
      <c r="F1096" s="232"/>
      <c r="G1096" s="814"/>
      <c r="H1096" s="221">
        <v>11500</v>
      </c>
      <c r="I1096" s="41" t="s">
        <v>152</v>
      </c>
    </row>
    <row r="1097" spans="1:9" ht="15.75" hidden="1">
      <c r="A1097" s="230"/>
      <c r="B1097" s="230"/>
      <c r="C1097" s="47" t="s">
        <v>3280</v>
      </c>
      <c r="D1097" s="210" t="s">
        <v>28</v>
      </c>
      <c r="E1097" s="211" t="s">
        <v>2876</v>
      </c>
      <c r="F1097" s="232"/>
      <c r="G1097" s="233"/>
      <c r="H1097" s="221">
        <v>11500</v>
      </c>
      <c r="I1097" s="41" t="s">
        <v>152</v>
      </c>
    </row>
    <row r="1098" spans="1:9" ht="15.75" hidden="1">
      <c r="A1098" s="230"/>
      <c r="B1098" s="230"/>
      <c r="C1098" s="47" t="s">
        <v>3281</v>
      </c>
      <c r="D1098" s="210" t="s">
        <v>28</v>
      </c>
      <c r="E1098" s="211" t="s">
        <v>2876</v>
      </c>
      <c r="F1098" s="232"/>
      <c r="G1098" s="233"/>
      <c r="H1098" s="221">
        <v>12000</v>
      </c>
      <c r="I1098" s="41" t="s">
        <v>152</v>
      </c>
    </row>
    <row r="1099" spans="1:9" ht="15.75" hidden="1">
      <c r="A1099" s="230"/>
      <c r="B1099" s="230"/>
      <c r="C1099" s="47" t="s">
        <v>3282</v>
      </c>
      <c r="D1099" s="210" t="s">
        <v>28</v>
      </c>
      <c r="E1099" s="211" t="s">
        <v>2876</v>
      </c>
      <c r="F1099" s="232"/>
      <c r="G1099" s="233"/>
      <c r="H1099" s="221">
        <v>15400</v>
      </c>
      <c r="I1099" s="41" t="s">
        <v>152</v>
      </c>
    </row>
    <row r="1100" spans="1:9" ht="15.75" hidden="1">
      <c r="A1100" s="230"/>
      <c r="B1100" s="230"/>
      <c r="C1100" s="47" t="s">
        <v>3283</v>
      </c>
      <c r="D1100" s="210" t="s">
        <v>28</v>
      </c>
      <c r="E1100" s="211" t="s">
        <v>2876</v>
      </c>
      <c r="F1100" s="232"/>
      <c r="G1100" s="233"/>
      <c r="H1100" s="221">
        <v>16600</v>
      </c>
      <c r="I1100" s="41" t="s">
        <v>152</v>
      </c>
    </row>
    <row r="1101" spans="1:9" ht="15.75" hidden="1">
      <c r="A1101" s="230"/>
      <c r="B1101" s="230"/>
      <c r="C1101" s="47" t="s">
        <v>3284</v>
      </c>
      <c r="D1101" s="210" t="s">
        <v>28</v>
      </c>
      <c r="E1101" s="211" t="s">
        <v>2876</v>
      </c>
      <c r="F1101" s="232"/>
      <c r="G1101" s="233"/>
      <c r="H1101" s="221">
        <v>16800</v>
      </c>
      <c r="I1101" s="41" t="s">
        <v>152</v>
      </c>
    </row>
    <row r="1102" spans="1:9" ht="15.75" hidden="1">
      <c r="A1102" s="230"/>
      <c r="B1102" s="230"/>
      <c r="C1102" s="47" t="s">
        <v>3285</v>
      </c>
      <c r="D1102" s="210" t="s">
        <v>28</v>
      </c>
      <c r="E1102" s="211" t="s">
        <v>2876</v>
      </c>
      <c r="F1102" s="232"/>
      <c r="G1102" s="233"/>
      <c r="H1102" s="221">
        <v>17900</v>
      </c>
      <c r="I1102" s="41" t="s">
        <v>152</v>
      </c>
    </row>
    <row r="1103" spans="1:9" ht="30" hidden="1">
      <c r="A1103" s="230"/>
      <c r="B1103" s="230"/>
      <c r="C1103" s="47" t="s">
        <v>3305</v>
      </c>
      <c r="D1103" s="210" t="s">
        <v>28</v>
      </c>
      <c r="E1103" s="216" t="s">
        <v>165</v>
      </c>
      <c r="F1103" s="232"/>
      <c r="G1103" s="233"/>
      <c r="H1103" s="221">
        <v>18600</v>
      </c>
      <c r="I1103" s="41" t="s">
        <v>152</v>
      </c>
    </row>
    <row r="1104" spans="1:9" ht="15.75" hidden="1">
      <c r="A1104" s="230"/>
      <c r="B1104" s="230"/>
      <c r="C1104" s="47" t="s">
        <v>3287</v>
      </c>
      <c r="D1104" s="210" t="s">
        <v>28</v>
      </c>
      <c r="E1104" s="211" t="s">
        <v>2876</v>
      </c>
      <c r="F1104" s="232"/>
      <c r="G1104" s="233"/>
      <c r="H1104" s="221">
        <v>25100</v>
      </c>
      <c r="I1104" s="41" t="s">
        <v>152</v>
      </c>
    </row>
    <row r="1105" spans="1:9" ht="15.75" hidden="1">
      <c r="A1105" s="230"/>
      <c r="B1105" s="230"/>
      <c r="C1105" s="47" t="s">
        <v>3288</v>
      </c>
      <c r="D1105" s="210" t="s">
        <v>28</v>
      </c>
      <c r="E1105" s="211" t="s">
        <v>2876</v>
      </c>
      <c r="F1105" s="232"/>
      <c r="G1105" s="233"/>
      <c r="H1105" s="221">
        <v>24100</v>
      </c>
      <c r="I1105" s="41" t="s">
        <v>152</v>
      </c>
    </row>
    <row r="1106" spans="1:9" ht="15.75" hidden="1">
      <c r="A1106" s="230"/>
      <c r="B1106" s="230"/>
      <c r="C1106" s="47" t="s">
        <v>3289</v>
      </c>
      <c r="D1106" s="210" t="s">
        <v>28</v>
      </c>
      <c r="E1106" s="211" t="s">
        <v>2876</v>
      </c>
      <c r="F1106" s="232"/>
      <c r="G1106" s="233"/>
      <c r="H1106" s="221">
        <v>24100</v>
      </c>
      <c r="I1106" s="41" t="s">
        <v>152</v>
      </c>
    </row>
    <row r="1107" spans="1:9" ht="15.75" hidden="1">
      <c r="A1107" s="230"/>
      <c r="B1107" s="230"/>
      <c r="C1107" s="47" t="s">
        <v>3290</v>
      </c>
      <c r="D1107" s="210" t="s">
        <v>28</v>
      </c>
      <c r="E1107" s="211" t="s">
        <v>2876</v>
      </c>
      <c r="F1107" s="232"/>
      <c r="G1107" s="233"/>
      <c r="H1107" s="221">
        <v>25300</v>
      </c>
      <c r="I1107" s="41" t="s">
        <v>152</v>
      </c>
    </row>
    <row r="1108" spans="1:9" ht="15.75" hidden="1">
      <c r="A1108" s="230"/>
      <c r="B1108" s="230"/>
      <c r="C1108" s="47" t="s">
        <v>3291</v>
      </c>
      <c r="D1108" s="210" t="s">
        <v>28</v>
      </c>
      <c r="E1108" s="211" t="s">
        <v>2876</v>
      </c>
      <c r="F1108" s="232"/>
      <c r="G1108" s="233"/>
      <c r="H1108" s="221">
        <v>25500</v>
      </c>
      <c r="I1108" s="41" t="s">
        <v>152</v>
      </c>
    </row>
    <row r="1109" spans="1:9" ht="15.75" hidden="1">
      <c r="A1109" s="230"/>
      <c r="B1109" s="230"/>
      <c r="C1109" s="47" t="s">
        <v>3292</v>
      </c>
      <c r="D1109" s="210" t="s">
        <v>28</v>
      </c>
      <c r="E1109" s="211" t="s">
        <v>2876</v>
      </c>
      <c r="F1109" s="232"/>
      <c r="G1109" s="233"/>
      <c r="H1109" s="221">
        <v>26300</v>
      </c>
      <c r="I1109" s="41" t="s">
        <v>152</v>
      </c>
    </row>
    <row r="1110" spans="1:9" ht="15.75" hidden="1">
      <c r="A1110" s="230"/>
      <c r="B1110" s="230"/>
      <c r="C1110" s="47" t="s">
        <v>3293</v>
      </c>
      <c r="D1110" s="210" t="s">
        <v>28</v>
      </c>
      <c r="E1110" s="211" t="s">
        <v>2876</v>
      </c>
      <c r="F1110" s="232"/>
      <c r="G1110" s="233"/>
      <c r="H1110" s="221">
        <v>74100</v>
      </c>
      <c r="I1110" s="41" t="s">
        <v>152</v>
      </c>
    </row>
    <row r="1111" spans="1:9" ht="15.75" hidden="1">
      <c r="A1111" s="230"/>
      <c r="B1111" s="230"/>
      <c r="C1111" s="47" t="s">
        <v>3294</v>
      </c>
      <c r="D1111" s="210" t="s">
        <v>28</v>
      </c>
      <c r="E1111" s="211" t="s">
        <v>2876</v>
      </c>
      <c r="F1111" s="232"/>
      <c r="G1111" s="233"/>
      <c r="H1111" s="221">
        <v>82900</v>
      </c>
      <c r="I1111" s="41" t="s">
        <v>152</v>
      </c>
    </row>
    <row r="1112" spans="1:9" ht="15.75" hidden="1">
      <c r="A1112" s="230"/>
      <c r="B1112" s="230"/>
      <c r="C1112" s="47" t="s">
        <v>3295</v>
      </c>
      <c r="D1112" s="210" t="s">
        <v>28</v>
      </c>
      <c r="E1112" s="211" t="s">
        <v>2876</v>
      </c>
      <c r="F1112" s="232"/>
      <c r="G1112" s="233"/>
      <c r="H1112" s="221">
        <v>116100</v>
      </c>
      <c r="I1112" s="41" t="s">
        <v>152</v>
      </c>
    </row>
    <row r="1113" spans="1:9" ht="15.75" hidden="1">
      <c r="A1113" s="230"/>
      <c r="B1113" s="230"/>
      <c r="C1113" s="47" t="s">
        <v>3296</v>
      </c>
      <c r="D1113" s="210" t="s">
        <v>28</v>
      </c>
      <c r="E1113" s="211" t="s">
        <v>2876</v>
      </c>
      <c r="F1113" s="232"/>
      <c r="G1113" s="233"/>
      <c r="H1113" s="221">
        <v>123300</v>
      </c>
      <c r="I1113" s="41" t="s">
        <v>152</v>
      </c>
    </row>
    <row r="1114" spans="1:9" ht="15.75" hidden="1">
      <c r="A1114" s="230"/>
      <c r="B1114" s="230"/>
      <c r="C1114" s="47" t="s">
        <v>3297</v>
      </c>
      <c r="D1114" s="210" t="s">
        <v>28</v>
      </c>
      <c r="E1114" s="211" t="s">
        <v>2876</v>
      </c>
      <c r="F1114" s="232"/>
      <c r="G1114" s="233"/>
      <c r="H1114" s="221">
        <v>126400</v>
      </c>
      <c r="I1114" s="41" t="s">
        <v>152</v>
      </c>
    </row>
    <row r="1115" spans="1:9" ht="15.75" hidden="1">
      <c r="A1115" s="230"/>
      <c r="B1115" s="230"/>
      <c r="C1115" s="47" t="s">
        <v>3299</v>
      </c>
      <c r="D1115" s="210" t="s">
        <v>28</v>
      </c>
      <c r="E1115" s="211" t="s">
        <v>2876</v>
      </c>
      <c r="F1115" s="232"/>
      <c r="G1115" s="233"/>
      <c r="H1115" s="221">
        <v>133800</v>
      </c>
      <c r="I1115" s="41" t="s">
        <v>152</v>
      </c>
    </row>
    <row r="1116" spans="1:9" ht="15.75" hidden="1">
      <c r="A1116" s="230"/>
      <c r="B1116" s="230"/>
      <c r="C1116" s="47" t="s">
        <v>3300</v>
      </c>
      <c r="D1116" s="210" t="s">
        <v>28</v>
      </c>
      <c r="E1116" s="211" t="s">
        <v>2876</v>
      </c>
      <c r="F1116" s="232"/>
      <c r="G1116" s="233"/>
      <c r="H1116" s="221">
        <v>151900</v>
      </c>
      <c r="I1116" s="41" t="s">
        <v>152</v>
      </c>
    </row>
    <row r="1117" spans="1:9" ht="15.75" hidden="1">
      <c r="A1117" s="230"/>
      <c r="B1117" s="230"/>
      <c r="C1117" s="47" t="s">
        <v>3301</v>
      </c>
      <c r="D1117" s="210" t="s">
        <v>28</v>
      </c>
      <c r="E1117" s="211" t="s">
        <v>2876</v>
      </c>
      <c r="F1117" s="232"/>
      <c r="G1117" s="233"/>
      <c r="H1117" s="221">
        <v>184600</v>
      </c>
      <c r="I1117" s="41" t="s">
        <v>152</v>
      </c>
    </row>
    <row r="1118" spans="1:9" ht="15.75" hidden="1">
      <c r="A1118" s="230"/>
      <c r="B1118" s="230"/>
      <c r="C1118" s="47" t="s">
        <v>3302</v>
      </c>
      <c r="D1118" s="210" t="s">
        <v>28</v>
      </c>
      <c r="E1118" s="211" t="s">
        <v>2876</v>
      </c>
      <c r="F1118" s="232"/>
      <c r="G1118" s="814"/>
      <c r="H1118" s="221">
        <v>228300</v>
      </c>
      <c r="I1118" s="41" t="s">
        <v>152</v>
      </c>
    </row>
    <row r="1119" spans="1:9" ht="15.75" hidden="1">
      <c r="A1119" s="230"/>
      <c r="B1119" s="230"/>
      <c r="C1119" s="47" t="s">
        <v>3303</v>
      </c>
      <c r="D1119" s="210" t="s">
        <v>28</v>
      </c>
      <c r="E1119" s="211" t="s">
        <v>2876</v>
      </c>
      <c r="F1119" s="232"/>
      <c r="G1119" s="814"/>
      <c r="H1119" s="221">
        <v>286100</v>
      </c>
      <c r="I1119" s="41" t="s">
        <v>152</v>
      </c>
    </row>
    <row r="1120" spans="1:9" ht="15.75" hidden="1">
      <c r="A1120" s="230"/>
      <c r="B1120" s="230"/>
      <c r="C1120" s="47" t="s">
        <v>3306</v>
      </c>
      <c r="D1120" s="210" t="s">
        <v>28</v>
      </c>
      <c r="E1120" s="211" t="s">
        <v>2876</v>
      </c>
      <c r="F1120" s="232"/>
      <c r="G1120" s="814"/>
      <c r="H1120" s="221">
        <v>324400</v>
      </c>
      <c r="I1120" s="41" t="s">
        <v>152</v>
      </c>
    </row>
    <row r="1121" spans="1:9" ht="15.75" hidden="1">
      <c r="A1121" s="230"/>
      <c r="B1121" s="230"/>
      <c r="C1121" s="47" t="s">
        <v>3307</v>
      </c>
      <c r="D1121" s="210" t="s">
        <v>28</v>
      </c>
      <c r="E1121" s="211" t="s">
        <v>2876</v>
      </c>
      <c r="F1121" s="232"/>
      <c r="G1121" s="814"/>
      <c r="H1121" s="221">
        <v>445400</v>
      </c>
      <c r="I1121" s="41" t="s">
        <v>152</v>
      </c>
    </row>
    <row r="1122" spans="1:9" ht="15.75" hidden="1">
      <c r="A1122" s="230"/>
      <c r="B1122" s="230"/>
      <c r="C1122" s="47" t="s">
        <v>3308</v>
      </c>
      <c r="D1122" s="210" t="s">
        <v>28</v>
      </c>
      <c r="E1122" s="211" t="s">
        <v>2876</v>
      </c>
      <c r="F1122" s="232"/>
      <c r="G1122" s="814"/>
      <c r="H1122" s="221">
        <v>385600</v>
      </c>
      <c r="I1122" s="41" t="s">
        <v>152</v>
      </c>
    </row>
    <row r="1123" spans="1:9" ht="15.75" hidden="1">
      <c r="A1123" s="230"/>
      <c r="B1123" s="230"/>
      <c r="C1123" s="47" t="s">
        <v>3309</v>
      </c>
      <c r="D1123" s="210" t="s">
        <v>28</v>
      </c>
      <c r="E1123" s="211" t="s">
        <v>2876</v>
      </c>
      <c r="F1123" s="232"/>
      <c r="G1123" s="814"/>
      <c r="H1123" s="221">
        <v>444100</v>
      </c>
      <c r="I1123" s="41" t="s">
        <v>152</v>
      </c>
    </row>
    <row r="1124" spans="1:9" ht="15.75" hidden="1">
      <c r="A1124" s="230"/>
      <c r="B1124" s="230"/>
      <c r="C1124" s="47" t="s">
        <v>3310</v>
      </c>
      <c r="D1124" s="210" t="s">
        <v>28</v>
      </c>
      <c r="E1124" s="211" t="s">
        <v>2876</v>
      </c>
      <c r="F1124" s="232"/>
      <c r="G1124" s="814"/>
      <c r="H1124" s="221">
        <v>468900</v>
      </c>
      <c r="I1124" s="41" t="s">
        <v>152</v>
      </c>
    </row>
    <row r="1125" spans="1:9" ht="15.75" hidden="1">
      <c r="A1125" s="230"/>
      <c r="B1125" s="230"/>
      <c r="C1125" s="47" t="s">
        <v>3311</v>
      </c>
      <c r="D1125" s="210" t="s">
        <v>28</v>
      </c>
      <c r="E1125" s="211" t="s">
        <v>2876</v>
      </c>
      <c r="F1125" s="232"/>
      <c r="G1125" s="814"/>
      <c r="H1125" s="221">
        <v>541600</v>
      </c>
      <c r="I1125" s="41" t="s">
        <v>152</v>
      </c>
    </row>
    <row r="1126" spans="1:9" ht="15.75" hidden="1">
      <c r="A1126" s="230"/>
      <c r="B1126" s="230"/>
      <c r="C1126" s="47" t="s">
        <v>3312</v>
      </c>
      <c r="D1126" s="210" t="s">
        <v>28</v>
      </c>
      <c r="E1126" s="211" t="s">
        <v>2876</v>
      </c>
      <c r="F1126" s="232"/>
      <c r="G1126" s="233"/>
      <c r="H1126" s="221">
        <v>990400</v>
      </c>
      <c r="I1126" s="41" t="s">
        <v>152</v>
      </c>
    </row>
    <row r="1127" spans="1:9" ht="15.75" hidden="1">
      <c r="A1127" s="230"/>
      <c r="B1127" s="230"/>
      <c r="C1127" s="47" t="s">
        <v>3313</v>
      </c>
      <c r="D1127" s="210" t="s">
        <v>28</v>
      </c>
      <c r="E1127" s="211" t="s">
        <v>2876</v>
      </c>
      <c r="F1127" s="232"/>
      <c r="G1127" s="233"/>
      <c r="H1127" s="221">
        <v>1027100</v>
      </c>
      <c r="I1127" s="41" t="s">
        <v>152</v>
      </c>
    </row>
    <row r="1128" spans="1:9" ht="15.75" hidden="1">
      <c r="A1128" s="230"/>
      <c r="B1128" s="230"/>
      <c r="C1128" s="47" t="s">
        <v>3314</v>
      </c>
      <c r="D1128" s="210" t="s">
        <v>28</v>
      </c>
      <c r="E1128" s="211" t="s">
        <v>2876</v>
      </c>
      <c r="F1128" s="232"/>
      <c r="G1128" s="233"/>
      <c r="H1128" s="221">
        <v>1057600</v>
      </c>
      <c r="I1128" s="41" t="s">
        <v>152</v>
      </c>
    </row>
    <row r="1129" spans="1:9" ht="15.75" hidden="1">
      <c r="A1129" s="230"/>
      <c r="B1129" s="230"/>
      <c r="C1129" s="218" t="s">
        <v>3315</v>
      </c>
      <c r="D1129" s="210"/>
      <c r="E1129" s="211" t="s">
        <v>2876</v>
      </c>
      <c r="F1129" s="232"/>
      <c r="G1129" s="233"/>
      <c r="H1129" s="221"/>
      <c r="I1129" s="41" t="s">
        <v>152</v>
      </c>
    </row>
    <row r="1130" spans="1:9" ht="15.75" hidden="1">
      <c r="A1130" s="230"/>
      <c r="B1130" s="230"/>
      <c r="C1130" s="47" t="s">
        <v>3316</v>
      </c>
      <c r="D1130" s="210" t="s">
        <v>28</v>
      </c>
      <c r="E1130" s="211" t="s">
        <v>2876</v>
      </c>
      <c r="F1130" s="232"/>
      <c r="G1130" s="233"/>
      <c r="H1130" s="221">
        <v>11100</v>
      </c>
      <c r="I1130" s="41" t="s">
        <v>152</v>
      </c>
    </row>
    <row r="1131" spans="1:9" ht="15.75" hidden="1">
      <c r="A1131" s="230"/>
      <c r="B1131" s="230"/>
      <c r="C1131" s="47" t="s">
        <v>3317</v>
      </c>
      <c r="D1131" s="210" t="s">
        <v>28</v>
      </c>
      <c r="E1131" s="211" t="s">
        <v>2876</v>
      </c>
      <c r="F1131" s="232"/>
      <c r="G1131" s="233"/>
      <c r="H1131" s="221">
        <v>11100</v>
      </c>
      <c r="I1131" s="41" t="s">
        <v>152</v>
      </c>
    </row>
    <row r="1132" spans="1:9" ht="15.75" hidden="1">
      <c r="A1132" s="230"/>
      <c r="B1132" s="230"/>
      <c r="C1132" s="47" t="s">
        <v>3318</v>
      </c>
      <c r="D1132" s="210" t="s">
        <v>28</v>
      </c>
      <c r="E1132" s="211" t="s">
        <v>2876</v>
      </c>
      <c r="F1132" s="232"/>
      <c r="G1132" s="233"/>
      <c r="H1132" s="221">
        <v>11100</v>
      </c>
      <c r="I1132" s="41" t="s">
        <v>152</v>
      </c>
    </row>
    <row r="1133" spans="1:9" ht="15.75" hidden="1">
      <c r="A1133" s="230"/>
      <c r="B1133" s="230"/>
      <c r="C1133" s="47" t="s">
        <v>3319</v>
      </c>
      <c r="D1133" s="210" t="s">
        <v>28</v>
      </c>
      <c r="E1133" s="211" t="s">
        <v>2876</v>
      </c>
      <c r="F1133" s="232"/>
      <c r="G1133" s="233"/>
      <c r="H1133" s="221">
        <v>11100</v>
      </c>
      <c r="I1133" s="41" t="s">
        <v>152</v>
      </c>
    </row>
    <row r="1134" spans="1:9" ht="15.75" hidden="1">
      <c r="A1134" s="230"/>
      <c r="B1134" s="230"/>
      <c r="C1134" s="47" t="s">
        <v>3320</v>
      </c>
      <c r="D1134" s="210" t="s">
        <v>28</v>
      </c>
      <c r="E1134" s="211" t="s">
        <v>2876</v>
      </c>
      <c r="F1134" s="232"/>
      <c r="G1134" s="233"/>
      <c r="H1134" s="221">
        <v>17000</v>
      </c>
      <c r="I1134" s="41" t="s">
        <v>152</v>
      </c>
    </row>
    <row r="1135" spans="1:9" ht="15.75" hidden="1">
      <c r="A1135" s="230"/>
      <c r="B1135" s="230"/>
      <c r="C1135" s="47" t="s">
        <v>3321</v>
      </c>
      <c r="D1135" s="210" t="s">
        <v>28</v>
      </c>
      <c r="E1135" s="211" t="s">
        <v>2876</v>
      </c>
      <c r="F1135" s="232"/>
      <c r="G1135" s="814" t="s">
        <v>2872</v>
      </c>
      <c r="H1135" s="221">
        <v>17100</v>
      </c>
      <c r="I1135" s="41" t="s">
        <v>152</v>
      </c>
    </row>
    <row r="1136" spans="1:9" ht="15.75" hidden="1">
      <c r="A1136" s="230"/>
      <c r="B1136" s="230"/>
      <c r="C1136" s="47" t="s">
        <v>3322</v>
      </c>
      <c r="D1136" s="210" t="s">
        <v>28</v>
      </c>
      <c r="E1136" s="211" t="s">
        <v>2876</v>
      </c>
      <c r="F1136" s="232"/>
      <c r="G1136" s="814"/>
      <c r="H1136" s="221">
        <v>18000</v>
      </c>
      <c r="I1136" s="41" t="s">
        <v>152</v>
      </c>
    </row>
    <row r="1137" spans="1:9" ht="15.75" hidden="1">
      <c r="A1137" s="230"/>
      <c r="B1137" s="230"/>
      <c r="C1137" s="47" t="s">
        <v>3323</v>
      </c>
      <c r="D1137" s="210" t="s">
        <v>28</v>
      </c>
      <c r="E1137" s="211" t="s">
        <v>2876</v>
      </c>
      <c r="F1137" s="232"/>
      <c r="G1137" s="814"/>
      <c r="H1137" s="221">
        <v>19400</v>
      </c>
      <c r="I1137" s="41" t="s">
        <v>152</v>
      </c>
    </row>
    <row r="1138" spans="1:9" ht="15.75" hidden="1">
      <c r="A1138" s="230"/>
      <c r="B1138" s="230"/>
      <c r="C1138" s="47" t="s">
        <v>3324</v>
      </c>
      <c r="D1138" s="210" t="s">
        <v>28</v>
      </c>
      <c r="E1138" s="211" t="s">
        <v>2876</v>
      </c>
      <c r="F1138" s="232"/>
      <c r="G1138" s="814"/>
      <c r="H1138" s="221">
        <v>17300</v>
      </c>
      <c r="I1138" s="41" t="s">
        <v>152</v>
      </c>
    </row>
    <row r="1139" spans="1:9" ht="15.75" hidden="1">
      <c r="A1139" s="230"/>
      <c r="B1139" s="230"/>
      <c r="C1139" s="47" t="s">
        <v>3325</v>
      </c>
      <c r="D1139" s="210" t="s">
        <v>28</v>
      </c>
      <c r="E1139" s="211" t="s">
        <v>2876</v>
      </c>
      <c r="F1139" s="232"/>
      <c r="G1139" s="814"/>
      <c r="H1139" s="221">
        <v>30400</v>
      </c>
      <c r="I1139" s="41" t="s">
        <v>152</v>
      </c>
    </row>
    <row r="1140" spans="1:9" ht="15.75" hidden="1">
      <c r="A1140" s="230"/>
      <c r="B1140" s="230"/>
      <c r="C1140" s="47" t="s">
        <v>3326</v>
      </c>
      <c r="D1140" s="210" t="s">
        <v>28</v>
      </c>
      <c r="E1140" s="211" t="s">
        <v>2876</v>
      </c>
      <c r="F1140" s="232"/>
      <c r="G1140" s="814"/>
      <c r="H1140" s="221">
        <v>33900</v>
      </c>
      <c r="I1140" s="41" t="s">
        <v>152</v>
      </c>
    </row>
    <row r="1141" spans="1:9" ht="15.75" hidden="1">
      <c r="A1141" s="230"/>
      <c r="B1141" s="230"/>
      <c r="C1141" s="47" t="s">
        <v>3327</v>
      </c>
      <c r="D1141" s="210" t="s">
        <v>28</v>
      </c>
      <c r="E1141" s="211" t="s">
        <v>2876</v>
      </c>
      <c r="F1141" s="232"/>
      <c r="G1141" s="814"/>
      <c r="H1141" s="221">
        <v>35300</v>
      </c>
      <c r="I1141" s="41" t="s">
        <v>152</v>
      </c>
    </row>
    <row r="1142" spans="1:9" ht="15.75" hidden="1">
      <c r="A1142" s="230"/>
      <c r="B1142" s="230"/>
      <c r="C1142" s="47" t="s">
        <v>3328</v>
      </c>
      <c r="D1142" s="210" t="s">
        <v>28</v>
      </c>
      <c r="E1142" s="211" t="s">
        <v>2876</v>
      </c>
      <c r="F1142" s="232"/>
      <c r="G1142" s="814"/>
      <c r="H1142" s="221">
        <v>37600</v>
      </c>
      <c r="I1142" s="41" t="s">
        <v>152</v>
      </c>
    </row>
    <row r="1143" spans="1:9" ht="15.75" hidden="1">
      <c r="A1143" s="230"/>
      <c r="B1143" s="230"/>
      <c r="C1143" s="47" t="s">
        <v>3329</v>
      </c>
      <c r="D1143" s="210" t="s">
        <v>28</v>
      </c>
      <c r="E1143" s="211" t="s">
        <v>2876</v>
      </c>
      <c r="F1143" s="232"/>
      <c r="G1143" s="233"/>
      <c r="H1143" s="221">
        <v>39800</v>
      </c>
      <c r="I1143" s="41" t="s">
        <v>152</v>
      </c>
    </row>
    <row r="1144" spans="1:9" ht="15.75" hidden="1">
      <c r="A1144" s="230"/>
      <c r="B1144" s="230"/>
      <c r="C1144" s="47" t="s">
        <v>3293</v>
      </c>
      <c r="D1144" s="210" t="s">
        <v>28</v>
      </c>
      <c r="E1144" s="211" t="s">
        <v>2876</v>
      </c>
      <c r="F1144" s="232"/>
      <c r="G1144" s="233"/>
      <c r="H1144" s="221">
        <v>54300</v>
      </c>
      <c r="I1144" s="41" t="s">
        <v>152</v>
      </c>
    </row>
    <row r="1145" spans="1:9" ht="15.75" hidden="1">
      <c r="A1145" s="230"/>
      <c r="B1145" s="230"/>
      <c r="C1145" s="47" t="s">
        <v>3294</v>
      </c>
      <c r="D1145" s="210" t="s">
        <v>28</v>
      </c>
      <c r="E1145" s="211" t="s">
        <v>2876</v>
      </c>
      <c r="F1145" s="232"/>
      <c r="G1145" s="233"/>
      <c r="H1145" s="221">
        <v>54300</v>
      </c>
      <c r="I1145" s="41" t="s">
        <v>152</v>
      </c>
    </row>
    <row r="1146" spans="1:9" ht="15.75" hidden="1">
      <c r="A1146" s="230"/>
      <c r="B1146" s="230"/>
      <c r="C1146" s="47" t="s">
        <v>3295</v>
      </c>
      <c r="D1146" s="210" t="s">
        <v>28</v>
      </c>
      <c r="E1146" s="211" t="s">
        <v>2876</v>
      </c>
      <c r="F1146" s="232"/>
      <c r="G1146" s="233"/>
      <c r="H1146" s="221">
        <v>54300</v>
      </c>
      <c r="I1146" s="41" t="s">
        <v>152</v>
      </c>
    </row>
    <row r="1147" spans="1:9" ht="15.75" hidden="1">
      <c r="A1147" s="230"/>
      <c r="B1147" s="230"/>
      <c r="C1147" s="47" t="s">
        <v>3330</v>
      </c>
      <c r="D1147" s="210" t="s">
        <v>28</v>
      </c>
      <c r="E1147" s="211" t="s">
        <v>2876</v>
      </c>
      <c r="F1147" s="232"/>
      <c r="G1147" s="233"/>
      <c r="H1147" s="221">
        <v>47000</v>
      </c>
      <c r="I1147" s="41" t="s">
        <v>152</v>
      </c>
    </row>
    <row r="1148" spans="1:9" ht="15.75" hidden="1">
      <c r="A1148" s="230"/>
      <c r="B1148" s="230"/>
      <c r="C1148" s="47" t="s">
        <v>3296</v>
      </c>
      <c r="D1148" s="210" t="s">
        <v>28</v>
      </c>
      <c r="E1148" s="211" t="s">
        <v>2876</v>
      </c>
      <c r="F1148" s="232"/>
      <c r="G1148" s="233"/>
      <c r="H1148" s="221">
        <v>62300</v>
      </c>
      <c r="I1148" s="41" t="s">
        <v>152</v>
      </c>
    </row>
    <row r="1149" spans="1:9" ht="15.75" hidden="1">
      <c r="A1149" s="230"/>
      <c r="B1149" s="230"/>
      <c r="C1149" s="47" t="s">
        <v>3297</v>
      </c>
      <c r="D1149" s="210" t="s">
        <v>28</v>
      </c>
      <c r="E1149" s="211" t="s">
        <v>2876</v>
      </c>
      <c r="F1149" s="232"/>
      <c r="G1149" s="233"/>
      <c r="H1149" s="221">
        <v>62300</v>
      </c>
      <c r="I1149" s="41" t="s">
        <v>152</v>
      </c>
    </row>
    <row r="1150" spans="1:9" ht="15.75" hidden="1">
      <c r="A1150" s="230"/>
      <c r="B1150" s="230"/>
      <c r="C1150" s="47" t="s">
        <v>3331</v>
      </c>
      <c r="D1150" s="210" t="s">
        <v>28</v>
      </c>
      <c r="E1150" s="211" t="s">
        <v>2876</v>
      </c>
      <c r="F1150" s="232"/>
      <c r="G1150" s="233"/>
      <c r="H1150" s="221">
        <v>62300</v>
      </c>
      <c r="I1150" s="41" t="s">
        <v>152</v>
      </c>
    </row>
    <row r="1151" spans="1:9" ht="15.75" hidden="1">
      <c r="A1151" s="230"/>
      <c r="B1151" s="230"/>
      <c r="C1151" s="47" t="s">
        <v>3299</v>
      </c>
      <c r="D1151" s="210" t="s">
        <v>28</v>
      </c>
      <c r="E1151" s="211" t="s">
        <v>2876</v>
      </c>
      <c r="F1151" s="232"/>
      <c r="G1151" s="233"/>
      <c r="H1151" s="221">
        <v>93300</v>
      </c>
      <c r="I1151" s="41" t="s">
        <v>152</v>
      </c>
    </row>
    <row r="1152" spans="1:9" ht="15.75" hidden="1">
      <c r="A1152" s="230"/>
      <c r="B1152" s="230"/>
      <c r="C1152" s="47" t="s">
        <v>3300</v>
      </c>
      <c r="D1152" s="210" t="s">
        <v>28</v>
      </c>
      <c r="E1152" s="211" t="s">
        <v>2876</v>
      </c>
      <c r="F1152" s="232"/>
      <c r="G1152" s="233"/>
      <c r="H1152" s="221">
        <v>102500</v>
      </c>
      <c r="I1152" s="41" t="s">
        <v>152</v>
      </c>
    </row>
    <row r="1153" spans="1:9" ht="15.75" hidden="1">
      <c r="A1153" s="230"/>
      <c r="B1153" s="230"/>
      <c r="C1153" s="47" t="s">
        <v>3301</v>
      </c>
      <c r="D1153" s="210" t="s">
        <v>28</v>
      </c>
      <c r="E1153" s="211" t="s">
        <v>2876</v>
      </c>
      <c r="F1153" s="232"/>
      <c r="G1153" s="233"/>
      <c r="H1153" s="221">
        <v>102500</v>
      </c>
      <c r="I1153" s="41" t="s">
        <v>152</v>
      </c>
    </row>
    <row r="1154" spans="1:9" ht="15.75" hidden="1">
      <c r="A1154" s="230"/>
      <c r="B1154" s="230"/>
      <c r="C1154" s="47" t="s">
        <v>3302</v>
      </c>
      <c r="D1154" s="210" t="s">
        <v>28</v>
      </c>
      <c r="E1154" s="211" t="s">
        <v>2876</v>
      </c>
      <c r="F1154" s="232"/>
      <c r="G1154" s="233"/>
      <c r="H1154" s="221">
        <v>102500</v>
      </c>
      <c r="I1154" s="41" t="s">
        <v>152</v>
      </c>
    </row>
    <row r="1155" spans="1:9" ht="15.75" hidden="1">
      <c r="A1155" s="230"/>
      <c r="B1155" s="230"/>
      <c r="C1155" s="47" t="s">
        <v>3303</v>
      </c>
      <c r="D1155" s="210" t="s">
        <v>28</v>
      </c>
      <c r="E1155" s="211" t="s">
        <v>2876</v>
      </c>
      <c r="F1155" s="232"/>
      <c r="G1155" s="233"/>
      <c r="H1155" s="221">
        <v>182000</v>
      </c>
      <c r="I1155" s="41" t="s">
        <v>152</v>
      </c>
    </row>
    <row r="1156" spans="1:9" ht="15.75" hidden="1">
      <c r="A1156" s="230"/>
      <c r="B1156" s="230"/>
      <c r="C1156" s="47" t="s">
        <v>3332</v>
      </c>
      <c r="D1156" s="210" t="s">
        <v>28</v>
      </c>
      <c r="E1156" s="211" t="s">
        <v>2876</v>
      </c>
      <c r="F1156" s="232"/>
      <c r="G1156" s="233"/>
      <c r="H1156" s="221">
        <v>182000</v>
      </c>
      <c r="I1156" s="41" t="s">
        <v>152</v>
      </c>
    </row>
    <row r="1157" spans="1:9" ht="15.75" hidden="1">
      <c r="A1157" s="230"/>
      <c r="B1157" s="230"/>
      <c r="C1157" s="47" t="s">
        <v>3333</v>
      </c>
      <c r="D1157" s="210" t="s">
        <v>28</v>
      </c>
      <c r="E1157" s="211" t="s">
        <v>2876</v>
      </c>
      <c r="F1157" s="232"/>
      <c r="G1157" s="233"/>
      <c r="H1157" s="221">
        <v>182000</v>
      </c>
      <c r="I1157" s="41" t="s">
        <v>152</v>
      </c>
    </row>
    <row r="1158" spans="1:9" ht="15.75" hidden="1">
      <c r="A1158" s="230"/>
      <c r="B1158" s="230"/>
      <c r="C1158" s="47" t="s">
        <v>3306</v>
      </c>
      <c r="D1158" s="210" t="s">
        <v>28</v>
      </c>
      <c r="E1158" s="211" t="s">
        <v>2876</v>
      </c>
      <c r="F1158" s="232"/>
      <c r="G1158" s="233"/>
      <c r="H1158" s="221">
        <v>182000</v>
      </c>
      <c r="I1158" s="41" t="s">
        <v>152</v>
      </c>
    </row>
    <row r="1159" spans="1:9" ht="15.75" hidden="1">
      <c r="A1159" s="230"/>
      <c r="B1159" s="230"/>
      <c r="C1159" s="47" t="s">
        <v>3308</v>
      </c>
      <c r="D1159" s="210" t="s">
        <v>28</v>
      </c>
      <c r="E1159" s="211" t="s">
        <v>2876</v>
      </c>
      <c r="F1159" s="232"/>
      <c r="G1159" s="747" t="s">
        <v>2872</v>
      </c>
      <c r="H1159" s="221">
        <v>688100</v>
      </c>
      <c r="I1159" s="41" t="s">
        <v>152</v>
      </c>
    </row>
    <row r="1160" spans="1:9" ht="28.5" hidden="1">
      <c r="A1160" s="230"/>
      <c r="B1160" s="230"/>
      <c r="C1160" s="218" t="s">
        <v>3334</v>
      </c>
      <c r="D1160" s="210"/>
      <c r="E1160" s="211" t="s">
        <v>2876</v>
      </c>
      <c r="F1160" s="232"/>
      <c r="G1160" s="747"/>
      <c r="H1160" s="221"/>
      <c r="I1160" s="41" t="s">
        <v>152</v>
      </c>
    </row>
    <row r="1161" spans="1:9" ht="15.75" hidden="1">
      <c r="A1161" s="230"/>
      <c r="B1161" s="230"/>
      <c r="C1161" s="47" t="s">
        <v>3319</v>
      </c>
      <c r="D1161" s="210" t="s">
        <v>28</v>
      </c>
      <c r="E1161" s="211" t="s">
        <v>2876</v>
      </c>
      <c r="F1161" s="232"/>
      <c r="G1161" s="747"/>
      <c r="H1161" s="221">
        <v>53600</v>
      </c>
      <c r="I1161" s="41" t="s">
        <v>152</v>
      </c>
    </row>
    <row r="1162" spans="1:9" ht="15.75" hidden="1">
      <c r="A1162" s="230"/>
      <c r="B1162" s="230"/>
      <c r="C1162" s="47" t="s">
        <v>3323</v>
      </c>
      <c r="D1162" s="210" t="s">
        <v>28</v>
      </c>
      <c r="E1162" s="211" t="s">
        <v>2876</v>
      </c>
      <c r="F1162" s="232"/>
      <c r="G1162" s="747"/>
      <c r="H1162" s="221">
        <v>74900</v>
      </c>
      <c r="I1162" s="41" t="s">
        <v>152</v>
      </c>
    </row>
    <row r="1163" spans="1:9" ht="15.75" hidden="1">
      <c r="A1163" s="230"/>
      <c r="B1163" s="230"/>
      <c r="C1163" s="47" t="s">
        <v>3324</v>
      </c>
      <c r="D1163" s="210" t="s">
        <v>28</v>
      </c>
      <c r="E1163" s="211" t="s">
        <v>2876</v>
      </c>
      <c r="F1163" s="232"/>
      <c r="G1163" s="747"/>
      <c r="H1163" s="221">
        <v>89300</v>
      </c>
      <c r="I1163" s="41" t="s">
        <v>152</v>
      </c>
    </row>
    <row r="1164" spans="1:9" ht="15.75" hidden="1">
      <c r="A1164" s="230"/>
      <c r="B1164" s="230"/>
      <c r="C1164" s="47" t="s">
        <v>3327</v>
      </c>
      <c r="D1164" s="210" t="s">
        <v>28</v>
      </c>
      <c r="E1164" s="211" t="s">
        <v>2876</v>
      </c>
      <c r="F1164" s="232"/>
      <c r="G1164" s="747"/>
      <c r="H1164" s="221">
        <v>102400</v>
      </c>
      <c r="I1164" s="41" t="s">
        <v>152</v>
      </c>
    </row>
    <row r="1165" spans="1:9" ht="15.75" hidden="1">
      <c r="A1165" s="230"/>
      <c r="B1165" s="230"/>
      <c r="C1165" s="47" t="s">
        <v>3328</v>
      </c>
      <c r="D1165" s="210" t="s">
        <v>28</v>
      </c>
      <c r="E1165" s="211" t="s">
        <v>2876</v>
      </c>
      <c r="F1165" s="232"/>
      <c r="G1165" s="747"/>
      <c r="H1165" s="221">
        <v>115400</v>
      </c>
      <c r="I1165" s="41" t="s">
        <v>152</v>
      </c>
    </row>
    <row r="1166" spans="1:9" ht="30" hidden="1">
      <c r="A1166" s="230"/>
      <c r="B1166" s="230"/>
      <c r="C1166" s="47" t="s">
        <v>3329</v>
      </c>
      <c r="D1166" s="210" t="s">
        <v>28</v>
      </c>
      <c r="E1166" s="216" t="s">
        <v>165</v>
      </c>
      <c r="F1166" s="232"/>
      <c r="G1166" s="747"/>
      <c r="H1166" s="221">
        <v>121600</v>
      </c>
      <c r="I1166" s="41" t="s">
        <v>152</v>
      </c>
    </row>
    <row r="1167" spans="1:9" ht="15.75" hidden="1">
      <c r="A1167" s="230"/>
      <c r="B1167" s="230"/>
      <c r="C1167" s="47" t="s">
        <v>3293</v>
      </c>
      <c r="D1167" s="210" t="s">
        <v>28</v>
      </c>
      <c r="E1167" s="211" t="s">
        <v>2876</v>
      </c>
      <c r="F1167" s="232"/>
      <c r="G1167" s="747"/>
      <c r="H1167" s="221">
        <v>173300</v>
      </c>
      <c r="I1167" s="41" t="s">
        <v>152</v>
      </c>
    </row>
    <row r="1168" spans="1:9" ht="15.75" hidden="1">
      <c r="A1168" s="230"/>
      <c r="B1168" s="230"/>
      <c r="C1168" s="47" t="s">
        <v>3294</v>
      </c>
      <c r="D1168" s="210" t="s">
        <v>28</v>
      </c>
      <c r="E1168" s="211" t="s">
        <v>2876</v>
      </c>
      <c r="F1168" s="232"/>
      <c r="G1168" s="747"/>
      <c r="H1168" s="221">
        <v>171500</v>
      </c>
      <c r="I1168" s="41" t="s">
        <v>152</v>
      </c>
    </row>
    <row r="1169" spans="1:9" ht="15.75" hidden="1">
      <c r="A1169" s="230"/>
      <c r="B1169" s="230"/>
      <c r="C1169" s="47" t="s">
        <v>3295</v>
      </c>
      <c r="D1169" s="210" t="s">
        <v>28</v>
      </c>
      <c r="E1169" s="211" t="s">
        <v>2876</v>
      </c>
      <c r="F1169" s="232"/>
      <c r="G1169" s="233"/>
      <c r="H1169" s="221">
        <v>226600</v>
      </c>
      <c r="I1169" s="41" t="s">
        <v>152</v>
      </c>
    </row>
    <row r="1170" spans="1:9" ht="15.75" hidden="1">
      <c r="A1170" s="230"/>
      <c r="B1170" s="230"/>
      <c r="C1170" s="47" t="s">
        <v>3330</v>
      </c>
      <c r="D1170" s="210" t="s">
        <v>28</v>
      </c>
      <c r="E1170" s="211" t="s">
        <v>2876</v>
      </c>
      <c r="F1170" s="232"/>
      <c r="G1170" s="233"/>
      <c r="H1170" s="221">
        <v>198000</v>
      </c>
      <c r="I1170" s="41" t="s">
        <v>152</v>
      </c>
    </row>
    <row r="1171" spans="1:9" ht="15.75" hidden="1">
      <c r="A1171" s="230"/>
      <c r="B1171" s="230"/>
      <c r="C1171" s="47" t="s">
        <v>3296</v>
      </c>
      <c r="D1171" s="210" t="s">
        <v>28</v>
      </c>
      <c r="E1171" s="211" t="s">
        <v>2876</v>
      </c>
      <c r="F1171" s="232"/>
      <c r="G1171" s="233"/>
      <c r="H1171" s="221">
        <v>270000</v>
      </c>
      <c r="I1171" s="41" t="s">
        <v>152</v>
      </c>
    </row>
    <row r="1172" spans="1:9" ht="15.75" hidden="1">
      <c r="A1172" s="230"/>
      <c r="B1172" s="230"/>
      <c r="C1172" s="47" t="s">
        <v>3297</v>
      </c>
      <c r="D1172" s="210" t="s">
        <v>28</v>
      </c>
      <c r="E1172" s="211" t="s">
        <v>2876</v>
      </c>
      <c r="F1172" s="232"/>
      <c r="G1172" s="233"/>
      <c r="H1172" s="221">
        <v>290600</v>
      </c>
      <c r="I1172" s="41" t="s">
        <v>152</v>
      </c>
    </row>
    <row r="1173" spans="1:9" ht="15.75" hidden="1">
      <c r="A1173" s="230"/>
      <c r="B1173" s="230"/>
      <c r="C1173" s="47" t="s">
        <v>3299</v>
      </c>
      <c r="D1173" s="210" t="s">
        <v>28</v>
      </c>
      <c r="E1173" s="211" t="s">
        <v>2876</v>
      </c>
      <c r="F1173" s="232"/>
      <c r="G1173" s="233"/>
      <c r="H1173" s="221">
        <v>315300</v>
      </c>
      <c r="I1173" s="41" t="s">
        <v>152</v>
      </c>
    </row>
    <row r="1174" spans="1:9" ht="15.75" hidden="1">
      <c r="A1174" s="230"/>
      <c r="B1174" s="230"/>
      <c r="C1174" s="47" t="s">
        <v>3300</v>
      </c>
      <c r="D1174" s="210" t="s">
        <v>28</v>
      </c>
      <c r="E1174" s="211" t="s">
        <v>2876</v>
      </c>
      <c r="F1174" s="232"/>
      <c r="G1174" s="233"/>
      <c r="H1174" s="221">
        <v>352000</v>
      </c>
      <c r="I1174" s="41" t="s">
        <v>152</v>
      </c>
    </row>
    <row r="1175" spans="1:9" ht="15.75" hidden="1">
      <c r="A1175" s="230"/>
      <c r="B1175" s="230"/>
      <c r="C1175" s="218" t="s">
        <v>3335</v>
      </c>
      <c r="D1175" s="210"/>
      <c r="E1175" s="211" t="s">
        <v>2876</v>
      </c>
      <c r="F1175" s="232"/>
      <c r="G1175" s="233"/>
      <c r="H1175" s="221"/>
      <c r="I1175" s="41" t="s">
        <v>152</v>
      </c>
    </row>
    <row r="1176" spans="1:9" ht="15.75" hidden="1">
      <c r="A1176" s="230"/>
      <c r="B1176" s="230"/>
      <c r="C1176" s="47" t="s">
        <v>3336</v>
      </c>
      <c r="D1176" s="210" t="s">
        <v>28</v>
      </c>
      <c r="E1176" s="211" t="s">
        <v>2876</v>
      </c>
      <c r="F1176" s="232"/>
      <c r="G1176" s="233"/>
      <c r="H1176" s="221">
        <v>13300</v>
      </c>
      <c r="I1176" s="41" t="s">
        <v>152</v>
      </c>
    </row>
    <row r="1177" spans="1:9" ht="15.75" hidden="1">
      <c r="A1177" s="230"/>
      <c r="B1177" s="230"/>
      <c r="C1177" s="47" t="s">
        <v>3337</v>
      </c>
      <c r="D1177" s="210" t="s">
        <v>28</v>
      </c>
      <c r="E1177" s="211" t="s">
        <v>2876</v>
      </c>
      <c r="F1177" s="232"/>
      <c r="G1177" s="233"/>
      <c r="H1177" s="221">
        <v>19300</v>
      </c>
      <c r="I1177" s="41" t="s">
        <v>152</v>
      </c>
    </row>
    <row r="1178" spans="1:9" ht="15.75" hidden="1">
      <c r="A1178" s="230"/>
      <c r="B1178" s="230"/>
      <c r="C1178" s="47" t="s">
        <v>3338</v>
      </c>
      <c r="D1178" s="210" t="s">
        <v>28</v>
      </c>
      <c r="E1178" s="211" t="s">
        <v>2876</v>
      </c>
      <c r="F1178" s="232"/>
      <c r="G1178" s="233"/>
      <c r="H1178" s="221">
        <v>28000</v>
      </c>
      <c r="I1178" s="41" t="s">
        <v>152</v>
      </c>
    </row>
    <row r="1179" spans="1:9" ht="15.6" hidden="1" customHeight="1">
      <c r="A1179" s="230"/>
      <c r="B1179" s="230"/>
      <c r="C1179" s="47" t="s">
        <v>3339</v>
      </c>
      <c r="D1179" s="210" t="s">
        <v>28</v>
      </c>
      <c r="E1179" s="211" t="s">
        <v>2876</v>
      </c>
      <c r="F1179" s="232"/>
      <c r="G1179" s="814"/>
      <c r="H1179" s="221">
        <v>37300</v>
      </c>
      <c r="I1179" s="41" t="s">
        <v>152</v>
      </c>
    </row>
    <row r="1180" spans="1:9" ht="15.75" hidden="1">
      <c r="A1180" s="230"/>
      <c r="B1180" s="230"/>
      <c r="C1180" s="47" t="s">
        <v>3340</v>
      </c>
      <c r="D1180" s="210" t="s">
        <v>28</v>
      </c>
      <c r="E1180" s="211" t="s">
        <v>2876</v>
      </c>
      <c r="F1180" s="232"/>
      <c r="G1180" s="814"/>
      <c r="H1180" s="221">
        <v>53400</v>
      </c>
      <c r="I1180" s="41" t="s">
        <v>152</v>
      </c>
    </row>
    <row r="1181" spans="1:9" ht="15.75" hidden="1">
      <c r="A1181" s="230"/>
      <c r="B1181" s="230"/>
      <c r="C1181" s="47" t="s">
        <v>3341</v>
      </c>
      <c r="D1181" s="210" t="s">
        <v>28</v>
      </c>
      <c r="E1181" s="211" t="s">
        <v>2876</v>
      </c>
      <c r="F1181" s="232"/>
      <c r="G1181" s="814"/>
      <c r="H1181" s="221">
        <v>70600</v>
      </c>
      <c r="I1181" s="41" t="s">
        <v>152</v>
      </c>
    </row>
    <row r="1182" spans="1:9" ht="15.75" hidden="1">
      <c r="A1182" s="230"/>
      <c r="B1182" s="230"/>
      <c r="C1182" s="47" t="s">
        <v>3342</v>
      </c>
      <c r="D1182" s="210" t="s">
        <v>28</v>
      </c>
      <c r="E1182" s="211" t="s">
        <v>2876</v>
      </c>
      <c r="F1182" s="232"/>
      <c r="G1182" s="814"/>
      <c r="H1182" s="221">
        <v>94600</v>
      </c>
      <c r="I1182" s="41" t="s">
        <v>152</v>
      </c>
    </row>
    <row r="1183" spans="1:9" ht="15.75" hidden="1">
      <c r="A1183" s="230"/>
      <c r="B1183" s="230"/>
      <c r="C1183" s="47" t="s">
        <v>3343</v>
      </c>
      <c r="D1183" s="210" t="s">
        <v>28</v>
      </c>
      <c r="E1183" s="211" t="s">
        <v>2876</v>
      </c>
      <c r="F1183" s="232"/>
      <c r="G1183" s="814"/>
      <c r="H1183" s="221">
        <v>332300</v>
      </c>
      <c r="I1183" s="41" t="s">
        <v>152</v>
      </c>
    </row>
    <row r="1184" spans="1:9" ht="28.5" hidden="1">
      <c r="A1184" s="230"/>
      <c r="B1184" s="230"/>
      <c r="C1184" s="218" t="s">
        <v>3344</v>
      </c>
      <c r="D1184" s="210"/>
      <c r="E1184" s="211" t="s">
        <v>2876</v>
      </c>
      <c r="F1184" s="232"/>
      <c r="G1184" s="814"/>
      <c r="H1184" s="221">
        <v>0</v>
      </c>
      <c r="I1184" s="41" t="s">
        <v>152</v>
      </c>
    </row>
    <row r="1185" spans="1:9" ht="15.75" hidden="1">
      <c r="A1185" s="230"/>
      <c r="B1185" s="230"/>
      <c r="C1185" s="220" t="s">
        <v>3336</v>
      </c>
      <c r="D1185" s="210" t="s">
        <v>28</v>
      </c>
      <c r="E1185" s="211" t="s">
        <v>2876</v>
      </c>
      <c r="F1185" s="232"/>
      <c r="G1185" s="814"/>
      <c r="H1185" s="221">
        <v>35000</v>
      </c>
      <c r="I1185" s="41" t="s">
        <v>152</v>
      </c>
    </row>
    <row r="1186" spans="1:9" ht="15.75" hidden="1">
      <c r="A1186" s="230"/>
      <c r="B1186" s="230"/>
      <c r="C1186" s="220" t="s">
        <v>3337</v>
      </c>
      <c r="D1186" s="210" t="s">
        <v>28</v>
      </c>
      <c r="E1186" s="211" t="s">
        <v>2876</v>
      </c>
      <c r="F1186" s="232"/>
      <c r="G1186" s="309"/>
      <c r="H1186" s="221">
        <v>66900</v>
      </c>
      <c r="I1186" s="41" t="s">
        <v>152</v>
      </c>
    </row>
    <row r="1187" spans="1:9" ht="15.75" hidden="1">
      <c r="A1187" s="230"/>
      <c r="B1187" s="230"/>
      <c r="C1187" s="220" t="s">
        <v>3338</v>
      </c>
      <c r="D1187" s="210" t="s">
        <v>28</v>
      </c>
      <c r="E1187" s="211" t="s">
        <v>2876</v>
      </c>
      <c r="F1187" s="232"/>
      <c r="G1187" s="309"/>
      <c r="H1187" s="221">
        <v>88400</v>
      </c>
      <c r="I1187" s="41" t="s">
        <v>152</v>
      </c>
    </row>
    <row r="1188" spans="1:9" ht="15.75" hidden="1">
      <c r="A1188" s="230"/>
      <c r="B1188" s="230"/>
      <c r="C1188" s="220" t="s">
        <v>3339</v>
      </c>
      <c r="D1188" s="210" t="s">
        <v>28</v>
      </c>
      <c r="E1188" s="211" t="s">
        <v>2876</v>
      </c>
      <c r="F1188" s="232"/>
      <c r="G1188" s="309"/>
      <c r="H1188" s="221">
        <v>147100</v>
      </c>
      <c r="I1188" s="41" t="s">
        <v>152</v>
      </c>
    </row>
    <row r="1189" spans="1:9" ht="29.45" customHeight="1">
      <c r="A1189" s="403" t="s">
        <v>2461</v>
      </c>
      <c r="B1189" s="893" t="s">
        <v>15</v>
      </c>
      <c r="C1189" s="219" t="s">
        <v>4051</v>
      </c>
      <c r="D1189" s="223"/>
      <c r="E1189" s="597"/>
      <c r="F1189" s="597"/>
      <c r="G1189" s="747" t="s">
        <v>4050</v>
      </c>
      <c r="H1189" s="221"/>
      <c r="I1189" s="674" t="s">
        <v>5178</v>
      </c>
    </row>
    <row r="1190" spans="1:9" ht="30">
      <c r="A1190" s="409"/>
      <c r="B1190" s="894"/>
      <c r="C1190" s="598" t="s">
        <v>4052</v>
      </c>
      <c r="D1190" s="212" t="s">
        <v>26</v>
      </c>
      <c r="E1190" s="599" t="s">
        <v>5223</v>
      </c>
      <c r="F1190" s="600" t="s">
        <v>4053</v>
      </c>
      <c r="G1190" s="747"/>
      <c r="H1190" s="601">
        <v>8200</v>
      </c>
      <c r="I1190" s="675"/>
    </row>
    <row r="1191" spans="1:9" ht="30">
      <c r="A1191" s="409"/>
      <c r="B1191" s="409"/>
      <c r="C1191" s="598" t="s">
        <v>4052</v>
      </c>
      <c r="D1191" s="212" t="s">
        <v>26</v>
      </c>
      <c r="E1191" s="599" t="s">
        <v>5223</v>
      </c>
      <c r="F1191" s="600" t="s">
        <v>4054</v>
      </c>
      <c r="G1191" s="747"/>
      <c r="H1191" s="601">
        <v>8680.86</v>
      </c>
      <c r="I1191" s="675"/>
    </row>
    <row r="1192" spans="1:9" ht="30">
      <c r="A1192" s="409"/>
      <c r="B1192" s="409"/>
      <c r="C1192" s="598" t="s">
        <v>4052</v>
      </c>
      <c r="D1192" s="212" t="s">
        <v>26</v>
      </c>
      <c r="E1192" s="599" t="s">
        <v>5223</v>
      </c>
      <c r="F1192" s="600" t="s">
        <v>4055</v>
      </c>
      <c r="G1192" s="747"/>
      <c r="H1192" s="601">
        <v>10177.56</v>
      </c>
      <c r="I1192" s="675"/>
    </row>
    <row r="1193" spans="1:9" ht="30">
      <c r="A1193" s="409"/>
      <c r="B1193" s="409"/>
      <c r="C1193" s="598" t="s">
        <v>4056</v>
      </c>
      <c r="D1193" s="212" t="s">
        <v>26</v>
      </c>
      <c r="E1193" s="599" t="s">
        <v>5223</v>
      </c>
      <c r="F1193" s="600" t="s">
        <v>4057</v>
      </c>
      <c r="G1193" s="747"/>
      <c r="H1193" s="601">
        <v>10600</v>
      </c>
      <c r="I1193" s="676"/>
    </row>
    <row r="1194" spans="1:9" ht="30">
      <c r="A1194" s="409"/>
      <c r="B1194" s="409"/>
      <c r="C1194" s="598" t="s">
        <v>4056</v>
      </c>
      <c r="D1194" s="212" t="s">
        <v>26</v>
      </c>
      <c r="E1194" s="599" t="s">
        <v>5223</v>
      </c>
      <c r="F1194" s="600" t="s">
        <v>4058</v>
      </c>
      <c r="G1194" s="747"/>
      <c r="H1194" s="601">
        <v>11075.58</v>
      </c>
      <c r="I1194" s="41" t="s">
        <v>152</v>
      </c>
    </row>
    <row r="1195" spans="1:9" ht="30">
      <c r="A1195" s="409"/>
      <c r="B1195" s="409"/>
      <c r="C1195" s="598" t="s">
        <v>4056</v>
      </c>
      <c r="D1195" s="212" t="s">
        <v>26</v>
      </c>
      <c r="E1195" s="599" t="s">
        <v>5223</v>
      </c>
      <c r="F1195" s="600" t="s">
        <v>4059</v>
      </c>
      <c r="G1195" s="747"/>
      <c r="H1195" s="601">
        <v>13170.96</v>
      </c>
      <c r="I1195" s="41" t="s">
        <v>152</v>
      </c>
    </row>
    <row r="1196" spans="1:9" ht="30">
      <c r="A1196" s="409"/>
      <c r="B1196" s="409"/>
      <c r="C1196" s="598" t="s">
        <v>4056</v>
      </c>
      <c r="D1196" s="212" t="s">
        <v>26</v>
      </c>
      <c r="E1196" s="599" t="s">
        <v>5223</v>
      </c>
      <c r="F1196" s="600" t="s">
        <v>4060</v>
      </c>
      <c r="G1196" s="747"/>
      <c r="H1196" s="601">
        <v>15366.12</v>
      </c>
      <c r="I1196" s="41" t="s">
        <v>152</v>
      </c>
    </row>
    <row r="1197" spans="1:9" ht="30">
      <c r="A1197" s="409"/>
      <c r="B1197" s="409"/>
      <c r="C1197" s="598" t="s">
        <v>4061</v>
      </c>
      <c r="D1197" s="212" t="s">
        <v>26</v>
      </c>
      <c r="E1197" s="599" t="s">
        <v>5223</v>
      </c>
      <c r="F1197" s="600" t="s">
        <v>4062</v>
      </c>
      <c r="G1197" s="747"/>
      <c r="H1197" s="601">
        <v>13400</v>
      </c>
      <c r="I1197" s="41" t="s">
        <v>152</v>
      </c>
    </row>
    <row r="1198" spans="1:9" ht="30">
      <c r="A1198" s="409"/>
      <c r="B1198" s="409"/>
      <c r="C1198" s="598" t="s">
        <v>4061</v>
      </c>
      <c r="D1198" s="212" t="s">
        <v>26</v>
      </c>
      <c r="E1198" s="599" t="s">
        <v>5223</v>
      </c>
      <c r="F1198" s="600" t="s">
        <v>4063</v>
      </c>
      <c r="G1198" s="747"/>
      <c r="H1198" s="601">
        <v>14767.44</v>
      </c>
      <c r="I1198" s="41" t="s">
        <v>152</v>
      </c>
    </row>
    <row r="1199" spans="1:9" ht="30">
      <c r="A1199" s="409"/>
      <c r="B1199" s="409"/>
      <c r="C1199" s="598" t="s">
        <v>4061</v>
      </c>
      <c r="D1199" s="212" t="s">
        <v>26</v>
      </c>
      <c r="E1199" s="599" t="s">
        <v>5223</v>
      </c>
      <c r="F1199" s="600" t="s">
        <v>4064</v>
      </c>
      <c r="G1199" s="309"/>
      <c r="H1199" s="601">
        <v>18060.18</v>
      </c>
      <c r="I1199" s="41" t="s">
        <v>152</v>
      </c>
    </row>
    <row r="1200" spans="1:9" ht="30">
      <c r="A1200" s="409"/>
      <c r="B1200" s="409"/>
      <c r="C1200" s="598" t="s">
        <v>4061</v>
      </c>
      <c r="D1200" s="212" t="s">
        <v>26</v>
      </c>
      <c r="E1200" s="599" t="s">
        <v>5223</v>
      </c>
      <c r="F1200" s="600" t="s">
        <v>4065</v>
      </c>
      <c r="G1200" s="309"/>
      <c r="H1200" s="601">
        <v>21153.360000000001</v>
      </c>
      <c r="I1200" s="41" t="s">
        <v>152</v>
      </c>
    </row>
    <row r="1201" spans="1:9" ht="30">
      <c r="A1201" s="409"/>
      <c r="B1201" s="409"/>
      <c r="C1201" s="598" t="s">
        <v>4061</v>
      </c>
      <c r="D1201" s="212" t="s">
        <v>26</v>
      </c>
      <c r="E1201" s="599" t="s">
        <v>5223</v>
      </c>
      <c r="F1201" s="600" t="s">
        <v>4066</v>
      </c>
      <c r="G1201" s="309"/>
      <c r="H1201" s="601">
        <v>25443.9</v>
      </c>
      <c r="I1201" s="41" t="s">
        <v>152</v>
      </c>
    </row>
    <row r="1202" spans="1:9" ht="30">
      <c r="A1202" s="409"/>
      <c r="B1202" s="409"/>
      <c r="C1202" s="598" t="s">
        <v>4067</v>
      </c>
      <c r="D1202" s="212" t="s">
        <v>26</v>
      </c>
      <c r="E1202" s="599" t="s">
        <v>5223</v>
      </c>
      <c r="F1202" s="600" t="s">
        <v>4068</v>
      </c>
      <c r="G1202" s="309"/>
      <c r="H1202" s="601">
        <v>17500</v>
      </c>
      <c r="I1202" s="41" t="s">
        <v>152</v>
      </c>
    </row>
    <row r="1203" spans="1:9" ht="30">
      <c r="A1203" s="409"/>
      <c r="B1203" s="409"/>
      <c r="C1203" s="598" t="s">
        <v>4067</v>
      </c>
      <c r="D1203" s="212" t="s">
        <v>26</v>
      </c>
      <c r="E1203" s="599" t="s">
        <v>5223</v>
      </c>
      <c r="F1203" s="600" t="s">
        <v>4069</v>
      </c>
      <c r="G1203" s="309"/>
      <c r="H1203" s="601">
        <v>18758.64</v>
      </c>
      <c r="I1203" s="41" t="s">
        <v>152</v>
      </c>
    </row>
    <row r="1204" spans="1:9" ht="30">
      <c r="A1204" s="409"/>
      <c r="B1204" s="409"/>
      <c r="C1204" s="598" t="s">
        <v>4067</v>
      </c>
      <c r="D1204" s="212" t="s">
        <v>26</v>
      </c>
      <c r="E1204" s="599" t="s">
        <v>5223</v>
      </c>
      <c r="F1204" s="600" t="s">
        <v>4070</v>
      </c>
      <c r="G1204" s="309"/>
      <c r="H1204" s="601">
        <v>22550.28</v>
      </c>
      <c r="I1204" s="41" t="s">
        <v>152</v>
      </c>
    </row>
    <row r="1205" spans="1:9" ht="30">
      <c r="A1205" s="409"/>
      <c r="B1205" s="409"/>
      <c r="C1205" s="598" t="s">
        <v>4067</v>
      </c>
      <c r="D1205" s="212" t="s">
        <v>26</v>
      </c>
      <c r="E1205" s="599" t="s">
        <v>5223</v>
      </c>
      <c r="F1205" s="600" t="s">
        <v>4071</v>
      </c>
      <c r="G1205" s="309"/>
      <c r="H1205" s="601">
        <v>27239.94</v>
      </c>
      <c r="I1205" s="41" t="s">
        <v>152</v>
      </c>
    </row>
    <row r="1206" spans="1:9" ht="30">
      <c r="A1206" s="409"/>
      <c r="B1206" s="409"/>
      <c r="C1206" s="598" t="s">
        <v>4067</v>
      </c>
      <c r="D1206" s="212" t="s">
        <v>26</v>
      </c>
      <c r="E1206" s="599" t="s">
        <v>5223</v>
      </c>
      <c r="F1206" s="600" t="s">
        <v>4072</v>
      </c>
      <c r="G1206" s="309"/>
      <c r="H1206" s="601">
        <v>32727.84</v>
      </c>
      <c r="I1206" s="41" t="s">
        <v>152</v>
      </c>
    </row>
    <row r="1207" spans="1:9" ht="30">
      <c r="A1207" s="409"/>
      <c r="B1207" s="409"/>
      <c r="C1207" s="598" t="s">
        <v>4067</v>
      </c>
      <c r="D1207" s="212" t="s">
        <v>26</v>
      </c>
      <c r="E1207" s="599" t="s">
        <v>5223</v>
      </c>
      <c r="F1207" s="600" t="s">
        <v>4073</v>
      </c>
      <c r="G1207" s="309"/>
      <c r="H1207" s="601">
        <v>38914.199999999997</v>
      </c>
      <c r="I1207" s="41" t="s">
        <v>152</v>
      </c>
    </row>
    <row r="1208" spans="1:9" ht="30">
      <c r="A1208" s="409"/>
      <c r="B1208" s="409"/>
      <c r="C1208" s="598" t="s">
        <v>4074</v>
      </c>
      <c r="D1208" s="212" t="s">
        <v>26</v>
      </c>
      <c r="E1208" s="599" t="s">
        <v>5223</v>
      </c>
      <c r="F1208" s="600" t="s">
        <v>4075</v>
      </c>
      <c r="G1208" s="309"/>
      <c r="H1208" s="601">
        <v>24700</v>
      </c>
      <c r="I1208" s="41" t="s">
        <v>152</v>
      </c>
    </row>
    <row r="1209" spans="1:9" ht="30">
      <c r="A1209" s="409"/>
      <c r="B1209" s="409"/>
      <c r="C1209" s="598" t="s">
        <v>4074</v>
      </c>
      <c r="D1209" s="212" t="s">
        <v>26</v>
      </c>
      <c r="E1209" s="599" t="s">
        <v>5223</v>
      </c>
      <c r="F1209" s="600" t="s">
        <v>4076</v>
      </c>
      <c r="G1209" s="309"/>
      <c r="H1209" s="601">
        <v>29035.98</v>
      </c>
      <c r="I1209" s="41" t="s">
        <v>152</v>
      </c>
    </row>
    <row r="1210" spans="1:9" ht="30">
      <c r="A1210" s="409"/>
      <c r="B1210" s="409"/>
      <c r="C1210" s="598" t="s">
        <v>4074</v>
      </c>
      <c r="D1210" s="212" t="s">
        <v>26</v>
      </c>
      <c r="E1210" s="599" t="s">
        <v>5223</v>
      </c>
      <c r="F1210" s="600" t="s">
        <v>4077</v>
      </c>
      <c r="G1210" s="309"/>
      <c r="H1210" s="601">
        <v>34623.660000000003</v>
      </c>
      <c r="I1210" s="41" t="s">
        <v>152</v>
      </c>
    </row>
    <row r="1211" spans="1:9" ht="30">
      <c r="A1211" s="409"/>
      <c r="B1211" s="409"/>
      <c r="C1211" s="598" t="s">
        <v>4074</v>
      </c>
      <c r="D1211" s="212" t="s">
        <v>26</v>
      </c>
      <c r="E1211" s="599" t="s">
        <v>5223</v>
      </c>
      <c r="F1211" s="600" t="s">
        <v>4078</v>
      </c>
      <c r="G1211" s="309"/>
      <c r="H1211" s="601">
        <v>41608.26</v>
      </c>
      <c r="I1211" s="41" t="s">
        <v>152</v>
      </c>
    </row>
    <row r="1212" spans="1:9" ht="30">
      <c r="A1212" s="409"/>
      <c r="B1212" s="409"/>
      <c r="C1212" s="598" t="s">
        <v>4074</v>
      </c>
      <c r="D1212" s="212" t="s">
        <v>26</v>
      </c>
      <c r="E1212" s="599" t="s">
        <v>5223</v>
      </c>
      <c r="F1212" s="600" t="s">
        <v>4079</v>
      </c>
      <c r="G1212" s="309"/>
      <c r="H1212" s="601">
        <v>50788.02</v>
      </c>
      <c r="I1212" s="41" t="s">
        <v>152</v>
      </c>
    </row>
    <row r="1213" spans="1:9" ht="30">
      <c r="A1213" s="409"/>
      <c r="B1213" s="409"/>
      <c r="C1213" s="598" t="s">
        <v>4074</v>
      </c>
      <c r="D1213" s="212" t="s">
        <v>26</v>
      </c>
      <c r="E1213" s="599" t="s">
        <v>5223</v>
      </c>
      <c r="F1213" s="600" t="s">
        <v>4080</v>
      </c>
      <c r="G1213" s="309"/>
      <c r="H1213" s="601">
        <v>60067.56</v>
      </c>
      <c r="I1213" s="41" t="s">
        <v>152</v>
      </c>
    </row>
    <row r="1214" spans="1:9" ht="30">
      <c r="A1214" s="409"/>
      <c r="B1214" s="409"/>
      <c r="C1214" s="598" t="s">
        <v>4081</v>
      </c>
      <c r="D1214" s="212" t="s">
        <v>26</v>
      </c>
      <c r="E1214" s="599" t="s">
        <v>5223</v>
      </c>
      <c r="F1214" s="600" t="s">
        <v>4082</v>
      </c>
      <c r="G1214" s="309"/>
      <c r="H1214" s="601">
        <v>38600</v>
      </c>
      <c r="I1214" s="41" t="s">
        <v>152</v>
      </c>
    </row>
    <row r="1215" spans="1:9" ht="30">
      <c r="A1215" s="409"/>
      <c r="B1215" s="409"/>
      <c r="C1215" s="598" t="s">
        <v>4081</v>
      </c>
      <c r="D1215" s="212" t="s">
        <v>26</v>
      </c>
      <c r="E1215" s="599" t="s">
        <v>5223</v>
      </c>
      <c r="F1215" s="600" t="s">
        <v>4083</v>
      </c>
      <c r="G1215" s="309"/>
      <c r="H1215" s="601">
        <v>45000.78</v>
      </c>
      <c r="I1215" s="41" t="s">
        <v>152</v>
      </c>
    </row>
    <row r="1216" spans="1:9" ht="30">
      <c r="A1216" s="409"/>
      <c r="B1216" s="409"/>
      <c r="C1216" s="598" t="s">
        <v>4081</v>
      </c>
      <c r="D1216" s="212" t="s">
        <v>26</v>
      </c>
      <c r="E1216" s="599" t="s">
        <v>5223</v>
      </c>
      <c r="F1216" s="600" t="s">
        <v>4084</v>
      </c>
      <c r="G1216" s="814" t="s">
        <v>4050</v>
      </c>
      <c r="H1216" s="601">
        <v>55278.12</v>
      </c>
      <c r="I1216" s="41" t="s">
        <v>152</v>
      </c>
    </row>
    <row r="1217" spans="1:9" ht="30">
      <c r="A1217" s="409"/>
      <c r="B1217" s="409"/>
      <c r="C1217" s="598" t="s">
        <v>4081</v>
      </c>
      <c r="D1217" s="212" t="s">
        <v>26</v>
      </c>
      <c r="E1217" s="599" t="s">
        <v>5223</v>
      </c>
      <c r="F1217" s="600" t="s">
        <v>4085</v>
      </c>
      <c r="G1217" s="814"/>
      <c r="H1217" s="601">
        <v>67052.160000000003</v>
      </c>
      <c r="I1217" s="41" t="s">
        <v>152</v>
      </c>
    </row>
    <row r="1218" spans="1:9" ht="30">
      <c r="A1218" s="409"/>
      <c r="B1218" s="409"/>
      <c r="C1218" s="598" t="s">
        <v>4081</v>
      </c>
      <c r="D1218" s="212" t="s">
        <v>26</v>
      </c>
      <c r="E1218" s="599" t="s">
        <v>5223</v>
      </c>
      <c r="F1218" s="600" t="s">
        <v>4086</v>
      </c>
      <c r="G1218" s="814"/>
      <c r="H1218" s="601">
        <v>79923.78</v>
      </c>
      <c r="I1218" s="41" t="s">
        <v>152</v>
      </c>
    </row>
    <row r="1219" spans="1:9" ht="30">
      <c r="A1219" s="409"/>
      <c r="B1219" s="409"/>
      <c r="C1219" s="598" t="s">
        <v>4081</v>
      </c>
      <c r="D1219" s="212" t="s">
        <v>26</v>
      </c>
      <c r="E1219" s="599" t="s">
        <v>5223</v>
      </c>
      <c r="F1219" s="600" t="s">
        <v>4087</v>
      </c>
      <c r="G1219" s="814"/>
      <c r="H1219" s="601">
        <v>95689.02</v>
      </c>
      <c r="I1219" s="41" t="s">
        <v>152</v>
      </c>
    </row>
    <row r="1220" spans="1:9" ht="30">
      <c r="A1220" s="409"/>
      <c r="B1220" s="409"/>
      <c r="C1220" s="598" t="s">
        <v>4088</v>
      </c>
      <c r="D1220" s="212" t="s">
        <v>26</v>
      </c>
      <c r="E1220" s="599" t="s">
        <v>5223</v>
      </c>
      <c r="F1220" s="600" t="s">
        <v>4089</v>
      </c>
      <c r="G1220" s="814"/>
      <c r="H1220" s="601">
        <v>52500</v>
      </c>
      <c r="I1220" s="41" t="s">
        <v>152</v>
      </c>
    </row>
    <row r="1221" spans="1:9" ht="30">
      <c r="A1221" s="409"/>
      <c r="B1221" s="409"/>
      <c r="C1221" s="598" t="s">
        <v>4088</v>
      </c>
      <c r="D1221" s="212" t="s">
        <v>26</v>
      </c>
      <c r="E1221" s="599" t="s">
        <v>5223</v>
      </c>
      <c r="F1221" s="600" t="s">
        <v>4090</v>
      </c>
      <c r="G1221" s="814"/>
      <c r="H1221" s="601">
        <v>64193.58</v>
      </c>
      <c r="I1221" s="41" t="s">
        <v>152</v>
      </c>
    </row>
    <row r="1222" spans="1:9" ht="30">
      <c r="A1222" s="409"/>
      <c r="B1222" s="409"/>
      <c r="C1222" s="598" t="s">
        <v>4088</v>
      </c>
      <c r="D1222" s="212" t="s">
        <v>26</v>
      </c>
      <c r="E1222" s="599" t="s">
        <v>5223</v>
      </c>
      <c r="F1222" s="600" t="s">
        <v>4091</v>
      </c>
      <c r="G1222" s="309"/>
      <c r="H1222" s="601">
        <v>79092.09</v>
      </c>
      <c r="I1222" s="41" t="s">
        <v>152</v>
      </c>
    </row>
    <row r="1223" spans="1:9" ht="30">
      <c r="A1223" s="409"/>
      <c r="B1223" s="409"/>
      <c r="C1223" s="598" t="s">
        <v>4088</v>
      </c>
      <c r="D1223" s="212" t="s">
        <v>26</v>
      </c>
      <c r="E1223" s="599" t="s">
        <v>5223</v>
      </c>
      <c r="F1223" s="600" t="s">
        <v>4092</v>
      </c>
      <c r="G1223" s="309"/>
      <c r="H1223" s="601">
        <v>95290.47</v>
      </c>
      <c r="I1223" s="41" t="s">
        <v>152</v>
      </c>
    </row>
    <row r="1224" spans="1:9" ht="30">
      <c r="A1224" s="409"/>
      <c r="B1224" s="409"/>
      <c r="C1224" s="598" t="s">
        <v>4088</v>
      </c>
      <c r="D1224" s="212" t="s">
        <v>26</v>
      </c>
      <c r="E1224" s="599" t="s">
        <v>5223</v>
      </c>
      <c r="F1224" s="600" t="s">
        <v>4093</v>
      </c>
      <c r="G1224" s="309"/>
      <c r="H1224" s="601">
        <v>113688.63</v>
      </c>
      <c r="I1224" s="41" t="s">
        <v>152</v>
      </c>
    </row>
    <row r="1225" spans="1:9" ht="30">
      <c r="A1225" s="409"/>
      <c r="B1225" s="409"/>
      <c r="C1225" s="598" t="s">
        <v>4088</v>
      </c>
      <c r="D1225" s="212" t="s">
        <v>26</v>
      </c>
      <c r="E1225" s="599" t="s">
        <v>5223</v>
      </c>
      <c r="F1225" s="600" t="s">
        <v>4094</v>
      </c>
      <c r="G1225" s="309"/>
      <c r="H1225" s="601">
        <v>135786.42000000001</v>
      </c>
      <c r="I1225" s="41" t="s">
        <v>152</v>
      </c>
    </row>
    <row r="1226" spans="1:9" ht="30">
      <c r="A1226" s="409"/>
      <c r="B1226" s="409"/>
      <c r="C1226" s="598" t="s">
        <v>4095</v>
      </c>
      <c r="D1226" s="212" t="s">
        <v>26</v>
      </c>
      <c r="E1226" s="599" t="s">
        <v>5223</v>
      </c>
      <c r="F1226" s="600" t="s">
        <v>4096</v>
      </c>
      <c r="G1226" s="309"/>
      <c r="H1226" s="601">
        <v>86200</v>
      </c>
      <c r="I1226" s="41" t="s">
        <v>152</v>
      </c>
    </row>
    <row r="1227" spans="1:9" ht="30">
      <c r="A1227" s="409"/>
      <c r="B1227" s="409"/>
      <c r="C1227" s="598" t="s">
        <v>4095</v>
      </c>
      <c r="D1227" s="212" t="s">
        <v>26</v>
      </c>
      <c r="E1227" s="599" t="s">
        <v>5223</v>
      </c>
      <c r="F1227" s="600" t="s">
        <v>4097</v>
      </c>
      <c r="G1227" s="309"/>
      <c r="H1227" s="601">
        <v>101289.87</v>
      </c>
      <c r="I1227" s="41" t="s">
        <v>152</v>
      </c>
    </row>
    <row r="1228" spans="1:9" ht="30">
      <c r="A1228" s="409"/>
      <c r="B1228" s="409"/>
      <c r="C1228" s="598" t="s">
        <v>4095</v>
      </c>
      <c r="D1228" s="212" t="s">
        <v>26</v>
      </c>
      <c r="E1228" s="599" t="s">
        <v>5223</v>
      </c>
      <c r="F1228" s="600" t="s">
        <v>4098</v>
      </c>
      <c r="G1228" s="309"/>
      <c r="H1228" s="601">
        <v>112188.78</v>
      </c>
      <c r="I1228" s="41" t="s">
        <v>152</v>
      </c>
    </row>
    <row r="1229" spans="1:9" ht="30">
      <c r="A1229" s="409"/>
      <c r="B1229" s="409"/>
      <c r="C1229" s="598" t="s">
        <v>4095</v>
      </c>
      <c r="D1229" s="212" t="s">
        <v>26</v>
      </c>
      <c r="E1229" s="599" t="s">
        <v>5223</v>
      </c>
      <c r="F1229" s="600" t="s">
        <v>4099</v>
      </c>
      <c r="G1229" s="309"/>
      <c r="H1229" s="601">
        <v>135586.44</v>
      </c>
      <c r="I1229" s="41" t="s">
        <v>152</v>
      </c>
    </row>
    <row r="1230" spans="1:9" ht="30">
      <c r="A1230" s="409"/>
      <c r="B1230" s="409"/>
      <c r="C1230" s="598" t="s">
        <v>4095</v>
      </c>
      <c r="D1230" s="212" t="s">
        <v>26</v>
      </c>
      <c r="E1230" s="599" t="s">
        <v>5223</v>
      </c>
      <c r="F1230" s="600" t="s">
        <v>4100</v>
      </c>
      <c r="G1230" s="309"/>
      <c r="H1230" s="601">
        <v>162783.72</v>
      </c>
      <c r="I1230" s="41" t="s">
        <v>152</v>
      </c>
    </row>
    <row r="1231" spans="1:9" ht="30">
      <c r="A1231" s="409"/>
      <c r="B1231" s="409"/>
      <c r="C1231" s="598" t="s">
        <v>4101</v>
      </c>
      <c r="D1231" s="212" t="s">
        <v>26</v>
      </c>
      <c r="E1231" s="599" t="s">
        <v>5223</v>
      </c>
      <c r="F1231" s="600" t="s">
        <v>4102</v>
      </c>
      <c r="G1231" s="309"/>
      <c r="H1231" s="601">
        <v>109389.06</v>
      </c>
      <c r="I1231" s="41" t="s">
        <v>152</v>
      </c>
    </row>
    <row r="1232" spans="1:9" ht="30">
      <c r="A1232" s="409"/>
      <c r="B1232" s="409"/>
      <c r="C1232" s="598" t="s">
        <v>4101</v>
      </c>
      <c r="D1232" s="212" t="s">
        <v>26</v>
      </c>
      <c r="E1232" s="599" t="s">
        <v>5223</v>
      </c>
      <c r="F1232" s="600" t="s">
        <v>4103</v>
      </c>
      <c r="G1232" s="309"/>
      <c r="H1232" s="601">
        <v>135886.41</v>
      </c>
      <c r="I1232" s="41" t="s">
        <v>152</v>
      </c>
    </row>
    <row r="1233" spans="1:9" ht="30">
      <c r="A1233" s="409"/>
      <c r="B1233" s="409"/>
      <c r="C1233" s="598" t="s">
        <v>4101</v>
      </c>
      <c r="D1233" s="212" t="s">
        <v>26</v>
      </c>
      <c r="E1233" s="599" t="s">
        <v>5223</v>
      </c>
      <c r="F1233" s="600" t="s">
        <v>4104</v>
      </c>
      <c r="G1233" s="309"/>
      <c r="H1233" s="601">
        <v>169983</v>
      </c>
      <c r="I1233" s="41" t="s">
        <v>152</v>
      </c>
    </row>
    <row r="1234" spans="1:9" ht="30">
      <c r="A1234" s="409"/>
      <c r="B1234" s="409"/>
      <c r="C1234" s="598" t="s">
        <v>4101</v>
      </c>
      <c r="D1234" s="212" t="s">
        <v>26</v>
      </c>
      <c r="E1234" s="599" t="s">
        <v>5223</v>
      </c>
      <c r="F1234" s="600" t="s">
        <v>4105</v>
      </c>
      <c r="G1234" s="309"/>
      <c r="H1234" s="601">
        <v>203079.69</v>
      </c>
      <c r="I1234" s="41" t="s">
        <v>152</v>
      </c>
    </row>
    <row r="1235" spans="1:9" ht="30">
      <c r="A1235" s="409"/>
      <c r="B1235" s="409"/>
      <c r="C1235" s="598" t="s">
        <v>4101</v>
      </c>
      <c r="D1235" s="212" t="s">
        <v>26</v>
      </c>
      <c r="E1235" s="599" t="s">
        <v>5223</v>
      </c>
      <c r="F1235" s="600" t="s">
        <v>4106</v>
      </c>
      <c r="G1235" s="309"/>
      <c r="H1235" s="601">
        <v>245275.47</v>
      </c>
      <c r="I1235" s="41" t="s">
        <v>152</v>
      </c>
    </row>
    <row r="1236" spans="1:9" ht="30">
      <c r="A1236" s="409"/>
      <c r="B1236" s="409"/>
      <c r="C1236" s="598" t="s">
        <v>1521</v>
      </c>
      <c r="D1236" s="212" t="s">
        <v>26</v>
      </c>
      <c r="E1236" s="599" t="s">
        <v>5223</v>
      </c>
      <c r="F1236" s="600" t="s">
        <v>4107</v>
      </c>
      <c r="G1236" s="309"/>
      <c r="H1236" s="601">
        <v>141585.84</v>
      </c>
      <c r="I1236" s="41" t="s">
        <v>152</v>
      </c>
    </row>
    <row r="1237" spans="1:9" ht="30">
      <c r="A1237" s="409"/>
      <c r="B1237" s="409"/>
      <c r="C1237" s="598" t="s">
        <v>1521</v>
      </c>
      <c r="D1237" s="212" t="s">
        <v>26</v>
      </c>
      <c r="E1237" s="599" t="s">
        <v>5223</v>
      </c>
      <c r="F1237" s="600" t="s">
        <v>4108</v>
      </c>
      <c r="G1237" s="309"/>
      <c r="H1237" s="601">
        <v>175482.45</v>
      </c>
      <c r="I1237" s="41" t="s">
        <v>152</v>
      </c>
    </row>
    <row r="1238" spans="1:9" ht="30">
      <c r="A1238" s="409"/>
      <c r="B1238" s="409"/>
      <c r="C1238" s="598" t="s">
        <v>1521</v>
      </c>
      <c r="D1238" s="212" t="s">
        <v>26</v>
      </c>
      <c r="E1238" s="599" t="s">
        <v>5223</v>
      </c>
      <c r="F1238" s="600" t="s">
        <v>4109</v>
      </c>
      <c r="G1238" s="309"/>
      <c r="H1238" s="601">
        <v>214578.54</v>
      </c>
      <c r="I1238" s="41" t="s">
        <v>152</v>
      </c>
    </row>
    <row r="1239" spans="1:9" ht="30">
      <c r="A1239" s="409"/>
      <c r="B1239" s="409"/>
      <c r="C1239" s="598" t="s">
        <v>1521</v>
      </c>
      <c r="D1239" s="212" t="s">
        <v>26</v>
      </c>
      <c r="E1239" s="599" t="s">
        <v>5223</v>
      </c>
      <c r="F1239" s="600" t="s">
        <v>4110</v>
      </c>
      <c r="G1239" s="309"/>
      <c r="H1239" s="601">
        <v>261473.85</v>
      </c>
      <c r="I1239" s="41" t="s">
        <v>152</v>
      </c>
    </row>
    <row r="1240" spans="1:9" ht="30">
      <c r="A1240" s="409"/>
      <c r="B1240" s="409"/>
      <c r="C1240" s="598" t="s">
        <v>1521</v>
      </c>
      <c r="D1240" s="212" t="s">
        <v>26</v>
      </c>
      <c r="E1240" s="599" t="s">
        <v>5223</v>
      </c>
      <c r="F1240" s="600" t="s">
        <v>4111</v>
      </c>
      <c r="G1240" s="309"/>
      <c r="H1240" s="601">
        <v>317268.27</v>
      </c>
      <c r="I1240" s="41" t="s">
        <v>152</v>
      </c>
    </row>
    <row r="1241" spans="1:9" ht="30">
      <c r="A1241" s="409"/>
      <c r="B1241" s="409"/>
      <c r="C1241" s="598" t="s">
        <v>3473</v>
      </c>
      <c r="D1241" s="212" t="s">
        <v>26</v>
      </c>
      <c r="E1241" s="599" t="s">
        <v>5223</v>
      </c>
      <c r="F1241" s="600" t="s">
        <v>4112</v>
      </c>
      <c r="G1241" s="309"/>
      <c r="H1241" s="601">
        <v>177582.24</v>
      </c>
      <c r="I1241" s="41" t="s">
        <v>152</v>
      </c>
    </row>
    <row r="1242" spans="1:9" ht="30">
      <c r="A1242" s="409"/>
      <c r="B1242" s="409"/>
      <c r="C1242" s="598" t="s">
        <v>3473</v>
      </c>
      <c r="D1242" s="212" t="s">
        <v>26</v>
      </c>
      <c r="E1242" s="599" t="s">
        <v>5223</v>
      </c>
      <c r="F1242" s="600" t="s">
        <v>4113</v>
      </c>
      <c r="G1242" s="309"/>
      <c r="H1242" s="601">
        <v>218578.14</v>
      </c>
      <c r="I1242" s="41" t="s">
        <v>152</v>
      </c>
    </row>
    <row r="1243" spans="1:9" ht="30">
      <c r="A1243" s="409"/>
      <c r="B1243" s="409"/>
      <c r="C1243" s="598" t="s">
        <v>3473</v>
      </c>
      <c r="D1243" s="212" t="s">
        <v>26</v>
      </c>
      <c r="E1243" s="599" t="s">
        <v>5223</v>
      </c>
      <c r="F1243" s="600" t="s">
        <v>4114</v>
      </c>
      <c r="G1243" s="814" t="str">
        <f>G1216</f>
        <v xml:space="preserve">Công ty Cổ Phần Cúc Phương. Đc: Tổ 15, phường Kiến Hưng, TP Hà Nội. ĐT: 03674 16858 </v>
      </c>
      <c r="H1243" s="601">
        <v>267873.21000000002</v>
      </c>
      <c r="I1243" s="41" t="s">
        <v>152</v>
      </c>
    </row>
    <row r="1244" spans="1:9" ht="30">
      <c r="A1244" s="409"/>
      <c r="B1244" s="409"/>
      <c r="C1244" s="598" t="s">
        <v>3473</v>
      </c>
      <c r="D1244" s="212" t="s">
        <v>26</v>
      </c>
      <c r="E1244" s="599" t="s">
        <v>5223</v>
      </c>
      <c r="F1244" s="600" t="s">
        <v>4115</v>
      </c>
      <c r="G1244" s="814"/>
      <c r="H1244" s="601">
        <v>324367.56</v>
      </c>
      <c r="I1244" s="41" t="s">
        <v>152</v>
      </c>
    </row>
    <row r="1245" spans="1:9" ht="30">
      <c r="A1245" s="409"/>
      <c r="B1245" s="409"/>
      <c r="C1245" s="598" t="s">
        <v>3473</v>
      </c>
      <c r="D1245" s="212" t="s">
        <v>26</v>
      </c>
      <c r="E1245" s="599" t="s">
        <v>5223</v>
      </c>
      <c r="F1245" s="600" t="s">
        <v>4116</v>
      </c>
      <c r="G1245" s="814"/>
      <c r="H1245" s="601">
        <v>393260.67</v>
      </c>
      <c r="I1245" s="41" t="s">
        <v>152</v>
      </c>
    </row>
    <row r="1246" spans="1:9" ht="30">
      <c r="A1246" s="409"/>
      <c r="B1246" s="409"/>
      <c r="C1246" s="598" t="s">
        <v>1539</v>
      </c>
      <c r="D1246" s="212" t="s">
        <v>26</v>
      </c>
      <c r="E1246" s="599" t="s">
        <v>5223</v>
      </c>
      <c r="F1246" s="600" t="s">
        <v>4117</v>
      </c>
      <c r="G1246" s="814"/>
      <c r="H1246" s="601">
        <v>232776.72</v>
      </c>
      <c r="I1246" s="41" t="s">
        <v>152</v>
      </c>
    </row>
    <row r="1247" spans="1:9" ht="30">
      <c r="A1247" s="409"/>
      <c r="B1247" s="409"/>
      <c r="C1247" s="598" t="s">
        <v>1539</v>
      </c>
      <c r="D1247" s="212" t="s">
        <v>26</v>
      </c>
      <c r="E1247" s="599" t="s">
        <v>5223</v>
      </c>
      <c r="F1247" s="600" t="s">
        <v>4118</v>
      </c>
      <c r="G1247" s="814"/>
      <c r="H1247" s="601">
        <v>286971.3</v>
      </c>
      <c r="I1247" s="41" t="s">
        <v>152</v>
      </c>
    </row>
    <row r="1248" spans="1:9" ht="30">
      <c r="A1248" s="409"/>
      <c r="B1248" s="409"/>
      <c r="C1248" s="598" t="s">
        <v>1539</v>
      </c>
      <c r="D1248" s="212" t="s">
        <v>26</v>
      </c>
      <c r="E1248" s="599" t="s">
        <v>5223</v>
      </c>
      <c r="F1248" s="600" t="s">
        <v>4119</v>
      </c>
      <c r="G1248" s="309"/>
      <c r="H1248" s="601">
        <v>351964.8</v>
      </c>
      <c r="I1248" s="41" t="s">
        <v>152</v>
      </c>
    </row>
    <row r="1249" spans="1:9" ht="30">
      <c r="A1249" s="409"/>
      <c r="B1249" s="409"/>
      <c r="C1249" s="598" t="s">
        <v>1539</v>
      </c>
      <c r="D1249" s="212" t="s">
        <v>26</v>
      </c>
      <c r="E1249" s="599" t="s">
        <v>5223</v>
      </c>
      <c r="F1249" s="600" t="s">
        <v>4120</v>
      </c>
      <c r="G1249" s="309"/>
      <c r="H1249" s="601">
        <v>423257.67</v>
      </c>
      <c r="I1249" s="41" t="s">
        <v>152</v>
      </c>
    </row>
    <row r="1250" spans="1:9" ht="30">
      <c r="A1250" s="409"/>
      <c r="B1250" s="409"/>
      <c r="C1250" s="598" t="s">
        <v>1539</v>
      </c>
      <c r="D1250" s="212" t="s">
        <v>26</v>
      </c>
      <c r="E1250" s="599" t="s">
        <v>5223</v>
      </c>
      <c r="F1250" s="600" t="s">
        <v>4121</v>
      </c>
      <c r="G1250" s="309"/>
      <c r="H1250" s="601">
        <v>520147.98</v>
      </c>
      <c r="I1250" s="41" t="s">
        <v>152</v>
      </c>
    </row>
    <row r="1251" spans="1:9" ht="30">
      <c r="A1251" s="409"/>
      <c r="B1251" s="409"/>
      <c r="C1251" s="598" t="s">
        <v>4122</v>
      </c>
      <c r="D1251" s="212" t="s">
        <v>26</v>
      </c>
      <c r="E1251" s="599" t="s">
        <v>5223</v>
      </c>
      <c r="F1251" s="600" t="s">
        <v>4123</v>
      </c>
      <c r="G1251" s="309"/>
      <c r="H1251" s="601">
        <v>290770.92</v>
      </c>
      <c r="I1251" s="41" t="s">
        <v>152</v>
      </c>
    </row>
    <row r="1252" spans="1:9" ht="30">
      <c r="A1252" s="409"/>
      <c r="B1252" s="409"/>
      <c r="C1252" s="598" t="s">
        <v>4122</v>
      </c>
      <c r="D1252" s="212" t="s">
        <v>26</v>
      </c>
      <c r="E1252" s="599" t="s">
        <v>5223</v>
      </c>
      <c r="F1252" s="600" t="s">
        <v>4124</v>
      </c>
      <c r="G1252" s="309"/>
      <c r="H1252" s="601">
        <v>361263.87</v>
      </c>
      <c r="I1252" s="41" t="s">
        <v>152</v>
      </c>
    </row>
    <row r="1253" spans="1:9" ht="30">
      <c r="A1253" s="409"/>
      <c r="B1253" s="409"/>
      <c r="C1253" s="598" t="s">
        <v>4122</v>
      </c>
      <c r="D1253" s="212" t="s">
        <v>26</v>
      </c>
      <c r="E1253" s="599" t="s">
        <v>5223</v>
      </c>
      <c r="F1253" s="600" t="s">
        <v>4125</v>
      </c>
      <c r="G1253" s="309"/>
      <c r="H1253" s="601">
        <v>443055.69</v>
      </c>
      <c r="I1253" s="41" t="s">
        <v>152</v>
      </c>
    </row>
    <row r="1254" spans="1:9" ht="30">
      <c r="A1254" s="409"/>
      <c r="B1254" s="409"/>
      <c r="C1254" s="598" t="s">
        <v>4122</v>
      </c>
      <c r="D1254" s="212" t="s">
        <v>26</v>
      </c>
      <c r="E1254" s="599" t="s">
        <v>5223</v>
      </c>
      <c r="F1254" s="600" t="s">
        <v>4126</v>
      </c>
      <c r="G1254" s="309"/>
      <c r="H1254" s="601">
        <v>539646.03</v>
      </c>
      <c r="I1254" s="41" t="s">
        <v>152</v>
      </c>
    </row>
    <row r="1255" spans="1:9" ht="30">
      <c r="A1255" s="409"/>
      <c r="B1255" s="409"/>
      <c r="C1255" s="598" t="s">
        <v>4122</v>
      </c>
      <c r="D1255" s="212" t="s">
        <v>26</v>
      </c>
      <c r="E1255" s="599" t="s">
        <v>5223</v>
      </c>
      <c r="F1255" s="600" t="s">
        <v>4127</v>
      </c>
      <c r="G1255" s="309"/>
      <c r="H1255" s="601">
        <v>654234.56999999995</v>
      </c>
      <c r="I1255" s="41" t="s">
        <v>152</v>
      </c>
    </row>
    <row r="1256" spans="1:9" ht="30">
      <c r="A1256" s="409"/>
      <c r="B1256" s="409"/>
      <c r="C1256" s="598" t="s">
        <v>4128</v>
      </c>
      <c r="D1256" s="212" t="s">
        <v>26</v>
      </c>
      <c r="E1256" s="599" t="s">
        <v>5223</v>
      </c>
      <c r="F1256" s="600" t="s">
        <v>4129</v>
      </c>
      <c r="G1256" s="309"/>
      <c r="H1256" s="601">
        <v>361163.88</v>
      </c>
      <c r="I1256" s="41" t="s">
        <v>152</v>
      </c>
    </row>
    <row r="1257" spans="1:9" ht="30">
      <c r="A1257" s="409"/>
      <c r="B1257" s="409"/>
      <c r="C1257" s="598" t="s">
        <v>4128</v>
      </c>
      <c r="D1257" s="212" t="s">
        <v>26</v>
      </c>
      <c r="E1257" s="599" t="s">
        <v>5223</v>
      </c>
      <c r="F1257" s="600" t="s">
        <v>4130</v>
      </c>
      <c r="G1257" s="309"/>
      <c r="H1257" s="601">
        <v>450054.99</v>
      </c>
      <c r="I1257" s="41" t="s">
        <v>152</v>
      </c>
    </row>
    <row r="1258" spans="1:9" ht="30">
      <c r="A1258" s="409"/>
      <c r="B1258" s="409"/>
      <c r="C1258" s="598" t="s">
        <v>4128</v>
      </c>
      <c r="D1258" s="212" t="s">
        <v>26</v>
      </c>
      <c r="E1258" s="599" t="s">
        <v>5223</v>
      </c>
      <c r="F1258" s="600" t="s">
        <v>4131</v>
      </c>
      <c r="G1258" s="309"/>
      <c r="H1258" s="601">
        <v>555244.47</v>
      </c>
      <c r="I1258" s="41" t="s">
        <v>152</v>
      </c>
    </row>
    <row r="1259" spans="1:9" ht="30">
      <c r="A1259" s="409"/>
      <c r="B1259" s="409"/>
      <c r="C1259" s="598" t="s">
        <v>4128</v>
      </c>
      <c r="D1259" s="212" t="s">
        <v>26</v>
      </c>
      <c r="E1259" s="599" t="s">
        <v>5223</v>
      </c>
      <c r="F1259" s="600" t="s">
        <v>4132</v>
      </c>
      <c r="G1259" s="309"/>
      <c r="H1259" s="601">
        <v>661333.86</v>
      </c>
      <c r="I1259" s="41" t="s">
        <v>152</v>
      </c>
    </row>
    <row r="1260" spans="1:9" ht="30">
      <c r="A1260" s="409"/>
      <c r="B1260" s="409"/>
      <c r="C1260" s="598" t="s">
        <v>4128</v>
      </c>
      <c r="D1260" s="212" t="s">
        <v>26</v>
      </c>
      <c r="E1260" s="599" t="s">
        <v>5223</v>
      </c>
      <c r="F1260" s="600" t="s">
        <v>4133</v>
      </c>
      <c r="G1260" s="309"/>
      <c r="H1260" s="601">
        <v>818618.13</v>
      </c>
      <c r="I1260" s="41" t="s">
        <v>152</v>
      </c>
    </row>
    <row r="1261" spans="1:9" ht="30">
      <c r="A1261" s="409"/>
      <c r="B1261" s="409"/>
      <c r="C1261" s="598" t="s">
        <v>4134</v>
      </c>
      <c r="D1261" s="212" t="s">
        <v>26</v>
      </c>
      <c r="E1261" s="599" t="s">
        <v>5223</v>
      </c>
      <c r="F1261" s="600" t="s">
        <v>4135</v>
      </c>
      <c r="G1261" s="309"/>
      <c r="H1261" s="601">
        <v>453154.68</v>
      </c>
      <c r="I1261" s="41" t="s">
        <v>152</v>
      </c>
    </row>
    <row r="1262" spans="1:9" ht="30">
      <c r="A1262" s="409"/>
      <c r="B1262" s="409"/>
      <c r="C1262" s="598" t="s">
        <v>4134</v>
      </c>
      <c r="D1262" s="212" t="s">
        <v>26</v>
      </c>
      <c r="E1262" s="599" t="s">
        <v>5223</v>
      </c>
      <c r="F1262" s="600" t="s">
        <v>4136</v>
      </c>
      <c r="G1262" s="309"/>
      <c r="H1262" s="601">
        <v>566843.31000000006</v>
      </c>
      <c r="I1262" s="41" t="s">
        <v>152</v>
      </c>
    </row>
    <row r="1263" spans="1:9" ht="30">
      <c r="A1263" s="409"/>
      <c r="B1263" s="409"/>
      <c r="C1263" s="598" t="s">
        <v>4134</v>
      </c>
      <c r="D1263" s="212" t="s">
        <v>26</v>
      </c>
      <c r="E1263" s="599" t="s">
        <v>5223</v>
      </c>
      <c r="F1263" s="600" t="s">
        <v>4137</v>
      </c>
      <c r="G1263" s="309"/>
      <c r="H1263" s="601">
        <v>682531.74</v>
      </c>
      <c r="I1263" s="41" t="s">
        <v>152</v>
      </c>
    </row>
    <row r="1264" spans="1:9" ht="30">
      <c r="A1264" s="409"/>
      <c r="B1264" s="409"/>
      <c r="C1264" s="598" t="s">
        <v>4134</v>
      </c>
      <c r="D1264" s="212" t="s">
        <v>26</v>
      </c>
      <c r="E1264" s="599" t="s">
        <v>5223</v>
      </c>
      <c r="F1264" s="600" t="s">
        <v>4138</v>
      </c>
      <c r="G1264" s="309"/>
      <c r="H1264" s="601">
        <v>835916.4</v>
      </c>
      <c r="I1264" s="41" t="s">
        <v>152</v>
      </c>
    </row>
    <row r="1265" spans="1:9" ht="30">
      <c r="A1265" s="409"/>
      <c r="B1265" s="409"/>
      <c r="C1265" s="598" t="s">
        <v>4134</v>
      </c>
      <c r="D1265" s="212" t="s">
        <v>26</v>
      </c>
      <c r="E1265" s="599" t="s">
        <v>5223</v>
      </c>
      <c r="F1265" s="600" t="s">
        <v>4139</v>
      </c>
      <c r="G1265" s="309"/>
      <c r="H1265" s="601">
        <v>1000799.91</v>
      </c>
      <c r="I1265" s="41" t="s">
        <v>152</v>
      </c>
    </row>
    <row r="1266" spans="1:9" ht="30">
      <c r="A1266" s="409"/>
      <c r="B1266" s="409"/>
      <c r="C1266" s="598" t="s">
        <v>4140</v>
      </c>
      <c r="D1266" s="212" t="s">
        <v>26</v>
      </c>
      <c r="E1266" s="599" t="s">
        <v>5223</v>
      </c>
      <c r="F1266" s="600" t="s">
        <v>4141</v>
      </c>
      <c r="G1266" s="309"/>
      <c r="H1266" s="601">
        <v>561343.86</v>
      </c>
      <c r="I1266" s="41" t="s">
        <v>152</v>
      </c>
    </row>
    <row r="1267" spans="1:9" ht="30">
      <c r="A1267" s="409"/>
      <c r="B1267" s="409"/>
      <c r="C1267" s="598" t="s">
        <v>4140</v>
      </c>
      <c r="D1267" s="212" t="s">
        <v>26</v>
      </c>
      <c r="E1267" s="599" t="s">
        <v>5223</v>
      </c>
      <c r="F1267" s="600" t="s">
        <v>4142</v>
      </c>
      <c r="G1267" s="309"/>
      <c r="H1267" s="601">
        <v>691630.83</v>
      </c>
      <c r="I1267" s="41" t="s">
        <v>152</v>
      </c>
    </row>
    <row r="1268" spans="1:9" ht="30">
      <c r="A1268" s="409"/>
      <c r="B1268" s="409"/>
      <c r="C1268" s="598" t="s">
        <v>4140</v>
      </c>
      <c r="D1268" s="212" t="s">
        <v>26</v>
      </c>
      <c r="E1268" s="599" t="s">
        <v>5223</v>
      </c>
      <c r="F1268" s="600" t="s">
        <v>4143</v>
      </c>
      <c r="G1268" s="814" t="str">
        <f>G1243</f>
        <v xml:space="preserve">Công ty Cổ Phần Cúc Phương. Đc: Tổ 15, phường Kiến Hưng, TP Hà Nội. ĐT: 03674 16858 </v>
      </c>
      <c r="H1268" s="601">
        <v>845615.43</v>
      </c>
      <c r="I1268" s="41" t="s">
        <v>152</v>
      </c>
    </row>
    <row r="1269" spans="1:9" ht="30">
      <c r="A1269" s="409"/>
      <c r="B1269" s="409"/>
      <c r="C1269" s="598" t="s">
        <v>4140</v>
      </c>
      <c r="D1269" s="212" t="s">
        <v>26</v>
      </c>
      <c r="E1269" s="599" t="s">
        <v>5223</v>
      </c>
      <c r="F1269" s="600" t="s">
        <v>4144</v>
      </c>
      <c r="G1269" s="814"/>
      <c r="H1269" s="601">
        <v>1039296.06</v>
      </c>
      <c r="I1269" s="41" t="s">
        <v>152</v>
      </c>
    </row>
    <row r="1270" spans="1:9" ht="30">
      <c r="A1270" s="409"/>
      <c r="B1270" s="409"/>
      <c r="C1270" s="598" t="s">
        <v>4140</v>
      </c>
      <c r="D1270" s="212" t="s">
        <v>26</v>
      </c>
      <c r="E1270" s="599" t="s">
        <v>5223</v>
      </c>
      <c r="F1270" s="600" t="s">
        <v>4145</v>
      </c>
      <c r="G1270" s="814"/>
      <c r="H1270" s="601">
        <v>1245175.47</v>
      </c>
      <c r="I1270" s="41" t="s">
        <v>152</v>
      </c>
    </row>
    <row r="1271" spans="1:9" ht="30">
      <c r="A1271" s="409"/>
      <c r="B1271" s="409"/>
      <c r="C1271" s="598" t="s">
        <v>1564</v>
      </c>
      <c r="D1271" s="212" t="s">
        <v>26</v>
      </c>
      <c r="E1271" s="599" t="s">
        <v>5223</v>
      </c>
      <c r="F1271" s="600" t="s">
        <v>4146</v>
      </c>
      <c r="G1271" s="814"/>
      <c r="H1271" s="601">
        <v>696130.38</v>
      </c>
      <c r="I1271" s="41" t="s">
        <v>152</v>
      </c>
    </row>
    <row r="1272" spans="1:9" ht="30">
      <c r="A1272" s="409"/>
      <c r="B1272" s="409"/>
      <c r="C1272" s="598" t="s">
        <v>1564</v>
      </c>
      <c r="D1272" s="212" t="s">
        <v>26</v>
      </c>
      <c r="E1272" s="599" t="s">
        <v>5223</v>
      </c>
      <c r="F1272" s="600" t="s">
        <v>4147</v>
      </c>
      <c r="G1272" s="814"/>
      <c r="H1272" s="601">
        <v>882211.77</v>
      </c>
      <c r="I1272" s="41" t="s">
        <v>152</v>
      </c>
    </row>
    <row r="1273" spans="1:9" ht="30">
      <c r="A1273" s="409"/>
      <c r="B1273" s="409"/>
      <c r="C1273" s="598" t="s">
        <v>1564</v>
      </c>
      <c r="D1273" s="212" t="s">
        <v>26</v>
      </c>
      <c r="E1273" s="599" t="s">
        <v>5223</v>
      </c>
      <c r="F1273" s="600" t="s">
        <v>4148</v>
      </c>
      <c r="G1273" s="309"/>
      <c r="H1273" s="601">
        <v>1053694.6200000001</v>
      </c>
      <c r="I1273" s="41" t="s">
        <v>152</v>
      </c>
    </row>
    <row r="1274" spans="1:9" ht="30">
      <c r="A1274" s="409"/>
      <c r="B1274" s="409"/>
      <c r="C1274" s="598" t="s">
        <v>1564</v>
      </c>
      <c r="D1274" s="212" t="s">
        <v>26</v>
      </c>
      <c r="E1274" s="599" t="s">
        <v>5223</v>
      </c>
      <c r="F1274" s="600" t="s">
        <v>4149</v>
      </c>
      <c r="G1274" s="309"/>
      <c r="H1274" s="601">
        <v>1303069.68</v>
      </c>
      <c r="I1274" s="41" t="s">
        <v>152</v>
      </c>
    </row>
    <row r="1275" spans="1:9" ht="30">
      <c r="A1275" s="409"/>
      <c r="B1275" s="409"/>
      <c r="C1275" s="598" t="s">
        <v>1564</v>
      </c>
      <c r="D1275" s="212" t="s">
        <v>26</v>
      </c>
      <c r="E1275" s="599" t="s">
        <v>5223</v>
      </c>
      <c r="F1275" s="600" t="s">
        <v>4150</v>
      </c>
      <c r="G1275" s="309"/>
      <c r="H1275" s="601">
        <v>1560543.93</v>
      </c>
      <c r="I1275" s="41" t="s">
        <v>152</v>
      </c>
    </row>
    <row r="1276" spans="1:9" ht="30">
      <c r="A1276" s="409"/>
      <c r="B1276" s="409"/>
      <c r="C1276" s="598" t="s">
        <v>4151</v>
      </c>
      <c r="D1276" s="212" t="s">
        <v>26</v>
      </c>
      <c r="E1276" s="599" t="s">
        <v>5223</v>
      </c>
      <c r="F1276" s="600" t="s">
        <v>4152</v>
      </c>
      <c r="G1276" s="309"/>
      <c r="H1276" s="601">
        <v>887611.23</v>
      </c>
      <c r="I1276" s="41" t="s">
        <v>152</v>
      </c>
    </row>
    <row r="1277" spans="1:9" ht="30">
      <c r="A1277" s="409"/>
      <c r="B1277" s="409"/>
      <c r="C1277" s="598" t="s">
        <v>4151</v>
      </c>
      <c r="D1277" s="212" t="s">
        <v>26</v>
      </c>
      <c r="E1277" s="599" t="s">
        <v>5223</v>
      </c>
      <c r="F1277" s="600" t="s">
        <v>4153</v>
      </c>
      <c r="G1277" s="309"/>
      <c r="H1277" s="601">
        <v>1105189.47</v>
      </c>
      <c r="I1277" s="41" t="s">
        <v>152</v>
      </c>
    </row>
    <row r="1278" spans="1:9" ht="30">
      <c r="A1278" s="409"/>
      <c r="B1278" s="409"/>
      <c r="C1278" s="598" t="s">
        <v>4151</v>
      </c>
      <c r="D1278" s="212" t="s">
        <v>26</v>
      </c>
      <c r="E1278" s="599" t="s">
        <v>5223</v>
      </c>
      <c r="F1278" s="600" t="s">
        <v>4154</v>
      </c>
      <c r="G1278" s="309"/>
      <c r="H1278" s="601">
        <v>1341665.82</v>
      </c>
      <c r="I1278" s="41" t="s">
        <v>152</v>
      </c>
    </row>
    <row r="1279" spans="1:9" ht="30">
      <c r="A1279" s="409"/>
      <c r="B1279" s="409"/>
      <c r="C1279" s="598" t="s">
        <v>4151</v>
      </c>
      <c r="D1279" s="212" t="s">
        <v>26</v>
      </c>
      <c r="E1279" s="599" t="s">
        <v>5223</v>
      </c>
      <c r="F1279" s="600" t="s">
        <v>4155</v>
      </c>
      <c r="G1279" s="309"/>
      <c r="H1279" s="601">
        <v>1629737.01</v>
      </c>
      <c r="I1279" s="41" t="s">
        <v>152</v>
      </c>
    </row>
    <row r="1280" spans="1:9" ht="30">
      <c r="A1280" s="409"/>
      <c r="B1280" s="409"/>
      <c r="C1280" s="598" t="s">
        <v>4151</v>
      </c>
      <c r="D1280" s="212" t="s">
        <v>26</v>
      </c>
      <c r="E1280" s="599" t="s">
        <v>5223</v>
      </c>
      <c r="F1280" s="600" t="s">
        <v>4156</v>
      </c>
      <c r="G1280" s="309"/>
      <c r="H1280" s="601">
        <v>1975302.45</v>
      </c>
      <c r="I1280" s="41" t="s">
        <v>152</v>
      </c>
    </row>
    <row r="1281" spans="1:9" ht="30">
      <c r="A1281" s="409"/>
      <c r="B1281" s="409"/>
      <c r="C1281" s="598" t="s">
        <v>4151</v>
      </c>
      <c r="D1281" s="212" t="s">
        <v>26</v>
      </c>
      <c r="E1281" s="599" t="s">
        <v>5223</v>
      </c>
      <c r="F1281" s="600" t="s">
        <v>4157</v>
      </c>
      <c r="G1281" s="309"/>
      <c r="H1281" s="601">
        <v>2377062.27</v>
      </c>
      <c r="I1281" s="41" t="s">
        <v>152</v>
      </c>
    </row>
    <row r="1282" spans="1:9" ht="30">
      <c r="A1282" s="409"/>
      <c r="B1282" s="409"/>
      <c r="C1282" s="598" t="s">
        <v>4158</v>
      </c>
      <c r="D1282" s="212" t="s">
        <v>26</v>
      </c>
      <c r="E1282" s="599" t="s">
        <v>5223</v>
      </c>
      <c r="F1282" s="600" t="s">
        <v>4159</v>
      </c>
      <c r="G1282" s="309"/>
      <c r="H1282" s="601">
        <v>1127487.24</v>
      </c>
      <c r="I1282" s="41" t="s">
        <v>152</v>
      </c>
    </row>
    <row r="1283" spans="1:9" ht="30">
      <c r="A1283" s="409"/>
      <c r="B1283" s="409"/>
      <c r="C1283" s="598" t="s">
        <v>4158</v>
      </c>
      <c r="D1283" s="212" t="s">
        <v>26</v>
      </c>
      <c r="E1283" s="599" t="s">
        <v>5223</v>
      </c>
      <c r="F1283" s="600" t="s">
        <v>4160</v>
      </c>
      <c r="G1283" s="309"/>
      <c r="H1283" s="601">
        <v>1389761.01</v>
      </c>
      <c r="I1283" s="41" t="s">
        <v>152</v>
      </c>
    </row>
    <row r="1284" spans="1:9" ht="30">
      <c r="A1284" s="409"/>
      <c r="B1284" s="409"/>
      <c r="C1284" s="598" t="s">
        <v>4158</v>
      </c>
      <c r="D1284" s="212" t="s">
        <v>26</v>
      </c>
      <c r="E1284" s="599" t="s">
        <v>5223</v>
      </c>
      <c r="F1284" s="600" t="s">
        <v>4161</v>
      </c>
      <c r="G1284" s="309"/>
      <c r="H1284" s="601">
        <v>1705029.48</v>
      </c>
      <c r="I1284" s="41" t="s">
        <v>152</v>
      </c>
    </row>
    <row r="1285" spans="1:9" ht="30">
      <c r="A1285" s="409"/>
      <c r="B1285" s="409"/>
      <c r="C1285" s="598" t="s">
        <v>4158</v>
      </c>
      <c r="D1285" s="212" t="s">
        <v>26</v>
      </c>
      <c r="E1285" s="599" t="s">
        <v>5223</v>
      </c>
      <c r="F1285" s="600" t="s">
        <v>4162</v>
      </c>
      <c r="G1285" s="309"/>
      <c r="H1285" s="601">
        <v>2066993.28</v>
      </c>
      <c r="I1285" s="41" t="s">
        <v>152</v>
      </c>
    </row>
    <row r="1286" spans="1:9" ht="30">
      <c r="A1286" s="409"/>
      <c r="B1286" s="409"/>
      <c r="C1286" s="598" t="s">
        <v>4158</v>
      </c>
      <c r="D1286" s="212" t="s">
        <v>26</v>
      </c>
      <c r="E1286" s="599" t="s">
        <v>5223</v>
      </c>
      <c r="F1286" s="600" t="s">
        <v>4163</v>
      </c>
      <c r="G1286" s="309"/>
      <c r="H1286" s="601">
        <v>2507649.21</v>
      </c>
      <c r="I1286" s="41" t="s">
        <v>152</v>
      </c>
    </row>
    <row r="1287" spans="1:9" ht="30">
      <c r="A1287" s="409"/>
      <c r="B1287" s="409"/>
      <c r="C1287" s="598" t="s">
        <v>4164</v>
      </c>
      <c r="D1287" s="212" t="s">
        <v>26</v>
      </c>
      <c r="E1287" s="599" t="s">
        <v>5223</v>
      </c>
      <c r="F1287" s="600" t="s">
        <v>4165</v>
      </c>
      <c r="G1287" s="309"/>
      <c r="H1287" s="601">
        <v>1422357.75</v>
      </c>
      <c r="I1287" s="41" t="s">
        <v>152</v>
      </c>
    </row>
    <row r="1288" spans="1:9" ht="30">
      <c r="A1288" s="409"/>
      <c r="B1288" s="409"/>
      <c r="C1288" s="598" t="s">
        <v>4164</v>
      </c>
      <c r="D1288" s="212" t="s">
        <v>26</v>
      </c>
      <c r="E1288" s="599" t="s">
        <v>5223</v>
      </c>
      <c r="F1288" s="600" t="s">
        <v>4166</v>
      </c>
      <c r="G1288" s="309"/>
      <c r="H1288" s="601">
        <v>1782221.76</v>
      </c>
      <c r="I1288" s="41" t="s">
        <v>152</v>
      </c>
    </row>
    <row r="1289" spans="1:9" ht="30">
      <c r="A1289" s="409"/>
      <c r="B1289" s="409"/>
      <c r="C1289" s="598" t="s">
        <v>4164</v>
      </c>
      <c r="D1289" s="212" t="s">
        <v>26</v>
      </c>
      <c r="E1289" s="599" t="s">
        <v>5223</v>
      </c>
      <c r="F1289" s="600" t="s">
        <v>4167</v>
      </c>
      <c r="G1289" s="309"/>
      <c r="H1289" s="601">
        <v>2166583.3199999998</v>
      </c>
      <c r="I1289" s="41" t="s">
        <v>152</v>
      </c>
    </row>
    <row r="1290" spans="1:9" ht="30">
      <c r="A1290" s="409"/>
      <c r="B1290" s="409"/>
      <c r="C1290" s="598" t="s">
        <v>4164</v>
      </c>
      <c r="D1290" s="212" t="s">
        <v>26</v>
      </c>
      <c r="E1290" s="599" t="s">
        <v>5223</v>
      </c>
      <c r="F1290" s="600" t="s">
        <v>4168</v>
      </c>
      <c r="G1290" s="309"/>
      <c r="H1290" s="601">
        <v>2616938.2799999998</v>
      </c>
      <c r="I1290" s="41" t="s">
        <v>152</v>
      </c>
    </row>
    <row r="1291" spans="1:9" ht="30">
      <c r="A1291" s="409"/>
      <c r="B1291" s="409"/>
      <c r="C1291" s="598" t="s">
        <v>4164</v>
      </c>
      <c r="D1291" s="212" t="s">
        <v>26</v>
      </c>
      <c r="E1291" s="599" t="s">
        <v>5223</v>
      </c>
      <c r="F1291" s="600" t="s">
        <v>4169</v>
      </c>
      <c r="G1291" s="309"/>
      <c r="H1291" s="601">
        <v>3195880.38</v>
      </c>
      <c r="I1291" s="41" t="s">
        <v>152</v>
      </c>
    </row>
    <row r="1292" spans="1:9" ht="30">
      <c r="A1292" s="409"/>
      <c r="B1292" s="409"/>
      <c r="C1292" s="598" t="s">
        <v>1593</v>
      </c>
      <c r="D1292" s="212" t="s">
        <v>26</v>
      </c>
      <c r="E1292" s="599" t="s">
        <v>5223</v>
      </c>
      <c r="F1292" s="600" t="s">
        <v>4170</v>
      </c>
      <c r="G1292" s="309"/>
      <c r="H1292" s="601">
        <v>1817718.21</v>
      </c>
      <c r="I1292" s="41" t="s">
        <v>152</v>
      </c>
    </row>
    <row r="1293" spans="1:9" ht="30">
      <c r="A1293" s="409"/>
      <c r="B1293" s="409"/>
      <c r="C1293" s="598" t="s">
        <v>1593</v>
      </c>
      <c r="D1293" s="212" t="s">
        <v>26</v>
      </c>
      <c r="E1293" s="599" t="s">
        <v>5223</v>
      </c>
      <c r="F1293" s="600" t="s">
        <v>4171</v>
      </c>
      <c r="G1293" s="309"/>
      <c r="H1293" s="601">
        <v>2237076.27</v>
      </c>
      <c r="I1293" s="41" t="s">
        <v>152</v>
      </c>
    </row>
    <row r="1294" spans="1:9" ht="30">
      <c r="A1294" s="409"/>
      <c r="B1294" s="409"/>
      <c r="C1294" s="598" t="s">
        <v>1593</v>
      </c>
      <c r="D1294" s="212" t="s">
        <v>26</v>
      </c>
      <c r="E1294" s="599" t="s">
        <v>5223</v>
      </c>
      <c r="F1294" s="600" t="s">
        <v>4172</v>
      </c>
      <c r="G1294" s="814" t="str">
        <f>G1268</f>
        <v xml:space="preserve">Công ty Cổ Phần Cúc Phương. Đc: Tổ 15, phường Kiến Hưng, TP Hà Nội. ĐT: 03674 16858 </v>
      </c>
      <c r="H1294" s="601">
        <v>2737626.21</v>
      </c>
      <c r="I1294" s="41" t="s">
        <v>152</v>
      </c>
    </row>
    <row r="1295" spans="1:9" ht="30">
      <c r="A1295" s="409"/>
      <c r="B1295" s="409"/>
      <c r="C1295" s="598" t="s">
        <v>1593</v>
      </c>
      <c r="D1295" s="212" t="s">
        <v>26</v>
      </c>
      <c r="E1295" s="599" t="s">
        <v>5223</v>
      </c>
      <c r="F1295" s="600" t="s">
        <v>4173</v>
      </c>
      <c r="G1295" s="814"/>
      <c r="H1295" s="601">
        <v>3308669.1</v>
      </c>
      <c r="I1295" s="41" t="s">
        <v>152</v>
      </c>
    </row>
    <row r="1296" spans="1:9" ht="30">
      <c r="A1296" s="409"/>
      <c r="B1296" s="409"/>
      <c r="C1296" s="598" t="s">
        <v>1593</v>
      </c>
      <c r="D1296" s="212" t="s">
        <v>26</v>
      </c>
      <c r="E1296" s="599" t="s">
        <v>5223</v>
      </c>
      <c r="F1296" s="600" t="s">
        <v>4174</v>
      </c>
      <c r="G1296" s="814"/>
      <c r="H1296" s="601">
        <v>4044995.46</v>
      </c>
      <c r="I1296" s="41" t="s">
        <v>152</v>
      </c>
    </row>
    <row r="1297" spans="1:9" ht="30">
      <c r="A1297" s="409"/>
      <c r="B1297" s="409"/>
      <c r="C1297" s="598" t="s">
        <v>4175</v>
      </c>
      <c r="D1297" s="212" t="s">
        <v>26</v>
      </c>
      <c r="E1297" s="599" t="s">
        <v>5223</v>
      </c>
      <c r="F1297" s="600" t="s">
        <v>4176</v>
      </c>
      <c r="G1297" s="814"/>
      <c r="H1297" s="601">
        <v>2213678.61</v>
      </c>
      <c r="I1297" s="41" t="s">
        <v>152</v>
      </c>
    </row>
    <row r="1298" spans="1:9" ht="30">
      <c r="A1298" s="409"/>
      <c r="B1298" s="409"/>
      <c r="C1298" s="598" t="s">
        <v>4175</v>
      </c>
      <c r="D1298" s="212" t="s">
        <v>26</v>
      </c>
      <c r="E1298" s="599" t="s">
        <v>5223</v>
      </c>
      <c r="F1298" s="600" t="s">
        <v>4177</v>
      </c>
      <c r="G1298" s="814"/>
      <c r="H1298" s="601">
        <v>2775222.45</v>
      </c>
      <c r="I1298" s="41" t="s">
        <v>152</v>
      </c>
    </row>
    <row r="1299" spans="1:9" ht="30">
      <c r="A1299" s="409"/>
      <c r="B1299" s="409"/>
      <c r="C1299" s="598" t="s">
        <v>4175</v>
      </c>
      <c r="D1299" s="212" t="s">
        <v>26</v>
      </c>
      <c r="E1299" s="599" t="s">
        <v>5223</v>
      </c>
      <c r="F1299" s="600" t="s">
        <v>4178</v>
      </c>
      <c r="G1299" s="309"/>
      <c r="H1299" s="601">
        <v>3404459.52</v>
      </c>
      <c r="I1299" s="41" t="s">
        <v>152</v>
      </c>
    </row>
    <row r="1300" spans="1:9" ht="30">
      <c r="A1300" s="409"/>
      <c r="B1300" s="409"/>
      <c r="C1300" s="598" t="s">
        <v>4175</v>
      </c>
      <c r="D1300" s="212" t="s">
        <v>26</v>
      </c>
      <c r="E1300" s="599" t="s">
        <v>5223</v>
      </c>
      <c r="F1300" s="600" t="s">
        <v>4179</v>
      </c>
      <c r="G1300" s="309"/>
      <c r="H1300" s="601">
        <v>4117688.19</v>
      </c>
      <c r="I1300" s="41" t="s">
        <v>152</v>
      </c>
    </row>
    <row r="1301" spans="1:9" ht="30">
      <c r="A1301" s="409"/>
      <c r="B1301" s="409"/>
      <c r="C1301" s="598" t="s">
        <v>4175</v>
      </c>
      <c r="D1301" s="212" t="s">
        <v>26</v>
      </c>
      <c r="E1301" s="599" t="s">
        <v>5223</v>
      </c>
      <c r="F1301" s="600" t="s">
        <v>4180</v>
      </c>
      <c r="G1301" s="309"/>
      <c r="H1301" s="601">
        <v>5014198.53</v>
      </c>
      <c r="I1301" s="41" t="s">
        <v>152</v>
      </c>
    </row>
    <row r="1302" spans="1:9" ht="30">
      <c r="A1302" s="409"/>
      <c r="B1302" s="409"/>
      <c r="C1302" s="598" t="s">
        <v>4181</v>
      </c>
      <c r="D1302" s="212" t="s">
        <v>26</v>
      </c>
      <c r="E1302" s="599" t="s">
        <v>5223</v>
      </c>
      <c r="F1302" s="600" t="s">
        <v>4182</v>
      </c>
      <c r="G1302" s="309"/>
      <c r="H1302" s="601">
        <v>3040295.94</v>
      </c>
      <c r="I1302" s="41" t="s">
        <v>152</v>
      </c>
    </row>
    <row r="1303" spans="1:9" ht="30">
      <c r="A1303" s="409"/>
      <c r="B1303" s="409"/>
      <c r="C1303" s="598" t="s">
        <v>4181</v>
      </c>
      <c r="D1303" s="212" t="s">
        <v>26</v>
      </c>
      <c r="E1303" s="599" t="s">
        <v>5223</v>
      </c>
      <c r="F1303" s="600" t="s">
        <v>4183</v>
      </c>
      <c r="G1303" s="309"/>
      <c r="H1303" s="601">
        <v>3748925.07</v>
      </c>
      <c r="I1303" s="41" t="s">
        <v>152</v>
      </c>
    </row>
    <row r="1304" spans="1:9" ht="30">
      <c r="A1304" s="409"/>
      <c r="B1304" s="409"/>
      <c r="C1304" s="598" t="s">
        <v>4181</v>
      </c>
      <c r="D1304" s="212" t="s">
        <v>26</v>
      </c>
      <c r="E1304" s="599" t="s">
        <v>5223</v>
      </c>
      <c r="F1304" s="600" t="s">
        <v>4184</v>
      </c>
      <c r="G1304" s="309"/>
      <c r="H1304" s="601">
        <v>4602939.66</v>
      </c>
      <c r="I1304" s="41" t="s">
        <v>152</v>
      </c>
    </row>
    <row r="1305" spans="1:9" ht="30">
      <c r="A1305" s="409"/>
      <c r="B1305" s="409"/>
      <c r="C1305" s="598" t="s">
        <v>4181</v>
      </c>
      <c r="D1305" s="212" t="s">
        <v>26</v>
      </c>
      <c r="E1305" s="599" t="s">
        <v>5223</v>
      </c>
      <c r="F1305" s="600" t="s">
        <v>4185</v>
      </c>
      <c r="G1305" s="309"/>
      <c r="H1305" s="601">
        <v>5618238.1200000001</v>
      </c>
      <c r="I1305" s="41" t="s">
        <v>152</v>
      </c>
    </row>
    <row r="1306" spans="1:9" ht="30">
      <c r="A1306" s="409"/>
      <c r="B1306" s="409"/>
      <c r="C1306" s="598" t="s">
        <v>4181</v>
      </c>
      <c r="D1306" s="212" t="s">
        <v>26</v>
      </c>
      <c r="E1306" s="599" t="s">
        <v>5223</v>
      </c>
      <c r="F1306" s="600" t="s">
        <v>4186</v>
      </c>
      <c r="G1306" s="309"/>
      <c r="H1306" s="601">
        <v>6861513.7800000003</v>
      </c>
      <c r="I1306" s="41" t="s">
        <v>152</v>
      </c>
    </row>
    <row r="1307" spans="1:9" ht="30">
      <c r="A1307" s="409"/>
      <c r="B1307" s="409"/>
      <c r="C1307" s="598" t="s">
        <v>4187</v>
      </c>
      <c r="D1307" s="212" t="s">
        <v>26</v>
      </c>
      <c r="E1307" s="599" t="s">
        <v>5223</v>
      </c>
      <c r="F1307" s="600" t="s">
        <v>4188</v>
      </c>
      <c r="G1307" s="309"/>
      <c r="H1307" s="601">
        <v>3852214.74</v>
      </c>
      <c r="I1307" s="41" t="s">
        <v>152</v>
      </c>
    </row>
    <row r="1308" spans="1:9" ht="30">
      <c r="A1308" s="409"/>
      <c r="B1308" s="409"/>
      <c r="C1308" s="598" t="s">
        <v>4187</v>
      </c>
      <c r="D1308" s="212" t="s">
        <v>26</v>
      </c>
      <c r="E1308" s="599" t="s">
        <v>5223</v>
      </c>
      <c r="F1308" s="600" t="s">
        <v>4189</v>
      </c>
      <c r="G1308" s="309"/>
      <c r="H1308" s="601">
        <v>4736826.2699999996</v>
      </c>
      <c r="I1308" s="41" t="s">
        <v>152</v>
      </c>
    </row>
    <row r="1309" spans="1:9" ht="30">
      <c r="A1309" s="409"/>
      <c r="B1309" s="409"/>
      <c r="C1309" s="598" t="s">
        <v>4187</v>
      </c>
      <c r="D1309" s="212" t="s">
        <v>26</v>
      </c>
      <c r="E1309" s="599" t="s">
        <v>5223</v>
      </c>
      <c r="F1309" s="600" t="s">
        <v>4190</v>
      </c>
      <c r="G1309" s="309"/>
      <c r="H1309" s="601">
        <v>5830016.9400000004</v>
      </c>
      <c r="I1309" s="41" t="s">
        <v>152</v>
      </c>
    </row>
    <row r="1310" spans="1:9" ht="30">
      <c r="A1310" s="409"/>
      <c r="B1310" s="409"/>
      <c r="C1310" s="598" t="s">
        <v>4187</v>
      </c>
      <c r="D1310" s="212" t="s">
        <v>26</v>
      </c>
      <c r="E1310" s="599" t="s">
        <v>5223</v>
      </c>
      <c r="F1310" s="600" t="s">
        <v>4191</v>
      </c>
      <c r="G1310" s="309"/>
      <c r="H1310" s="601">
        <v>7101089.8200000003</v>
      </c>
      <c r="I1310" s="41" t="s">
        <v>152</v>
      </c>
    </row>
    <row r="1311" spans="1:9" ht="30">
      <c r="A1311" s="409"/>
      <c r="B1311" s="409"/>
      <c r="C1311" s="598" t="s">
        <v>4187</v>
      </c>
      <c r="D1311" s="212" t="s">
        <v>26</v>
      </c>
      <c r="E1311" s="599" t="s">
        <v>5223</v>
      </c>
      <c r="F1311" s="600" t="s">
        <v>4192</v>
      </c>
      <c r="G1311" s="309"/>
      <c r="H1311" s="601">
        <v>8062393.6799999997</v>
      </c>
      <c r="I1311" s="41" t="s">
        <v>152</v>
      </c>
    </row>
    <row r="1312" spans="1:9" ht="30">
      <c r="A1312" s="409"/>
      <c r="B1312" s="409"/>
      <c r="C1312" s="598" t="s">
        <v>4193</v>
      </c>
      <c r="D1312" s="212" t="s">
        <v>26</v>
      </c>
      <c r="E1312" s="599" t="s">
        <v>5223</v>
      </c>
      <c r="F1312" s="600" t="s">
        <v>4194</v>
      </c>
      <c r="G1312" s="309"/>
      <c r="H1312" s="601">
        <v>4904509.5</v>
      </c>
      <c r="I1312" s="41" t="s">
        <v>152</v>
      </c>
    </row>
    <row r="1313" spans="1:9" ht="30">
      <c r="A1313" s="409"/>
      <c r="B1313" s="409"/>
      <c r="C1313" s="598" t="s">
        <v>4193</v>
      </c>
      <c r="D1313" s="212" t="s">
        <v>26</v>
      </c>
      <c r="E1313" s="599" t="s">
        <v>5223</v>
      </c>
      <c r="F1313" s="600" t="s">
        <v>4195</v>
      </c>
      <c r="G1313" s="309"/>
      <c r="H1313" s="601">
        <v>6039595.9800000004</v>
      </c>
      <c r="I1313" s="41" t="s">
        <v>152</v>
      </c>
    </row>
    <row r="1314" spans="1:9" ht="30">
      <c r="A1314" s="409"/>
      <c r="B1314" s="409"/>
      <c r="C1314" s="598" t="s">
        <v>4193</v>
      </c>
      <c r="D1314" s="212" t="s">
        <v>26</v>
      </c>
      <c r="E1314" s="599" t="s">
        <v>5223</v>
      </c>
      <c r="F1314" s="600" t="s">
        <v>4196</v>
      </c>
      <c r="G1314" s="309"/>
      <c r="H1314" s="601">
        <v>7408959.0300000003</v>
      </c>
      <c r="I1314" s="41" t="s">
        <v>152</v>
      </c>
    </row>
    <row r="1315" spans="1:9" ht="30">
      <c r="A1315" s="409"/>
      <c r="B1315" s="409"/>
      <c r="C1315" s="598" t="s">
        <v>4193</v>
      </c>
      <c r="D1315" s="212" t="s">
        <v>26</v>
      </c>
      <c r="E1315" s="599" t="s">
        <v>5223</v>
      </c>
      <c r="F1315" s="600" t="s">
        <v>4197</v>
      </c>
      <c r="G1315" s="309"/>
      <c r="H1315" s="601">
        <v>9034996.4100000001</v>
      </c>
      <c r="I1315" s="41" t="s">
        <v>152</v>
      </c>
    </row>
    <row r="1316" spans="1:9" ht="30">
      <c r="A1316" s="409"/>
      <c r="B1316" s="409"/>
      <c r="C1316" s="598" t="s">
        <v>4193</v>
      </c>
      <c r="D1316" s="212" t="s">
        <v>26</v>
      </c>
      <c r="E1316" s="599" t="s">
        <v>5223</v>
      </c>
      <c r="F1316" s="600" t="s">
        <v>4198</v>
      </c>
      <c r="G1316" s="309"/>
      <c r="H1316" s="601">
        <v>10938006.09</v>
      </c>
      <c r="I1316" s="41" t="s">
        <v>152</v>
      </c>
    </row>
    <row r="1317" spans="1:9">
      <c r="A1317" s="409"/>
      <c r="B1317" s="409"/>
      <c r="C1317" s="219" t="s">
        <v>4199</v>
      </c>
      <c r="D1317" s="223"/>
      <c r="E1317" s="599"/>
      <c r="F1317" s="600"/>
      <c r="G1317" s="309"/>
      <c r="H1317" s="602">
        <v>0</v>
      </c>
      <c r="I1317" s="41"/>
    </row>
    <row r="1318" spans="1:9" ht="38.25">
      <c r="A1318" s="409"/>
      <c r="B1318" s="409"/>
      <c r="C1318" s="598" t="s">
        <v>4200</v>
      </c>
      <c r="D1318" s="212" t="s">
        <v>26</v>
      </c>
      <c r="E1318" s="599" t="s">
        <v>5223</v>
      </c>
      <c r="F1318" s="600" t="s">
        <v>4201</v>
      </c>
      <c r="G1318" s="309"/>
      <c r="H1318" s="601">
        <v>16198.38</v>
      </c>
      <c r="I1318" s="41" t="s">
        <v>152</v>
      </c>
    </row>
    <row r="1319" spans="1:9" ht="38.25">
      <c r="A1319" s="409"/>
      <c r="B1319" s="409"/>
      <c r="C1319" s="598" t="s">
        <v>4202</v>
      </c>
      <c r="D1319" s="212" t="s">
        <v>26</v>
      </c>
      <c r="E1319" s="599" t="s">
        <v>5223</v>
      </c>
      <c r="F1319" s="600" t="s">
        <v>4203</v>
      </c>
      <c r="G1319" s="309"/>
      <c r="H1319" s="601">
        <v>28997.1</v>
      </c>
      <c r="I1319" s="41" t="s">
        <v>152</v>
      </c>
    </row>
    <row r="1320" spans="1:9" ht="38.25">
      <c r="A1320" s="409"/>
      <c r="B1320" s="409"/>
      <c r="C1320" s="598" t="s">
        <v>4204</v>
      </c>
      <c r="D1320" s="212" t="s">
        <v>26</v>
      </c>
      <c r="E1320" s="599" t="s">
        <v>5223</v>
      </c>
      <c r="F1320" s="600" t="s">
        <v>4205</v>
      </c>
      <c r="G1320" s="814" t="str">
        <f>G1294</f>
        <v xml:space="preserve">Công ty Cổ Phần Cúc Phương. Đc: Tổ 15, phường Kiến Hưng, TP Hà Nội. ĐT: 03674 16858 </v>
      </c>
      <c r="H1320" s="601">
        <v>37596.239999999998</v>
      </c>
      <c r="I1320" s="41" t="s">
        <v>152</v>
      </c>
    </row>
    <row r="1321" spans="1:9" ht="38.25">
      <c r="A1321" s="409"/>
      <c r="B1321" s="409"/>
      <c r="C1321" s="598" t="s">
        <v>4206</v>
      </c>
      <c r="D1321" s="212" t="s">
        <v>26</v>
      </c>
      <c r="E1321" s="599" t="s">
        <v>5223</v>
      </c>
      <c r="F1321" s="600" t="s">
        <v>4207</v>
      </c>
      <c r="G1321" s="814"/>
      <c r="H1321" s="601">
        <v>50394.96</v>
      </c>
      <c r="I1321" s="41" t="s">
        <v>152</v>
      </c>
    </row>
    <row r="1322" spans="1:9" ht="38.25">
      <c r="A1322" s="409"/>
      <c r="B1322" s="409"/>
      <c r="C1322" s="598" t="s">
        <v>4208</v>
      </c>
      <c r="D1322" s="212" t="s">
        <v>26</v>
      </c>
      <c r="E1322" s="599" t="s">
        <v>5223</v>
      </c>
      <c r="F1322" s="600" t="s">
        <v>4209</v>
      </c>
      <c r="G1322" s="814"/>
      <c r="H1322" s="601">
        <v>73892.61</v>
      </c>
      <c r="I1322" s="41" t="s">
        <v>152</v>
      </c>
    </row>
    <row r="1323" spans="1:9" ht="38.25">
      <c r="A1323" s="409"/>
      <c r="B1323" s="409"/>
      <c r="C1323" s="598" t="s">
        <v>4210</v>
      </c>
      <c r="D1323" s="212" t="s">
        <v>26</v>
      </c>
      <c r="E1323" s="599" t="s">
        <v>5223</v>
      </c>
      <c r="F1323" s="600" t="s">
        <v>4211</v>
      </c>
      <c r="G1323" s="309"/>
      <c r="H1323" s="601">
        <v>117388.26</v>
      </c>
      <c r="I1323" s="41" t="s">
        <v>152</v>
      </c>
    </row>
    <row r="1324" spans="1:9" ht="38.25">
      <c r="A1324" s="409"/>
      <c r="B1324" s="409"/>
      <c r="C1324" s="598" t="s">
        <v>1120</v>
      </c>
      <c r="D1324" s="212" t="s">
        <v>26</v>
      </c>
      <c r="E1324" s="599" t="s">
        <v>5223</v>
      </c>
      <c r="F1324" s="600" t="s">
        <v>4212</v>
      </c>
      <c r="G1324" s="309"/>
      <c r="H1324" s="601">
        <v>163283.67000000001</v>
      </c>
      <c r="I1324" s="41" t="s">
        <v>152</v>
      </c>
    </row>
    <row r="1325" spans="1:9" ht="38.25">
      <c r="A1325" s="409"/>
      <c r="B1325" s="409"/>
      <c r="C1325" s="598" t="s">
        <v>4213</v>
      </c>
      <c r="D1325" s="212" t="s">
        <v>26</v>
      </c>
      <c r="E1325" s="599" t="s">
        <v>5223</v>
      </c>
      <c r="F1325" s="600" t="s">
        <v>4214</v>
      </c>
      <c r="G1325" s="309"/>
      <c r="H1325" s="601">
        <v>238276.17</v>
      </c>
      <c r="I1325" s="41" t="s">
        <v>152</v>
      </c>
    </row>
    <row r="1326" spans="1:9" ht="38.25">
      <c r="A1326" s="409"/>
      <c r="B1326" s="409"/>
      <c r="C1326" s="598" t="s">
        <v>4215</v>
      </c>
      <c r="D1326" s="212" t="s">
        <v>26</v>
      </c>
      <c r="E1326" s="599" t="s">
        <v>5223</v>
      </c>
      <c r="F1326" s="600" t="s">
        <v>4216</v>
      </c>
      <c r="G1326" s="309"/>
      <c r="H1326" s="601">
        <v>381361.86</v>
      </c>
      <c r="I1326" s="41" t="s">
        <v>152</v>
      </c>
    </row>
    <row r="1327" spans="1:9" ht="38.25">
      <c r="A1327" s="409"/>
      <c r="B1327" s="409"/>
      <c r="C1327" s="598" t="s">
        <v>4217</v>
      </c>
      <c r="D1327" s="212" t="s">
        <v>26</v>
      </c>
      <c r="E1327" s="599" t="s">
        <v>5223</v>
      </c>
      <c r="F1327" s="600" t="s">
        <v>4218</v>
      </c>
      <c r="G1327" s="309"/>
      <c r="H1327" s="601">
        <v>474352.56</v>
      </c>
      <c r="I1327" s="41" t="s">
        <v>152</v>
      </c>
    </row>
    <row r="1328" spans="1:9" ht="38.25">
      <c r="A1328" s="409"/>
      <c r="B1328" s="409"/>
      <c r="C1328" s="598" t="s">
        <v>4219</v>
      </c>
      <c r="D1328" s="212" t="s">
        <v>26</v>
      </c>
      <c r="E1328" s="599" t="s">
        <v>5223</v>
      </c>
      <c r="F1328" s="600" t="s">
        <v>4220</v>
      </c>
      <c r="G1328" s="309"/>
      <c r="H1328" s="601">
        <v>582841.71</v>
      </c>
      <c r="I1328" s="41" t="s">
        <v>152</v>
      </c>
    </row>
    <row r="1329" spans="1:9" ht="38.25">
      <c r="A1329" s="409"/>
      <c r="B1329" s="409"/>
      <c r="C1329" s="598" t="s">
        <v>4221</v>
      </c>
      <c r="D1329" s="212" t="s">
        <v>26</v>
      </c>
      <c r="E1329" s="599" t="s">
        <v>5223</v>
      </c>
      <c r="F1329" s="600" t="s">
        <v>4222</v>
      </c>
      <c r="G1329" s="309"/>
      <c r="H1329" s="601">
        <v>795320.46</v>
      </c>
      <c r="I1329" s="41" t="s">
        <v>152</v>
      </c>
    </row>
    <row r="1330" spans="1:9" ht="38.25">
      <c r="A1330" s="409"/>
      <c r="B1330" s="409"/>
      <c r="C1330" s="598" t="s">
        <v>4200</v>
      </c>
      <c r="D1330" s="212" t="s">
        <v>26</v>
      </c>
      <c r="E1330" s="599" t="s">
        <v>5223</v>
      </c>
      <c r="F1330" s="600" t="s">
        <v>4223</v>
      </c>
      <c r="G1330" s="309"/>
      <c r="H1330" s="601">
        <v>18098.189999999999</v>
      </c>
      <c r="I1330" s="41" t="s">
        <v>152</v>
      </c>
    </row>
    <row r="1331" spans="1:9" ht="38.25">
      <c r="A1331" s="409"/>
      <c r="B1331" s="409"/>
      <c r="C1331" s="598" t="s">
        <v>4202</v>
      </c>
      <c r="D1331" s="212" t="s">
        <v>26</v>
      </c>
      <c r="E1331" s="599" t="s">
        <v>5223</v>
      </c>
      <c r="F1331" s="600" t="s">
        <v>4224</v>
      </c>
      <c r="G1331" s="309"/>
      <c r="H1331" s="601">
        <v>33296.67</v>
      </c>
      <c r="I1331" s="41" t="s">
        <v>152</v>
      </c>
    </row>
    <row r="1332" spans="1:9" ht="38.25">
      <c r="A1332" s="409"/>
      <c r="B1332" s="409"/>
      <c r="C1332" s="598" t="s">
        <v>4204</v>
      </c>
      <c r="D1332" s="212" t="s">
        <v>26</v>
      </c>
      <c r="E1332" s="599" t="s">
        <v>5223</v>
      </c>
      <c r="F1332" s="600" t="s">
        <v>4225</v>
      </c>
      <c r="G1332" s="309"/>
      <c r="H1332" s="601">
        <v>45195.48</v>
      </c>
      <c r="I1332" s="41" t="s">
        <v>152</v>
      </c>
    </row>
    <row r="1333" spans="1:9" ht="38.25">
      <c r="A1333" s="409"/>
      <c r="B1333" s="409"/>
      <c r="C1333" s="598" t="s">
        <v>4206</v>
      </c>
      <c r="D1333" s="212" t="s">
        <v>26</v>
      </c>
      <c r="E1333" s="599" t="s">
        <v>5223</v>
      </c>
      <c r="F1333" s="600" t="s">
        <v>4226</v>
      </c>
      <c r="G1333" s="309"/>
      <c r="H1333" s="601">
        <v>61193.88</v>
      </c>
      <c r="I1333" s="41" t="s">
        <v>152</v>
      </c>
    </row>
    <row r="1334" spans="1:9" ht="38.25">
      <c r="A1334" s="409"/>
      <c r="B1334" s="409"/>
      <c r="C1334" s="598" t="s">
        <v>4208</v>
      </c>
      <c r="D1334" s="212" t="s">
        <v>26</v>
      </c>
      <c r="E1334" s="599" t="s">
        <v>5223</v>
      </c>
      <c r="F1334" s="600" t="s">
        <v>4227</v>
      </c>
      <c r="G1334" s="309"/>
      <c r="H1334" s="601">
        <v>97290.27</v>
      </c>
      <c r="I1334" s="41" t="s">
        <v>152</v>
      </c>
    </row>
    <row r="1335" spans="1:9" ht="38.25">
      <c r="A1335" s="409"/>
      <c r="B1335" s="409"/>
      <c r="C1335" s="598" t="s">
        <v>4210</v>
      </c>
      <c r="D1335" s="212" t="s">
        <v>26</v>
      </c>
      <c r="E1335" s="599" t="s">
        <v>5223</v>
      </c>
      <c r="F1335" s="600" t="s">
        <v>4228</v>
      </c>
      <c r="G1335" s="309"/>
      <c r="H1335" s="601">
        <v>152884.71</v>
      </c>
      <c r="I1335" s="41" t="s">
        <v>152</v>
      </c>
    </row>
    <row r="1336" spans="1:9" ht="38.25">
      <c r="A1336" s="409"/>
      <c r="B1336" s="409"/>
      <c r="C1336" s="598" t="s">
        <v>1120</v>
      </c>
      <c r="D1336" s="212" t="s">
        <v>26</v>
      </c>
      <c r="E1336" s="599" t="s">
        <v>5223</v>
      </c>
      <c r="F1336" s="600" t="s">
        <v>4229</v>
      </c>
      <c r="G1336" s="309"/>
      <c r="H1336" s="601">
        <v>208379.16</v>
      </c>
      <c r="I1336" s="41" t="s">
        <v>152</v>
      </c>
    </row>
    <row r="1337" spans="1:9" ht="38.25">
      <c r="A1337" s="409"/>
      <c r="B1337" s="409"/>
      <c r="C1337" s="598" t="s">
        <v>4213</v>
      </c>
      <c r="D1337" s="212" t="s">
        <v>26</v>
      </c>
      <c r="E1337" s="599" t="s">
        <v>5223</v>
      </c>
      <c r="F1337" s="600" t="s">
        <v>4230</v>
      </c>
      <c r="G1337" s="309"/>
      <c r="H1337" s="601">
        <v>291770.82</v>
      </c>
      <c r="I1337" s="41" t="s">
        <v>152</v>
      </c>
    </row>
    <row r="1338" spans="1:9" ht="38.25">
      <c r="A1338" s="409"/>
      <c r="B1338" s="409"/>
      <c r="C1338" s="598" t="s">
        <v>4215</v>
      </c>
      <c r="D1338" s="212" t="s">
        <v>26</v>
      </c>
      <c r="E1338" s="599" t="s">
        <v>5223</v>
      </c>
      <c r="F1338" s="600" t="s">
        <v>4231</v>
      </c>
      <c r="G1338" s="814" t="str">
        <f>G1320</f>
        <v xml:space="preserve">Công ty Cổ Phần Cúc Phương. Đc: Tổ 15, phường Kiến Hưng, TP Hà Nội. ĐT: 03674 16858 </v>
      </c>
      <c r="H1338" s="601">
        <v>444555.54</v>
      </c>
      <c r="I1338" s="41" t="s">
        <v>152</v>
      </c>
    </row>
    <row r="1339" spans="1:9" ht="38.25">
      <c r="A1339" s="409"/>
      <c r="B1339" s="409"/>
      <c r="C1339" s="598" t="s">
        <v>4217</v>
      </c>
      <c r="D1339" s="212" t="s">
        <v>26</v>
      </c>
      <c r="E1339" s="599" t="s">
        <v>5223</v>
      </c>
      <c r="F1339" s="600" t="s">
        <v>4232</v>
      </c>
      <c r="G1339" s="814"/>
      <c r="H1339" s="601">
        <v>576542.34</v>
      </c>
      <c r="I1339" s="41" t="s">
        <v>152</v>
      </c>
    </row>
    <row r="1340" spans="1:9" ht="38.25">
      <c r="A1340" s="409"/>
      <c r="B1340" s="409"/>
      <c r="C1340" s="598" t="s">
        <v>4219</v>
      </c>
      <c r="D1340" s="212" t="s">
        <v>26</v>
      </c>
      <c r="E1340" s="599" t="s">
        <v>5223</v>
      </c>
      <c r="F1340" s="600" t="s">
        <v>4233</v>
      </c>
      <c r="G1340" s="814"/>
      <c r="H1340" s="601">
        <v>701529.84</v>
      </c>
      <c r="I1340" s="41" t="s">
        <v>152</v>
      </c>
    </row>
    <row r="1341" spans="1:9" ht="38.25">
      <c r="A1341" s="409"/>
      <c r="B1341" s="409"/>
      <c r="C1341" s="598" t="s">
        <v>4221</v>
      </c>
      <c r="D1341" s="212" t="s">
        <v>26</v>
      </c>
      <c r="E1341" s="599" t="s">
        <v>5223</v>
      </c>
      <c r="F1341" s="600" t="s">
        <v>4234</v>
      </c>
      <c r="G1341" s="309"/>
      <c r="H1341" s="601">
        <v>972502.74</v>
      </c>
      <c r="I1341" s="41" t="s">
        <v>152</v>
      </c>
    </row>
    <row r="1342" spans="1:9" ht="38.25">
      <c r="A1342" s="409"/>
      <c r="B1342" s="409"/>
      <c r="C1342" s="598" t="s">
        <v>4200</v>
      </c>
      <c r="D1342" s="212" t="s">
        <v>26</v>
      </c>
      <c r="E1342" s="599" t="s">
        <v>5223</v>
      </c>
      <c r="F1342" s="600" t="s">
        <v>4235</v>
      </c>
      <c r="G1342" s="309"/>
      <c r="H1342" s="601">
        <v>20097.990000000002</v>
      </c>
      <c r="I1342" s="41" t="s">
        <v>152</v>
      </c>
    </row>
    <row r="1343" spans="1:9" ht="38.25">
      <c r="A1343" s="409"/>
      <c r="B1343" s="409"/>
      <c r="C1343" s="598" t="s">
        <v>4202</v>
      </c>
      <c r="D1343" s="212" t="s">
        <v>26</v>
      </c>
      <c r="E1343" s="599" t="s">
        <v>5223</v>
      </c>
      <c r="F1343" s="600" t="s">
        <v>4236</v>
      </c>
      <c r="G1343" s="309"/>
      <c r="H1343" s="601">
        <v>35196.480000000003</v>
      </c>
      <c r="I1343" s="41" t="s">
        <v>152</v>
      </c>
    </row>
    <row r="1344" spans="1:9" ht="38.25">
      <c r="A1344" s="409"/>
      <c r="B1344" s="409"/>
      <c r="C1344" s="598" t="s">
        <v>4204</v>
      </c>
      <c r="D1344" s="212" t="s">
        <v>26</v>
      </c>
      <c r="E1344" s="599" t="s">
        <v>5223</v>
      </c>
      <c r="F1344" s="600" t="s">
        <v>4237</v>
      </c>
      <c r="G1344" s="309"/>
      <c r="H1344" s="601">
        <v>51794.82</v>
      </c>
      <c r="I1344" s="41" t="s">
        <v>152</v>
      </c>
    </row>
    <row r="1345" spans="1:9" ht="38.25">
      <c r="A1345" s="409"/>
      <c r="B1345" s="409"/>
      <c r="C1345" s="598" t="s">
        <v>4206</v>
      </c>
      <c r="D1345" s="212" t="s">
        <v>26</v>
      </c>
      <c r="E1345" s="599" t="s">
        <v>5223</v>
      </c>
      <c r="F1345" s="600" t="s">
        <v>4238</v>
      </c>
      <c r="G1345" s="309"/>
      <c r="H1345" s="601">
        <v>80291.97</v>
      </c>
      <c r="I1345" s="41" t="s">
        <v>152</v>
      </c>
    </row>
    <row r="1346" spans="1:9" ht="38.25">
      <c r="A1346" s="409"/>
      <c r="B1346" s="409"/>
      <c r="C1346" s="598" t="s">
        <v>4208</v>
      </c>
      <c r="D1346" s="212" t="s">
        <v>26</v>
      </c>
      <c r="E1346" s="599" t="s">
        <v>5223</v>
      </c>
      <c r="F1346" s="600" t="s">
        <v>4239</v>
      </c>
      <c r="G1346" s="309"/>
      <c r="H1346" s="601">
        <v>124687.53</v>
      </c>
      <c r="I1346" s="41" t="s">
        <v>152</v>
      </c>
    </row>
    <row r="1347" spans="1:9" ht="38.25">
      <c r="A1347" s="409"/>
      <c r="B1347" s="409"/>
      <c r="C1347" s="598" t="s">
        <v>4210</v>
      </c>
      <c r="D1347" s="212" t="s">
        <v>26</v>
      </c>
      <c r="E1347" s="599" t="s">
        <v>5223</v>
      </c>
      <c r="F1347" s="600" t="s">
        <v>4240</v>
      </c>
      <c r="G1347" s="309"/>
      <c r="H1347" s="601">
        <v>196580.34</v>
      </c>
      <c r="I1347" s="41" t="s">
        <v>152</v>
      </c>
    </row>
    <row r="1348" spans="1:9" ht="38.25">
      <c r="A1348" s="409"/>
      <c r="B1348" s="409"/>
      <c r="C1348" s="598" t="s">
        <v>1120</v>
      </c>
      <c r="D1348" s="212" t="s">
        <v>26</v>
      </c>
      <c r="E1348" s="599" t="s">
        <v>5223</v>
      </c>
      <c r="F1348" s="600" t="s">
        <v>4241</v>
      </c>
      <c r="G1348" s="309"/>
      <c r="H1348" s="601">
        <v>272272.77</v>
      </c>
      <c r="I1348" s="41" t="s">
        <v>152</v>
      </c>
    </row>
    <row r="1349" spans="1:9" ht="38.25">
      <c r="A1349" s="409"/>
      <c r="B1349" s="409"/>
      <c r="C1349" s="598" t="s">
        <v>4213</v>
      </c>
      <c r="D1349" s="212" t="s">
        <v>26</v>
      </c>
      <c r="E1349" s="599" t="s">
        <v>5223</v>
      </c>
      <c r="F1349" s="600" t="s">
        <v>4242</v>
      </c>
      <c r="G1349" s="309"/>
      <c r="H1349" s="601">
        <v>407059.29</v>
      </c>
      <c r="I1349" s="41" t="s">
        <v>152</v>
      </c>
    </row>
    <row r="1350" spans="1:9" ht="38.25">
      <c r="A1350" s="409"/>
      <c r="B1350" s="409"/>
      <c r="C1350" s="598" t="s">
        <v>4215</v>
      </c>
      <c r="D1350" s="212" t="s">
        <v>26</v>
      </c>
      <c r="E1350" s="599" t="s">
        <v>5223</v>
      </c>
      <c r="F1350" s="600" t="s">
        <v>4243</v>
      </c>
      <c r="G1350" s="309"/>
      <c r="H1350" s="601">
        <v>573042.68999999994</v>
      </c>
      <c r="I1350" s="41" t="s">
        <v>152</v>
      </c>
    </row>
    <row r="1351" spans="1:9" ht="38.25">
      <c r="A1351" s="409"/>
      <c r="B1351" s="409"/>
      <c r="C1351" s="598" t="s">
        <v>4217</v>
      </c>
      <c r="D1351" s="212" t="s">
        <v>26</v>
      </c>
      <c r="E1351" s="599" t="s">
        <v>5223</v>
      </c>
      <c r="F1351" s="600" t="s">
        <v>4244</v>
      </c>
      <c r="G1351" s="309"/>
      <c r="H1351" s="601">
        <v>771122.88</v>
      </c>
      <c r="I1351" s="41" t="s">
        <v>152</v>
      </c>
    </row>
    <row r="1352" spans="1:9" ht="38.25">
      <c r="A1352" s="409"/>
      <c r="B1352" s="409"/>
      <c r="C1352" s="598" t="s">
        <v>4219</v>
      </c>
      <c r="D1352" s="212" t="s">
        <v>26</v>
      </c>
      <c r="E1352" s="599" t="s">
        <v>5223</v>
      </c>
      <c r="F1352" s="600" t="s">
        <v>4245</v>
      </c>
      <c r="G1352" s="309"/>
      <c r="H1352" s="601">
        <v>979402.05</v>
      </c>
      <c r="I1352" s="41" t="s">
        <v>152</v>
      </c>
    </row>
    <row r="1353" spans="1:9" ht="38.25">
      <c r="A1353" s="409"/>
      <c r="B1353" s="409"/>
      <c r="C1353" s="598" t="s">
        <v>4221</v>
      </c>
      <c r="D1353" s="212" t="s">
        <v>26</v>
      </c>
      <c r="E1353" s="599" t="s">
        <v>5223</v>
      </c>
      <c r="F1353" s="600" t="s">
        <v>4246</v>
      </c>
      <c r="G1353" s="309"/>
      <c r="H1353" s="601">
        <v>1302469.74</v>
      </c>
      <c r="I1353" s="41" t="s">
        <v>152</v>
      </c>
    </row>
    <row r="1354" spans="1:9">
      <c r="A1354" s="409"/>
      <c r="B1354" s="409"/>
      <c r="C1354" s="219" t="s">
        <v>4247</v>
      </c>
      <c r="D1354" s="223"/>
      <c r="E1354" s="599"/>
      <c r="F1354" s="600"/>
      <c r="G1354" s="309"/>
      <c r="H1354" s="602"/>
      <c r="I1354" s="41"/>
    </row>
    <row r="1355" spans="1:9" ht="30">
      <c r="A1355" s="409"/>
      <c r="B1355" s="409"/>
      <c r="C1355" s="598" t="s">
        <v>4248</v>
      </c>
      <c r="D1355" s="212" t="s">
        <v>26</v>
      </c>
      <c r="E1355" s="599" t="s">
        <v>5223</v>
      </c>
      <c r="F1355" s="600" t="s">
        <v>4249</v>
      </c>
      <c r="G1355" s="309"/>
      <c r="H1355" s="602">
        <v>8590.5400000000009</v>
      </c>
      <c r="I1355" s="41" t="s">
        <v>152</v>
      </c>
    </row>
    <row r="1356" spans="1:9" ht="30">
      <c r="A1356" s="409"/>
      <c r="B1356" s="409"/>
      <c r="C1356" s="598" t="s">
        <v>4248</v>
      </c>
      <c r="D1356" s="212" t="s">
        <v>26</v>
      </c>
      <c r="E1356" s="599" t="s">
        <v>5223</v>
      </c>
      <c r="F1356" s="600" t="s">
        <v>4250</v>
      </c>
      <c r="G1356" s="309"/>
      <c r="H1356" s="602">
        <v>9489.5499999999993</v>
      </c>
      <c r="I1356" s="41" t="s">
        <v>152</v>
      </c>
    </row>
    <row r="1357" spans="1:9" ht="30">
      <c r="A1357" s="409"/>
      <c r="B1357" s="409"/>
      <c r="C1357" s="598" t="s">
        <v>4248</v>
      </c>
      <c r="D1357" s="212" t="s">
        <v>26</v>
      </c>
      <c r="E1357" s="599" t="s">
        <v>5223</v>
      </c>
      <c r="F1357" s="600" t="s">
        <v>4251</v>
      </c>
      <c r="G1357" s="814" t="str">
        <f>G1338</f>
        <v xml:space="preserve">Công ty Cổ Phần Cúc Phương. Đc: Tổ 15, phường Kiến Hưng, TP Hà Nội. ĐT: 03674 16858 </v>
      </c>
      <c r="H1357" s="602">
        <v>11287.57</v>
      </c>
      <c r="I1357" s="41" t="s">
        <v>152</v>
      </c>
    </row>
    <row r="1358" spans="1:9" ht="30">
      <c r="A1358" s="409"/>
      <c r="B1358" s="409"/>
      <c r="C1358" s="598" t="s">
        <v>4248</v>
      </c>
      <c r="D1358" s="212" t="s">
        <v>26</v>
      </c>
      <c r="E1358" s="599" t="s">
        <v>5223</v>
      </c>
      <c r="F1358" s="600" t="s">
        <v>4252</v>
      </c>
      <c r="G1358" s="814"/>
      <c r="H1358" s="602">
        <v>13285.37</v>
      </c>
      <c r="I1358" s="41" t="s">
        <v>152</v>
      </c>
    </row>
    <row r="1359" spans="1:9" ht="30">
      <c r="A1359" s="409"/>
      <c r="B1359" s="409"/>
      <c r="C1359" s="598" t="s">
        <v>4253</v>
      </c>
      <c r="D1359" s="212" t="s">
        <v>26</v>
      </c>
      <c r="E1359" s="599" t="s">
        <v>5223</v>
      </c>
      <c r="F1359" s="600" t="s">
        <v>4254</v>
      </c>
      <c r="G1359" s="814"/>
      <c r="H1359" s="602">
        <v>11087.79</v>
      </c>
      <c r="I1359" s="41" t="s">
        <v>152</v>
      </c>
    </row>
    <row r="1360" spans="1:9" ht="30">
      <c r="A1360" s="409"/>
      <c r="B1360" s="409"/>
      <c r="C1360" s="598" t="s">
        <v>4253</v>
      </c>
      <c r="D1360" s="212" t="s">
        <v>26</v>
      </c>
      <c r="E1360" s="599" t="s">
        <v>5223</v>
      </c>
      <c r="F1360" s="600" t="s">
        <v>4255</v>
      </c>
      <c r="G1360" s="814"/>
      <c r="H1360" s="602">
        <v>12985.7</v>
      </c>
      <c r="I1360" s="41" t="s">
        <v>152</v>
      </c>
    </row>
    <row r="1361" spans="1:9" ht="30">
      <c r="A1361" s="409"/>
      <c r="B1361" s="409"/>
      <c r="C1361" s="598" t="s">
        <v>4253</v>
      </c>
      <c r="D1361" s="212" t="s">
        <v>26</v>
      </c>
      <c r="E1361" s="599" t="s">
        <v>5223</v>
      </c>
      <c r="F1361" s="600" t="s">
        <v>4256</v>
      </c>
      <c r="G1361" s="309"/>
      <c r="H1361" s="602">
        <v>14384.16</v>
      </c>
      <c r="I1361" s="41" t="s">
        <v>152</v>
      </c>
    </row>
    <row r="1362" spans="1:9" ht="30">
      <c r="A1362" s="409"/>
      <c r="B1362" s="409"/>
      <c r="C1362" s="598" t="s">
        <v>4253</v>
      </c>
      <c r="D1362" s="212" t="s">
        <v>26</v>
      </c>
      <c r="E1362" s="599" t="s">
        <v>5223</v>
      </c>
      <c r="F1362" s="600" t="s">
        <v>4257</v>
      </c>
      <c r="G1362" s="309"/>
      <c r="H1362" s="602">
        <v>20277.669999999998</v>
      </c>
      <c r="I1362" s="41" t="s">
        <v>152</v>
      </c>
    </row>
    <row r="1363" spans="1:9" ht="30">
      <c r="A1363" s="409"/>
      <c r="B1363" s="409"/>
      <c r="C1363" s="598" t="s">
        <v>4258</v>
      </c>
      <c r="D1363" s="212" t="s">
        <v>26</v>
      </c>
      <c r="E1363" s="599" t="s">
        <v>5223</v>
      </c>
      <c r="F1363" s="600" t="s">
        <v>4259</v>
      </c>
      <c r="G1363" s="309"/>
      <c r="H1363" s="602">
        <v>16282.07</v>
      </c>
      <c r="I1363" s="41" t="s">
        <v>152</v>
      </c>
    </row>
    <row r="1364" spans="1:9" ht="30">
      <c r="A1364" s="409"/>
      <c r="B1364" s="409"/>
      <c r="C1364" s="598" t="s">
        <v>4258</v>
      </c>
      <c r="D1364" s="212" t="s">
        <v>26</v>
      </c>
      <c r="E1364" s="599" t="s">
        <v>5223</v>
      </c>
      <c r="F1364" s="600" t="s">
        <v>4260</v>
      </c>
      <c r="G1364" s="309"/>
      <c r="H1364" s="602">
        <v>19878.11</v>
      </c>
      <c r="I1364" s="41" t="s">
        <v>152</v>
      </c>
    </row>
    <row r="1365" spans="1:9" ht="30">
      <c r="A1365" s="409"/>
      <c r="B1365" s="409"/>
      <c r="C1365" s="598" t="s">
        <v>4258</v>
      </c>
      <c r="D1365" s="212" t="s">
        <v>26</v>
      </c>
      <c r="E1365" s="599" t="s">
        <v>5223</v>
      </c>
      <c r="F1365" s="600" t="s">
        <v>4261</v>
      </c>
      <c r="G1365" s="309"/>
      <c r="H1365" s="602">
        <v>22575.14</v>
      </c>
      <c r="I1365" s="41" t="s">
        <v>152</v>
      </c>
    </row>
    <row r="1366" spans="1:9" ht="30">
      <c r="A1366" s="409"/>
      <c r="B1366" s="409"/>
      <c r="C1366" s="598" t="s">
        <v>4258</v>
      </c>
      <c r="D1366" s="212" t="s">
        <v>26</v>
      </c>
      <c r="E1366" s="599" t="s">
        <v>5223</v>
      </c>
      <c r="F1366" s="600" t="s">
        <v>4262</v>
      </c>
      <c r="G1366" s="309"/>
      <c r="H1366" s="602">
        <v>33563.040000000001</v>
      </c>
      <c r="I1366" s="41" t="s">
        <v>152</v>
      </c>
    </row>
    <row r="1367" spans="1:9" ht="30">
      <c r="A1367" s="409"/>
      <c r="B1367" s="409"/>
      <c r="C1367" s="598" t="s">
        <v>4263</v>
      </c>
      <c r="D1367" s="212" t="s">
        <v>26</v>
      </c>
      <c r="E1367" s="599" t="s">
        <v>5223</v>
      </c>
      <c r="F1367" s="600" t="s">
        <v>4264</v>
      </c>
      <c r="G1367" s="309"/>
      <c r="H1367" s="602">
        <v>18979.099999999999</v>
      </c>
      <c r="I1367" s="41" t="s">
        <v>152</v>
      </c>
    </row>
    <row r="1368" spans="1:9" ht="30">
      <c r="A1368" s="409"/>
      <c r="B1368" s="409"/>
      <c r="C1368" s="598" t="s">
        <v>4263</v>
      </c>
      <c r="D1368" s="212" t="s">
        <v>26</v>
      </c>
      <c r="E1368" s="599" t="s">
        <v>5223</v>
      </c>
      <c r="F1368" s="600" t="s">
        <v>4265</v>
      </c>
      <c r="G1368" s="309"/>
      <c r="H1368" s="602">
        <v>22375.360000000001</v>
      </c>
      <c r="I1368" s="41" t="s">
        <v>152</v>
      </c>
    </row>
    <row r="1369" spans="1:9" ht="30">
      <c r="A1369" s="409"/>
      <c r="B1369" s="409"/>
      <c r="C1369" s="598" t="s">
        <v>4263</v>
      </c>
      <c r="D1369" s="212" t="s">
        <v>26</v>
      </c>
      <c r="E1369" s="599" t="s">
        <v>5223</v>
      </c>
      <c r="F1369" s="600" t="s">
        <v>4266</v>
      </c>
      <c r="G1369" s="309"/>
      <c r="H1369" s="602">
        <v>25471.95</v>
      </c>
      <c r="I1369" s="41" t="s">
        <v>152</v>
      </c>
    </row>
    <row r="1370" spans="1:9" ht="30">
      <c r="A1370" s="409"/>
      <c r="B1370" s="409"/>
      <c r="C1370" s="598" t="s">
        <v>4263</v>
      </c>
      <c r="D1370" s="212" t="s">
        <v>26</v>
      </c>
      <c r="E1370" s="599" t="s">
        <v>5223</v>
      </c>
      <c r="F1370" s="600" t="s">
        <v>4267</v>
      </c>
      <c r="G1370" s="309"/>
      <c r="H1370" s="602">
        <v>29967</v>
      </c>
      <c r="I1370" s="41" t="s">
        <v>152</v>
      </c>
    </row>
    <row r="1371" spans="1:9" ht="30">
      <c r="A1371" s="409"/>
      <c r="B1371" s="409"/>
      <c r="C1371" s="598" t="s">
        <v>4263</v>
      </c>
      <c r="D1371" s="212" t="s">
        <v>26</v>
      </c>
      <c r="E1371" s="599" t="s">
        <v>5223</v>
      </c>
      <c r="F1371" s="600" t="s">
        <v>4268</v>
      </c>
      <c r="G1371" s="309"/>
      <c r="H1371" s="602">
        <v>36959.300000000003</v>
      </c>
      <c r="I1371" s="41" t="s">
        <v>152</v>
      </c>
    </row>
    <row r="1372" spans="1:9" ht="30">
      <c r="A1372" s="409"/>
      <c r="B1372" s="409"/>
      <c r="C1372" s="598" t="s">
        <v>4263</v>
      </c>
      <c r="D1372" s="212" t="s">
        <v>26</v>
      </c>
      <c r="E1372" s="599" t="s">
        <v>5223</v>
      </c>
      <c r="F1372" s="600" t="s">
        <v>4269</v>
      </c>
      <c r="G1372" s="309"/>
      <c r="H1372" s="602">
        <v>49845.11</v>
      </c>
      <c r="I1372" s="41" t="s">
        <v>152</v>
      </c>
    </row>
    <row r="1373" spans="1:9" ht="30">
      <c r="A1373" s="409"/>
      <c r="B1373" s="409"/>
      <c r="C1373" s="598" t="s">
        <v>4270</v>
      </c>
      <c r="D1373" s="212" t="s">
        <v>26</v>
      </c>
      <c r="E1373" s="599" t="s">
        <v>5223</v>
      </c>
      <c r="F1373" s="600" t="s">
        <v>4271</v>
      </c>
      <c r="G1373" s="309"/>
      <c r="H1373" s="602">
        <v>23274.37</v>
      </c>
      <c r="I1373" s="41" t="s">
        <v>152</v>
      </c>
    </row>
    <row r="1374" spans="1:9" ht="30">
      <c r="A1374" s="409"/>
      <c r="B1374" s="409"/>
      <c r="C1374" s="598" t="s">
        <v>4270</v>
      </c>
      <c r="D1374" s="212" t="s">
        <v>26</v>
      </c>
      <c r="E1374" s="599" t="s">
        <v>5223</v>
      </c>
      <c r="F1374" s="600" t="s">
        <v>4272</v>
      </c>
      <c r="G1374" s="309"/>
      <c r="H1374" s="602">
        <v>26570.74</v>
      </c>
      <c r="I1374" s="41" t="s">
        <v>152</v>
      </c>
    </row>
    <row r="1375" spans="1:9" ht="30">
      <c r="A1375" s="409"/>
      <c r="B1375" s="409"/>
      <c r="C1375" s="598" t="s">
        <v>4270</v>
      </c>
      <c r="D1375" s="212" t="s">
        <v>26</v>
      </c>
      <c r="E1375" s="599" t="s">
        <v>5223</v>
      </c>
      <c r="F1375" s="600" t="s">
        <v>4273</v>
      </c>
      <c r="G1375" s="309"/>
      <c r="H1375" s="602">
        <v>30666.23</v>
      </c>
      <c r="I1375" s="41" t="s">
        <v>152</v>
      </c>
    </row>
    <row r="1376" spans="1:9" ht="30">
      <c r="A1376" s="409"/>
      <c r="B1376" s="409"/>
      <c r="C1376" s="598" t="s">
        <v>4270</v>
      </c>
      <c r="D1376" s="212" t="s">
        <v>26</v>
      </c>
      <c r="E1376" s="599" t="s">
        <v>5223</v>
      </c>
      <c r="F1376" s="600" t="s">
        <v>4274</v>
      </c>
      <c r="G1376" s="309"/>
      <c r="H1376" s="602">
        <v>37159.08</v>
      </c>
      <c r="I1376" s="41" t="s">
        <v>152</v>
      </c>
    </row>
    <row r="1377" spans="1:9" ht="30">
      <c r="A1377" s="409"/>
      <c r="B1377" s="409"/>
      <c r="C1377" s="598" t="s">
        <v>4270</v>
      </c>
      <c r="D1377" s="212" t="s">
        <v>26</v>
      </c>
      <c r="E1377" s="599" t="s">
        <v>5223</v>
      </c>
      <c r="F1377" s="600" t="s">
        <v>4275</v>
      </c>
      <c r="G1377" s="309"/>
      <c r="H1377" s="602">
        <v>46548.74</v>
      </c>
      <c r="I1377" s="41" t="s">
        <v>152</v>
      </c>
    </row>
    <row r="1378" spans="1:9" ht="30">
      <c r="A1378" s="409"/>
      <c r="B1378" s="409"/>
      <c r="C1378" s="598" t="s">
        <v>4270</v>
      </c>
      <c r="D1378" s="212" t="s">
        <v>26</v>
      </c>
      <c r="E1378" s="599" t="s">
        <v>5223</v>
      </c>
      <c r="F1378" s="600" t="s">
        <v>4276</v>
      </c>
      <c r="G1378" s="309"/>
      <c r="H1378" s="602">
        <v>66826.41</v>
      </c>
      <c r="I1378" s="41" t="s">
        <v>152</v>
      </c>
    </row>
    <row r="1379" spans="1:9" ht="30">
      <c r="A1379" s="409"/>
      <c r="B1379" s="409"/>
      <c r="C1379" s="598" t="s">
        <v>4277</v>
      </c>
      <c r="D1379" s="212" t="s">
        <v>26</v>
      </c>
      <c r="E1379" s="599" t="s">
        <v>5223</v>
      </c>
      <c r="F1379" s="600" t="s">
        <v>4278</v>
      </c>
      <c r="G1379" s="309"/>
      <c r="H1379" s="602">
        <v>30965.9</v>
      </c>
      <c r="I1379" s="41" t="s">
        <v>152</v>
      </c>
    </row>
    <row r="1380" spans="1:9" ht="30">
      <c r="A1380" s="409"/>
      <c r="B1380" s="409"/>
      <c r="C1380" s="598" t="s">
        <v>4277</v>
      </c>
      <c r="D1380" s="212" t="s">
        <v>26</v>
      </c>
      <c r="E1380" s="599" t="s">
        <v>5223</v>
      </c>
      <c r="F1380" s="600" t="s">
        <v>4279</v>
      </c>
      <c r="G1380" s="309"/>
      <c r="H1380" s="602">
        <v>37658.53</v>
      </c>
      <c r="I1380" s="41" t="s">
        <v>152</v>
      </c>
    </row>
    <row r="1381" spans="1:9" ht="30">
      <c r="A1381" s="409"/>
      <c r="B1381" s="409"/>
      <c r="C1381" s="598" t="s">
        <v>4277</v>
      </c>
      <c r="D1381" s="212" t="s">
        <v>26</v>
      </c>
      <c r="E1381" s="599" t="s">
        <v>5223</v>
      </c>
      <c r="F1381" s="600" t="s">
        <v>4280</v>
      </c>
      <c r="G1381" s="309"/>
      <c r="H1381" s="602">
        <v>43851.71</v>
      </c>
      <c r="I1381" s="41" t="s">
        <v>152</v>
      </c>
    </row>
    <row r="1382" spans="1:9" ht="30">
      <c r="A1382" s="409"/>
      <c r="B1382" s="409"/>
      <c r="C1382" s="598" t="s">
        <v>4277</v>
      </c>
      <c r="D1382" s="212" t="s">
        <v>26</v>
      </c>
      <c r="E1382" s="599" t="s">
        <v>5223</v>
      </c>
      <c r="F1382" s="600" t="s">
        <v>4281</v>
      </c>
      <c r="G1382" s="814" t="str">
        <f>G1357</f>
        <v xml:space="preserve">Công ty Cổ Phần Cúc Phương. Đc: Tổ 15, phường Kiến Hưng, TP Hà Nội. ĐT: 03674 16858 </v>
      </c>
      <c r="H1382" s="602">
        <v>53041.59</v>
      </c>
      <c r="I1382" s="41" t="s">
        <v>152</v>
      </c>
    </row>
    <row r="1383" spans="1:9" ht="30">
      <c r="A1383" s="409"/>
      <c r="B1383" s="409"/>
      <c r="C1383" s="598" t="s">
        <v>4277</v>
      </c>
      <c r="D1383" s="212" t="s">
        <v>26</v>
      </c>
      <c r="E1383" s="599" t="s">
        <v>5223</v>
      </c>
      <c r="F1383" s="600" t="s">
        <v>4282</v>
      </c>
      <c r="G1383" s="814"/>
      <c r="H1383" s="602">
        <v>66526.740000000005</v>
      </c>
      <c r="I1383" s="41" t="s">
        <v>152</v>
      </c>
    </row>
    <row r="1384" spans="1:9" ht="30">
      <c r="A1384" s="409"/>
      <c r="B1384" s="409"/>
      <c r="C1384" s="598" t="s">
        <v>4277</v>
      </c>
      <c r="D1384" s="212" t="s">
        <v>26</v>
      </c>
      <c r="E1384" s="599" t="s">
        <v>5223</v>
      </c>
      <c r="F1384" s="600" t="s">
        <v>4283</v>
      </c>
      <c r="G1384" s="814"/>
      <c r="H1384" s="602">
        <v>79912</v>
      </c>
      <c r="I1384" s="41" t="s">
        <v>152</v>
      </c>
    </row>
    <row r="1385" spans="1:9" ht="30">
      <c r="A1385" s="409"/>
      <c r="B1385" s="409"/>
      <c r="C1385" s="598" t="s">
        <v>4284</v>
      </c>
      <c r="D1385" s="212" t="s">
        <v>26</v>
      </c>
      <c r="E1385" s="599" t="s">
        <v>5223</v>
      </c>
      <c r="F1385" s="600" t="s">
        <v>4285</v>
      </c>
      <c r="G1385" s="814"/>
      <c r="H1385" s="602">
        <v>42253.47</v>
      </c>
      <c r="I1385" s="41" t="s">
        <v>152</v>
      </c>
    </row>
    <row r="1386" spans="1:9" ht="30">
      <c r="A1386" s="409"/>
      <c r="B1386" s="409"/>
      <c r="C1386" s="598" t="s">
        <v>4284</v>
      </c>
      <c r="D1386" s="212" t="s">
        <v>26</v>
      </c>
      <c r="E1386" s="599" t="s">
        <v>5223</v>
      </c>
      <c r="F1386" s="600" t="s">
        <v>4286</v>
      </c>
      <c r="G1386" s="814"/>
      <c r="H1386" s="602">
        <v>47947.199999999997</v>
      </c>
      <c r="I1386" s="41" t="s">
        <v>152</v>
      </c>
    </row>
    <row r="1387" spans="1:9" ht="30">
      <c r="A1387" s="409"/>
      <c r="B1387" s="409"/>
      <c r="C1387" s="598" t="s">
        <v>4284</v>
      </c>
      <c r="D1387" s="212" t="s">
        <v>26</v>
      </c>
      <c r="E1387" s="599" t="s">
        <v>5223</v>
      </c>
      <c r="F1387" s="600" t="s">
        <v>4287</v>
      </c>
      <c r="G1387" s="309"/>
      <c r="H1387" s="602">
        <v>62431.25</v>
      </c>
      <c r="I1387" s="41" t="s">
        <v>152</v>
      </c>
    </row>
    <row r="1388" spans="1:9" ht="30">
      <c r="A1388" s="409"/>
      <c r="B1388" s="409"/>
      <c r="C1388" s="598" t="s">
        <v>4284</v>
      </c>
      <c r="D1388" s="212" t="s">
        <v>26</v>
      </c>
      <c r="E1388" s="599" t="s">
        <v>5223</v>
      </c>
      <c r="F1388" s="600" t="s">
        <v>4288</v>
      </c>
      <c r="G1388" s="309"/>
      <c r="H1388" s="602">
        <v>77314.86</v>
      </c>
      <c r="I1388" s="41" t="s">
        <v>152</v>
      </c>
    </row>
    <row r="1389" spans="1:9" ht="30">
      <c r="A1389" s="409"/>
      <c r="B1389" s="409"/>
      <c r="C1389" s="598" t="s">
        <v>4284</v>
      </c>
      <c r="D1389" s="212" t="s">
        <v>26</v>
      </c>
      <c r="E1389" s="599" t="s">
        <v>5223</v>
      </c>
      <c r="F1389" s="600" t="s">
        <v>4289</v>
      </c>
      <c r="G1389" s="309"/>
      <c r="H1389" s="602">
        <v>97192.97</v>
      </c>
      <c r="I1389" s="41" t="s">
        <v>152</v>
      </c>
    </row>
    <row r="1390" spans="1:9" ht="30">
      <c r="A1390" s="409"/>
      <c r="B1390" s="409"/>
      <c r="C1390" s="598" t="s">
        <v>4284</v>
      </c>
      <c r="D1390" s="212" t="s">
        <v>26</v>
      </c>
      <c r="E1390" s="599" t="s">
        <v>5223</v>
      </c>
      <c r="F1390" s="600" t="s">
        <v>4290</v>
      </c>
      <c r="G1390" s="309"/>
      <c r="H1390" s="602">
        <v>117370.75</v>
      </c>
      <c r="I1390" s="41" t="s">
        <v>152</v>
      </c>
    </row>
    <row r="1391" spans="1:9" ht="30">
      <c r="A1391" s="409"/>
      <c r="B1391" s="409"/>
      <c r="C1391" s="598" t="s">
        <v>4291</v>
      </c>
      <c r="D1391" s="212" t="s">
        <v>26</v>
      </c>
      <c r="E1391" s="599" t="s">
        <v>5223</v>
      </c>
      <c r="F1391" s="600" t="s">
        <v>4292</v>
      </c>
      <c r="G1391" s="309"/>
      <c r="H1391" s="602">
        <v>44200</v>
      </c>
      <c r="I1391" s="41" t="s">
        <v>152</v>
      </c>
    </row>
    <row r="1392" spans="1:9" ht="30">
      <c r="A1392" s="409"/>
      <c r="B1392" s="409"/>
      <c r="C1392" s="598" t="s">
        <v>4291</v>
      </c>
      <c r="D1392" s="212" t="s">
        <v>26</v>
      </c>
      <c r="E1392" s="599" t="s">
        <v>5223</v>
      </c>
      <c r="F1392" s="600" t="s">
        <v>4293</v>
      </c>
      <c r="G1392" s="309"/>
      <c r="H1392" s="602">
        <v>59134.879999999997</v>
      </c>
      <c r="I1392" s="41" t="s">
        <v>152</v>
      </c>
    </row>
    <row r="1393" spans="1:9" ht="30">
      <c r="A1393" s="409"/>
      <c r="B1393" s="409"/>
      <c r="C1393" s="598" t="s">
        <v>4291</v>
      </c>
      <c r="D1393" s="212" t="s">
        <v>26</v>
      </c>
      <c r="E1393" s="599" t="s">
        <v>5223</v>
      </c>
      <c r="F1393" s="600" t="s">
        <v>4294</v>
      </c>
      <c r="G1393" s="309"/>
      <c r="H1393" s="602">
        <v>68324.759999999995</v>
      </c>
      <c r="I1393" s="41" t="s">
        <v>152</v>
      </c>
    </row>
    <row r="1394" spans="1:9" ht="30">
      <c r="A1394" s="409"/>
      <c r="B1394" s="409"/>
      <c r="C1394" s="598" t="s">
        <v>4291</v>
      </c>
      <c r="D1394" s="212" t="s">
        <v>26</v>
      </c>
      <c r="E1394" s="599" t="s">
        <v>5223</v>
      </c>
      <c r="F1394" s="600" t="s">
        <v>4295</v>
      </c>
      <c r="G1394" s="309"/>
      <c r="H1394" s="602">
        <v>89501.440000000002</v>
      </c>
      <c r="I1394" s="41" t="s">
        <v>152</v>
      </c>
    </row>
    <row r="1395" spans="1:9" ht="30">
      <c r="A1395" s="409"/>
      <c r="B1395" s="409"/>
      <c r="C1395" s="598" t="s">
        <v>4291</v>
      </c>
      <c r="D1395" s="212" t="s">
        <v>26</v>
      </c>
      <c r="E1395" s="599" t="s">
        <v>5223</v>
      </c>
      <c r="F1395" s="600" t="s">
        <v>4296</v>
      </c>
      <c r="G1395" s="309"/>
      <c r="H1395" s="602">
        <v>111277.46</v>
      </c>
      <c r="I1395" s="41" t="s">
        <v>152</v>
      </c>
    </row>
    <row r="1396" spans="1:9" ht="30">
      <c r="A1396" s="409"/>
      <c r="B1396" s="409"/>
      <c r="C1396" s="598" t="s">
        <v>4291</v>
      </c>
      <c r="D1396" s="212" t="s">
        <v>26</v>
      </c>
      <c r="E1396" s="599" t="s">
        <v>5223</v>
      </c>
      <c r="F1396" s="600" t="s">
        <v>4297</v>
      </c>
      <c r="G1396" s="309"/>
      <c r="H1396" s="602">
        <v>138247.76</v>
      </c>
      <c r="I1396" s="41" t="s">
        <v>152</v>
      </c>
    </row>
    <row r="1397" spans="1:9" ht="30">
      <c r="A1397" s="409"/>
      <c r="B1397" s="409"/>
      <c r="C1397" s="598" t="s">
        <v>4298</v>
      </c>
      <c r="D1397" s="212" t="s">
        <v>26</v>
      </c>
      <c r="E1397" s="599" t="s">
        <v>5223</v>
      </c>
      <c r="F1397" s="600" t="s">
        <v>4293</v>
      </c>
      <c r="G1397" s="309"/>
      <c r="H1397" s="602">
        <v>75500</v>
      </c>
      <c r="I1397" s="41" t="s">
        <v>152</v>
      </c>
    </row>
    <row r="1398" spans="1:9" ht="30">
      <c r="A1398" s="409"/>
      <c r="B1398" s="409"/>
      <c r="C1398" s="598" t="s">
        <v>4298</v>
      </c>
      <c r="D1398" s="212" t="s">
        <v>26</v>
      </c>
      <c r="E1398" s="599" t="s">
        <v>5223</v>
      </c>
      <c r="F1398" s="600" t="s">
        <v>4299</v>
      </c>
      <c r="G1398" s="309"/>
      <c r="H1398" s="602">
        <v>88100</v>
      </c>
      <c r="I1398" s="41" t="s">
        <v>152</v>
      </c>
    </row>
    <row r="1399" spans="1:9" ht="30">
      <c r="A1399" s="409"/>
      <c r="B1399" s="409"/>
      <c r="C1399" s="598" t="s">
        <v>4298</v>
      </c>
      <c r="D1399" s="212" t="s">
        <v>26</v>
      </c>
      <c r="E1399" s="599" t="s">
        <v>5223</v>
      </c>
      <c r="F1399" s="600" t="s">
        <v>4300</v>
      </c>
      <c r="G1399" s="309"/>
      <c r="H1399" s="602">
        <v>100300</v>
      </c>
      <c r="I1399" s="41" t="s">
        <v>152</v>
      </c>
    </row>
    <row r="1400" spans="1:9" ht="30">
      <c r="A1400" s="409"/>
      <c r="B1400" s="409"/>
      <c r="C1400" s="598" t="s">
        <v>4298</v>
      </c>
      <c r="D1400" s="212" t="s">
        <v>26</v>
      </c>
      <c r="E1400" s="599" t="s">
        <v>5223</v>
      </c>
      <c r="F1400" s="600" t="s">
        <v>4301</v>
      </c>
      <c r="G1400" s="309"/>
      <c r="H1400" s="602">
        <v>108500</v>
      </c>
      <c r="I1400" s="41" t="s">
        <v>152</v>
      </c>
    </row>
    <row r="1401" spans="1:9" ht="30">
      <c r="A1401" s="409"/>
      <c r="B1401" s="409"/>
      <c r="C1401" s="598" t="s">
        <v>4298</v>
      </c>
      <c r="D1401" s="212" t="s">
        <v>26</v>
      </c>
      <c r="E1401" s="599" t="s">
        <v>5223</v>
      </c>
      <c r="F1401" s="600" t="s">
        <v>4302</v>
      </c>
      <c r="G1401" s="309"/>
      <c r="H1401" s="602">
        <v>140400</v>
      </c>
      <c r="I1401" s="41" t="s">
        <v>152</v>
      </c>
    </row>
    <row r="1402" spans="1:9" ht="30">
      <c r="A1402" s="409"/>
      <c r="B1402" s="409"/>
      <c r="C1402" s="598" t="s">
        <v>4298</v>
      </c>
      <c r="D1402" s="212" t="s">
        <v>26</v>
      </c>
      <c r="E1402" s="599" t="s">
        <v>5223</v>
      </c>
      <c r="F1402" s="600" t="s">
        <v>4303</v>
      </c>
      <c r="G1402" s="309"/>
      <c r="H1402" s="602">
        <v>168100</v>
      </c>
      <c r="I1402" s="41" t="s">
        <v>152</v>
      </c>
    </row>
    <row r="1403" spans="1:9" ht="30">
      <c r="A1403" s="409"/>
      <c r="B1403" s="409"/>
      <c r="C1403" s="598" t="s">
        <v>4298</v>
      </c>
      <c r="D1403" s="212" t="s">
        <v>26</v>
      </c>
      <c r="E1403" s="599" t="s">
        <v>5223</v>
      </c>
      <c r="F1403" s="600" t="s">
        <v>4304</v>
      </c>
      <c r="G1403" s="309"/>
      <c r="H1403" s="602">
        <v>207500</v>
      </c>
      <c r="I1403" s="41" t="s">
        <v>152</v>
      </c>
    </row>
    <row r="1404" spans="1:9" ht="30">
      <c r="A1404" s="409"/>
      <c r="B1404" s="409"/>
      <c r="C1404" s="598" t="s">
        <v>4305</v>
      </c>
      <c r="D1404" s="212" t="s">
        <v>26</v>
      </c>
      <c r="E1404" s="599" t="s">
        <v>5223</v>
      </c>
      <c r="F1404" s="600" t="s">
        <v>4306</v>
      </c>
      <c r="G1404" s="309"/>
      <c r="H1404" s="602">
        <v>93100</v>
      </c>
      <c r="I1404" s="41" t="s">
        <v>152</v>
      </c>
    </row>
    <row r="1405" spans="1:9" ht="30">
      <c r="A1405" s="409"/>
      <c r="B1405" s="409"/>
      <c r="C1405" s="598" t="s">
        <v>4305</v>
      </c>
      <c r="D1405" s="212" t="s">
        <v>26</v>
      </c>
      <c r="E1405" s="599" t="s">
        <v>5223</v>
      </c>
      <c r="F1405" s="600" t="s">
        <v>4307</v>
      </c>
      <c r="G1405" s="309"/>
      <c r="H1405" s="602">
        <v>108900</v>
      </c>
      <c r="I1405" s="41" t="s">
        <v>152</v>
      </c>
    </row>
    <row r="1406" spans="1:9" ht="30">
      <c r="A1406" s="409"/>
      <c r="B1406" s="409"/>
      <c r="C1406" s="598" t="s">
        <v>4305</v>
      </c>
      <c r="D1406" s="212" t="s">
        <v>26</v>
      </c>
      <c r="E1406" s="599" t="s">
        <v>5223</v>
      </c>
      <c r="F1406" s="600" t="s">
        <v>4308</v>
      </c>
      <c r="G1406" s="309"/>
      <c r="H1406" s="602">
        <v>129100</v>
      </c>
      <c r="I1406" s="41" t="s">
        <v>152</v>
      </c>
    </row>
    <row r="1407" spans="1:9" ht="30">
      <c r="A1407" s="409"/>
      <c r="B1407" s="409"/>
      <c r="C1407" s="598" t="s">
        <v>4305</v>
      </c>
      <c r="D1407" s="212" t="s">
        <v>26</v>
      </c>
      <c r="E1407" s="599" t="s">
        <v>5223</v>
      </c>
      <c r="F1407" s="600" t="s">
        <v>4309</v>
      </c>
      <c r="G1407" s="814" t="str">
        <f>G1382</f>
        <v xml:space="preserve">Công ty Cổ Phần Cúc Phương. Đc: Tổ 15, phường Kiến Hưng, TP Hà Nội. ĐT: 03674 16858 </v>
      </c>
      <c r="H1407" s="602">
        <v>141800</v>
      </c>
      <c r="I1407" s="41" t="s">
        <v>152</v>
      </c>
    </row>
    <row r="1408" spans="1:9" ht="30">
      <c r="A1408" s="409"/>
      <c r="B1408" s="409"/>
      <c r="C1408" s="598" t="s">
        <v>4305</v>
      </c>
      <c r="D1408" s="212" t="s">
        <v>26</v>
      </c>
      <c r="E1408" s="599" t="s">
        <v>5223</v>
      </c>
      <c r="F1408" s="600" t="s">
        <v>4310</v>
      </c>
      <c r="G1408" s="814"/>
      <c r="H1408" s="602">
        <v>163700</v>
      </c>
      <c r="I1408" s="41" t="s">
        <v>152</v>
      </c>
    </row>
    <row r="1409" spans="1:9" ht="30">
      <c r="A1409" s="409"/>
      <c r="B1409" s="409"/>
      <c r="C1409" s="598" t="s">
        <v>4305</v>
      </c>
      <c r="D1409" s="212" t="s">
        <v>26</v>
      </c>
      <c r="E1409" s="599" t="s">
        <v>5223</v>
      </c>
      <c r="F1409" s="600" t="s">
        <v>4311</v>
      </c>
      <c r="G1409" s="814"/>
      <c r="H1409" s="602">
        <v>206200</v>
      </c>
      <c r="I1409" s="41" t="s">
        <v>152</v>
      </c>
    </row>
    <row r="1410" spans="1:9" ht="30">
      <c r="A1410" s="409"/>
      <c r="B1410" s="409"/>
      <c r="C1410" s="598" t="s">
        <v>4305</v>
      </c>
      <c r="D1410" s="212" t="s">
        <v>26</v>
      </c>
      <c r="E1410" s="599" t="s">
        <v>5223</v>
      </c>
      <c r="F1410" s="600" t="s">
        <v>4312</v>
      </c>
      <c r="G1410" s="814"/>
      <c r="H1410" s="602">
        <v>252700</v>
      </c>
      <c r="I1410" s="41" t="s">
        <v>152</v>
      </c>
    </row>
    <row r="1411" spans="1:9" ht="30">
      <c r="A1411" s="409"/>
      <c r="B1411" s="409"/>
      <c r="C1411" s="598" t="s">
        <v>4313</v>
      </c>
      <c r="D1411" s="212" t="s">
        <v>26</v>
      </c>
      <c r="E1411" s="599" t="s">
        <v>5223</v>
      </c>
      <c r="F1411" s="600" t="s">
        <v>4314</v>
      </c>
      <c r="G1411" s="814"/>
      <c r="H1411" s="602">
        <v>115700</v>
      </c>
      <c r="I1411" s="41" t="s">
        <v>152</v>
      </c>
    </row>
    <row r="1412" spans="1:9" ht="30">
      <c r="A1412" s="409"/>
      <c r="B1412" s="409"/>
      <c r="C1412" s="598" t="s">
        <v>4313</v>
      </c>
      <c r="D1412" s="212" t="s">
        <v>26</v>
      </c>
      <c r="E1412" s="599" t="s">
        <v>5223</v>
      </c>
      <c r="F1412" s="600" t="s">
        <v>4315</v>
      </c>
      <c r="G1412" s="309"/>
      <c r="H1412" s="602">
        <v>136000</v>
      </c>
      <c r="I1412" s="41" t="s">
        <v>152</v>
      </c>
    </row>
    <row r="1413" spans="1:9" ht="30">
      <c r="A1413" s="409"/>
      <c r="B1413" s="409"/>
      <c r="C1413" s="598" t="s">
        <v>4313</v>
      </c>
      <c r="D1413" s="212" t="s">
        <v>26</v>
      </c>
      <c r="E1413" s="599" t="s">
        <v>5223</v>
      </c>
      <c r="F1413" s="600" t="s">
        <v>4316</v>
      </c>
      <c r="G1413" s="309"/>
      <c r="H1413" s="602">
        <v>160500</v>
      </c>
      <c r="I1413" s="41" t="s">
        <v>152</v>
      </c>
    </row>
    <row r="1414" spans="1:9" ht="30">
      <c r="A1414" s="409"/>
      <c r="B1414" s="409"/>
      <c r="C1414" s="598" t="s">
        <v>4313</v>
      </c>
      <c r="D1414" s="212" t="s">
        <v>26</v>
      </c>
      <c r="E1414" s="599" t="s">
        <v>5223</v>
      </c>
      <c r="F1414" s="600" t="s">
        <v>4317</v>
      </c>
      <c r="G1414" s="309"/>
      <c r="H1414" s="602">
        <v>174100</v>
      </c>
      <c r="I1414" s="41" t="s">
        <v>152</v>
      </c>
    </row>
    <row r="1415" spans="1:9" ht="30">
      <c r="A1415" s="409"/>
      <c r="B1415" s="409"/>
      <c r="C1415" s="598" t="s">
        <v>4313</v>
      </c>
      <c r="D1415" s="212" t="s">
        <v>26</v>
      </c>
      <c r="E1415" s="599" t="s">
        <v>5223</v>
      </c>
      <c r="F1415" s="600" t="s">
        <v>4318</v>
      </c>
      <c r="G1415" s="309"/>
      <c r="H1415" s="602">
        <v>214700</v>
      </c>
      <c r="I1415" s="41" t="s">
        <v>152</v>
      </c>
    </row>
    <row r="1416" spans="1:9" ht="30">
      <c r="A1416" s="409"/>
      <c r="B1416" s="409"/>
      <c r="C1416" s="598" t="s">
        <v>4313</v>
      </c>
      <c r="D1416" s="212" t="s">
        <v>26</v>
      </c>
      <c r="E1416" s="599" t="s">
        <v>5223</v>
      </c>
      <c r="F1416" s="600" t="s">
        <v>4319</v>
      </c>
      <c r="G1416" s="309"/>
      <c r="H1416" s="602">
        <v>262700</v>
      </c>
      <c r="I1416" s="41" t="s">
        <v>152</v>
      </c>
    </row>
    <row r="1417" spans="1:9" ht="30">
      <c r="A1417" s="409"/>
      <c r="B1417" s="409"/>
      <c r="C1417" s="598" t="s">
        <v>4313</v>
      </c>
      <c r="D1417" s="212" t="s">
        <v>26</v>
      </c>
      <c r="E1417" s="599" t="s">
        <v>5223</v>
      </c>
      <c r="F1417" s="600" t="s">
        <v>4320</v>
      </c>
      <c r="G1417" s="309"/>
      <c r="H1417" s="602">
        <v>323100</v>
      </c>
      <c r="I1417" s="41" t="s">
        <v>152</v>
      </c>
    </row>
    <row r="1418" spans="1:9" ht="30">
      <c r="A1418" s="409"/>
      <c r="B1418" s="409"/>
      <c r="C1418" s="598" t="s">
        <v>4321</v>
      </c>
      <c r="D1418" s="212" t="s">
        <v>26</v>
      </c>
      <c r="E1418" s="599" t="s">
        <v>5223</v>
      </c>
      <c r="F1418" s="600" t="s">
        <v>4322</v>
      </c>
      <c r="G1418" s="309"/>
      <c r="H1418" s="602">
        <v>154400</v>
      </c>
      <c r="I1418" s="41" t="s">
        <v>152</v>
      </c>
    </row>
    <row r="1419" spans="1:9" ht="30">
      <c r="A1419" s="409"/>
      <c r="B1419" s="409"/>
      <c r="C1419" s="598" t="s">
        <v>4321</v>
      </c>
      <c r="D1419" s="212" t="s">
        <v>26</v>
      </c>
      <c r="E1419" s="599" t="s">
        <v>5223</v>
      </c>
      <c r="F1419" s="600" t="s">
        <v>4323</v>
      </c>
      <c r="G1419" s="309"/>
      <c r="H1419" s="602">
        <v>180000</v>
      </c>
      <c r="I1419" s="41" t="s">
        <v>152</v>
      </c>
    </row>
    <row r="1420" spans="1:9" ht="30">
      <c r="A1420" s="409"/>
      <c r="B1420" s="409"/>
      <c r="C1420" s="598" t="s">
        <v>4321</v>
      </c>
      <c r="D1420" s="212" t="s">
        <v>26</v>
      </c>
      <c r="E1420" s="599" t="s">
        <v>5223</v>
      </c>
      <c r="F1420" s="600" t="s">
        <v>4324</v>
      </c>
      <c r="G1420" s="309"/>
      <c r="H1420" s="602">
        <v>207800</v>
      </c>
      <c r="I1420" s="41" t="s">
        <v>152</v>
      </c>
    </row>
    <row r="1421" spans="1:9" ht="30">
      <c r="A1421" s="409"/>
      <c r="B1421" s="409"/>
      <c r="C1421" s="598" t="s">
        <v>4321</v>
      </c>
      <c r="D1421" s="212" t="s">
        <v>26</v>
      </c>
      <c r="E1421" s="599" t="s">
        <v>5223</v>
      </c>
      <c r="F1421" s="600" t="s">
        <v>4325</v>
      </c>
      <c r="G1421" s="309"/>
      <c r="H1421" s="602">
        <v>226900</v>
      </c>
      <c r="I1421" s="41" t="s">
        <v>152</v>
      </c>
    </row>
    <row r="1422" spans="1:9" ht="30">
      <c r="A1422" s="409"/>
      <c r="B1422" s="409"/>
      <c r="C1422" s="598" t="s">
        <v>4321</v>
      </c>
      <c r="D1422" s="212" t="s">
        <v>26</v>
      </c>
      <c r="E1422" s="599" t="s">
        <v>5223</v>
      </c>
      <c r="F1422" s="600" t="s">
        <v>4326</v>
      </c>
      <c r="G1422" s="309"/>
      <c r="H1422" s="602">
        <v>268700</v>
      </c>
      <c r="I1422" s="41" t="s">
        <v>152</v>
      </c>
    </row>
    <row r="1423" spans="1:9" ht="30">
      <c r="A1423" s="409"/>
      <c r="B1423" s="409"/>
      <c r="C1423" s="598" t="s">
        <v>4321</v>
      </c>
      <c r="D1423" s="212" t="s">
        <v>26</v>
      </c>
      <c r="E1423" s="599" t="s">
        <v>5223</v>
      </c>
      <c r="F1423" s="600" t="s">
        <v>4327</v>
      </c>
      <c r="G1423" s="309"/>
      <c r="H1423" s="602">
        <v>340900</v>
      </c>
      <c r="I1423" s="41" t="s">
        <v>152</v>
      </c>
    </row>
    <row r="1424" spans="1:9" ht="30">
      <c r="A1424" s="409"/>
      <c r="B1424" s="409"/>
      <c r="C1424" s="598" t="s">
        <v>4321</v>
      </c>
      <c r="D1424" s="212" t="s">
        <v>26</v>
      </c>
      <c r="E1424" s="599" t="s">
        <v>5223</v>
      </c>
      <c r="F1424" s="600" t="s">
        <v>4328</v>
      </c>
      <c r="G1424" s="309"/>
      <c r="H1424" s="602">
        <v>418600</v>
      </c>
      <c r="I1424" s="41" t="s">
        <v>152</v>
      </c>
    </row>
    <row r="1425" spans="1:9" ht="30">
      <c r="A1425" s="409"/>
      <c r="B1425" s="409"/>
      <c r="C1425" s="598" t="s">
        <v>4329</v>
      </c>
      <c r="D1425" s="212" t="s">
        <v>26</v>
      </c>
      <c r="E1425" s="599" t="s">
        <v>5223</v>
      </c>
      <c r="F1425" s="600" t="s">
        <v>4330</v>
      </c>
      <c r="G1425" s="309"/>
      <c r="H1425" s="602">
        <v>190200</v>
      </c>
      <c r="I1425" s="41" t="s">
        <v>152</v>
      </c>
    </row>
    <row r="1426" spans="1:9" ht="30">
      <c r="A1426" s="409"/>
      <c r="B1426" s="409"/>
      <c r="C1426" s="598" t="s">
        <v>4329</v>
      </c>
      <c r="D1426" s="212" t="s">
        <v>26</v>
      </c>
      <c r="E1426" s="599" t="s">
        <v>5223</v>
      </c>
      <c r="F1426" s="600" t="s">
        <v>4331</v>
      </c>
      <c r="G1426" s="309"/>
      <c r="H1426" s="602">
        <v>220600</v>
      </c>
      <c r="I1426" s="41" t="s">
        <v>152</v>
      </c>
    </row>
    <row r="1427" spans="1:9" ht="30">
      <c r="A1427" s="409"/>
      <c r="B1427" s="409"/>
      <c r="C1427" s="598" t="s">
        <v>4329</v>
      </c>
      <c r="D1427" s="212" t="s">
        <v>26</v>
      </c>
      <c r="E1427" s="599" t="s">
        <v>5223</v>
      </c>
      <c r="F1427" s="600" t="s">
        <v>4332</v>
      </c>
      <c r="G1427" s="309"/>
      <c r="H1427" s="602">
        <v>262400</v>
      </c>
      <c r="I1427" s="41" t="s">
        <v>152</v>
      </c>
    </row>
    <row r="1428" spans="1:9" ht="30">
      <c r="A1428" s="409"/>
      <c r="B1428" s="409"/>
      <c r="C1428" s="598" t="s">
        <v>4329</v>
      </c>
      <c r="D1428" s="212" t="s">
        <v>26</v>
      </c>
      <c r="E1428" s="599" t="s">
        <v>5223</v>
      </c>
      <c r="F1428" s="600" t="s">
        <v>4333</v>
      </c>
      <c r="G1428" s="309"/>
      <c r="H1428" s="602">
        <v>288100</v>
      </c>
      <c r="I1428" s="41" t="s">
        <v>152</v>
      </c>
    </row>
    <row r="1429" spans="1:9" ht="30">
      <c r="A1429" s="409"/>
      <c r="B1429" s="409"/>
      <c r="C1429" s="598" t="s">
        <v>4329</v>
      </c>
      <c r="D1429" s="212" t="s">
        <v>26</v>
      </c>
      <c r="E1429" s="599" t="s">
        <v>5223</v>
      </c>
      <c r="F1429" s="600" t="s">
        <v>4334</v>
      </c>
      <c r="G1429" s="309"/>
      <c r="H1429" s="602">
        <v>335300</v>
      </c>
      <c r="I1429" s="41" t="s">
        <v>152</v>
      </c>
    </row>
    <row r="1430" spans="1:9" ht="30">
      <c r="A1430" s="409"/>
      <c r="B1430" s="409"/>
      <c r="C1430" s="598" t="s">
        <v>4329</v>
      </c>
      <c r="D1430" s="212" t="s">
        <v>26</v>
      </c>
      <c r="E1430" s="599" t="s">
        <v>5223</v>
      </c>
      <c r="F1430" s="600" t="s">
        <v>4335</v>
      </c>
      <c r="G1430" s="309"/>
      <c r="H1430" s="602">
        <v>429100</v>
      </c>
      <c r="I1430" s="41" t="s">
        <v>152</v>
      </c>
    </row>
    <row r="1431" spans="1:9" ht="30">
      <c r="A1431" s="409"/>
      <c r="B1431" s="409"/>
      <c r="C1431" s="598" t="s">
        <v>4329</v>
      </c>
      <c r="D1431" s="212" t="s">
        <v>26</v>
      </c>
      <c r="E1431" s="599" t="s">
        <v>5223</v>
      </c>
      <c r="F1431" s="600" t="s">
        <v>4336</v>
      </c>
      <c r="G1431" s="309"/>
      <c r="H1431" s="602">
        <v>531700</v>
      </c>
      <c r="I1431" s="41" t="s">
        <v>152</v>
      </c>
    </row>
    <row r="1432" spans="1:9" ht="30">
      <c r="A1432" s="409"/>
      <c r="B1432" s="409"/>
      <c r="C1432" s="598" t="s">
        <v>4337</v>
      </c>
      <c r="D1432" s="212" t="s">
        <v>26</v>
      </c>
      <c r="E1432" s="599" t="s">
        <v>5223</v>
      </c>
      <c r="F1432" s="600" t="s">
        <v>4338</v>
      </c>
      <c r="G1432" s="309"/>
      <c r="H1432" s="602">
        <v>232000</v>
      </c>
      <c r="I1432" s="41" t="s">
        <v>152</v>
      </c>
    </row>
    <row r="1433" spans="1:9" ht="30">
      <c r="A1433" s="409"/>
      <c r="B1433" s="409"/>
      <c r="C1433" s="598" t="s">
        <v>4337</v>
      </c>
      <c r="D1433" s="212" t="s">
        <v>26</v>
      </c>
      <c r="E1433" s="599" t="s">
        <v>5223</v>
      </c>
      <c r="F1433" s="600" t="s">
        <v>4339</v>
      </c>
      <c r="G1433" s="309"/>
      <c r="H1433" s="602">
        <v>280400</v>
      </c>
      <c r="I1433" s="41" t="s">
        <v>152</v>
      </c>
    </row>
    <row r="1434" spans="1:9" ht="30">
      <c r="A1434" s="409"/>
      <c r="B1434" s="409"/>
      <c r="C1434" s="598" t="s">
        <v>4337</v>
      </c>
      <c r="D1434" s="212" t="s">
        <v>26</v>
      </c>
      <c r="E1434" s="599" t="s">
        <v>5223</v>
      </c>
      <c r="F1434" s="600" t="s">
        <v>4340</v>
      </c>
      <c r="G1434" s="814" t="str">
        <f>G1407</f>
        <v xml:space="preserve">Công ty Cổ Phần Cúc Phương. Đc: Tổ 15, phường Kiến Hưng, TP Hà Nội. ĐT: 03674 16858 </v>
      </c>
      <c r="H1434" s="602">
        <v>326100</v>
      </c>
      <c r="I1434" s="41" t="s">
        <v>152</v>
      </c>
    </row>
    <row r="1435" spans="1:9" ht="30">
      <c r="A1435" s="409"/>
      <c r="B1435" s="409"/>
      <c r="C1435" s="598" t="s">
        <v>4337</v>
      </c>
      <c r="D1435" s="212" t="s">
        <v>26</v>
      </c>
      <c r="E1435" s="599" t="s">
        <v>5223</v>
      </c>
      <c r="F1435" s="600" t="s">
        <v>4341</v>
      </c>
      <c r="G1435" s="814"/>
      <c r="H1435" s="602">
        <v>361800</v>
      </c>
      <c r="I1435" s="41" t="s">
        <v>152</v>
      </c>
    </row>
    <row r="1436" spans="1:9" ht="30">
      <c r="A1436" s="409"/>
      <c r="B1436" s="409"/>
      <c r="C1436" s="598" t="s">
        <v>4337</v>
      </c>
      <c r="D1436" s="212" t="s">
        <v>26</v>
      </c>
      <c r="E1436" s="599" t="s">
        <v>5223</v>
      </c>
      <c r="F1436" s="600" t="s">
        <v>4342</v>
      </c>
      <c r="G1436" s="814"/>
      <c r="H1436" s="602">
        <v>415900</v>
      </c>
      <c r="I1436" s="41" t="s">
        <v>152</v>
      </c>
    </row>
    <row r="1437" spans="1:9" ht="30">
      <c r="A1437" s="409"/>
      <c r="B1437" s="409"/>
      <c r="C1437" s="598" t="s">
        <v>4337</v>
      </c>
      <c r="D1437" s="212" t="s">
        <v>26</v>
      </c>
      <c r="E1437" s="599" t="s">
        <v>5223</v>
      </c>
      <c r="F1437" s="600" t="s">
        <v>4343</v>
      </c>
      <c r="G1437" s="814"/>
      <c r="H1437" s="602">
        <v>533200</v>
      </c>
      <c r="I1437" s="41" t="s">
        <v>152</v>
      </c>
    </row>
    <row r="1438" spans="1:9" ht="30">
      <c r="A1438" s="409"/>
      <c r="B1438" s="409"/>
      <c r="C1438" s="598" t="s">
        <v>4337</v>
      </c>
      <c r="D1438" s="212" t="s">
        <v>26</v>
      </c>
      <c r="E1438" s="599" t="s">
        <v>5223</v>
      </c>
      <c r="F1438" s="600" t="s">
        <v>4344</v>
      </c>
      <c r="G1438" s="814"/>
      <c r="H1438" s="602">
        <v>657100</v>
      </c>
      <c r="I1438" s="41" t="s">
        <v>152</v>
      </c>
    </row>
    <row r="1439" spans="1:9" ht="30">
      <c r="A1439" s="409"/>
      <c r="B1439" s="409"/>
      <c r="C1439" s="598" t="s">
        <v>4345</v>
      </c>
      <c r="D1439" s="212" t="s">
        <v>26</v>
      </c>
      <c r="E1439" s="599" t="s">
        <v>5223</v>
      </c>
      <c r="F1439" s="600" t="s">
        <v>4346</v>
      </c>
      <c r="G1439" s="309"/>
      <c r="H1439" s="602">
        <v>284400</v>
      </c>
      <c r="I1439" s="41" t="s">
        <v>152</v>
      </c>
    </row>
    <row r="1440" spans="1:9" ht="30">
      <c r="A1440" s="409"/>
      <c r="B1440" s="409"/>
      <c r="C1440" s="598" t="s">
        <v>4345</v>
      </c>
      <c r="D1440" s="212" t="s">
        <v>26</v>
      </c>
      <c r="E1440" s="599" t="s">
        <v>5223</v>
      </c>
      <c r="F1440" s="600" t="s">
        <v>4347</v>
      </c>
      <c r="G1440" s="309"/>
      <c r="H1440" s="602">
        <v>341800</v>
      </c>
      <c r="I1440" s="41" t="s">
        <v>152</v>
      </c>
    </row>
    <row r="1441" spans="1:9" ht="30">
      <c r="A1441" s="409"/>
      <c r="B1441" s="409"/>
      <c r="C1441" s="598" t="s">
        <v>4345</v>
      </c>
      <c r="D1441" s="212" t="s">
        <v>26</v>
      </c>
      <c r="E1441" s="599" t="s">
        <v>5223</v>
      </c>
      <c r="F1441" s="600" t="s">
        <v>4348</v>
      </c>
      <c r="G1441" s="309"/>
      <c r="H1441" s="602">
        <v>405100</v>
      </c>
      <c r="I1441" s="41" t="s">
        <v>152</v>
      </c>
    </row>
    <row r="1442" spans="1:9" ht="30">
      <c r="A1442" s="409"/>
      <c r="B1442" s="409"/>
      <c r="C1442" s="598" t="s">
        <v>4345</v>
      </c>
      <c r="D1442" s="212" t="s">
        <v>26</v>
      </c>
      <c r="E1442" s="599" t="s">
        <v>5223</v>
      </c>
      <c r="F1442" s="600" t="s">
        <v>4349</v>
      </c>
      <c r="G1442" s="309"/>
      <c r="H1442" s="602">
        <v>446800</v>
      </c>
      <c r="I1442" s="41" t="s">
        <v>152</v>
      </c>
    </row>
    <row r="1443" spans="1:9" ht="30">
      <c r="A1443" s="409"/>
      <c r="B1443" s="409"/>
      <c r="C1443" s="598" t="s">
        <v>4345</v>
      </c>
      <c r="D1443" s="212" t="s">
        <v>26</v>
      </c>
      <c r="E1443" s="599" t="s">
        <v>5223</v>
      </c>
      <c r="F1443" s="600" t="s">
        <v>4350</v>
      </c>
      <c r="G1443" s="309"/>
      <c r="H1443" s="602">
        <v>526100</v>
      </c>
      <c r="I1443" s="41" t="s">
        <v>152</v>
      </c>
    </row>
    <row r="1444" spans="1:9" ht="30">
      <c r="A1444" s="409"/>
      <c r="B1444" s="409"/>
      <c r="C1444" s="598" t="s">
        <v>4345</v>
      </c>
      <c r="D1444" s="212" t="s">
        <v>26</v>
      </c>
      <c r="E1444" s="599" t="s">
        <v>5223</v>
      </c>
      <c r="F1444" s="600" t="s">
        <v>4351</v>
      </c>
      <c r="G1444" s="309"/>
      <c r="H1444" s="602">
        <v>674800</v>
      </c>
      <c r="I1444" s="41" t="s">
        <v>152</v>
      </c>
    </row>
    <row r="1445" spans="1:9" ht="30">
      <c r="A1445" s="409"/>
      <c r="B1445" s="409"/>
      <c r="C1445" s="598" t="s">
        <v>4345</v>
      </c>
      <c r="D1445" s="212" t="s">
        <v>26</v>
      </c>
      <c r="E1445" s="599" t="s">
        <v>5223</v>
      </c>
      <c r="F1445" s="600" t="s">
        <v>4352</v>
      </c>
      <c r="G1445" s="309"/>
      <c r="H1445" s="602">
        <v>834100</v>
      </c>
      <c r="I1445" s="41" t="s">
        <v>152</v>
      </c>
    </row>
    <row r="1446" spans="1:9" ht="30">
      <c r="A1446" s="409"/>
      <c r="B1446" s="409"/>
      <c r="C1446" s="598" t="s">
        <v>4353</v>
      </c>
      <c r="D1446" s="212" t="s">
        <v>26</v>
      </c>
      <c r="E1446" s="599" t="s">
        <v>5223</v>
      </c>
      <c r="F1446" s="600" t="s">
        <v>4354</v>
      </c>
      <c r="G1446" s="309"/>
      <c r="H1446" s="602">
        <v>372900</v>
      </c>
      <c r="I1446" s="41" t="s">
        <v>152</v>
      </c>
    </row>
    <row r="1447" spans="1:9" ht="30">
      <c r="A1447" s="409"/>
      <c r="B1447" s="409"/>
      <c r="C1447" s="598" t="s">
        <v>4353</v>
      </c>
      <c r="D1447" s="212" t="s">
        <v>26</v>
      </c>
      <c r="E1447" s="599" t="s">
        <v>5223</v>
      </c>
      <c r="F1447" s="600" t="s">
        <v>4355</v>
      </c>
      <c r="G1447" s="309"/>
      <c r="H1447" s="602">
        <v>449600</v>
      </c>
      <c r="I1447" s="41" t="s">
        <v>152</v>
      </c>
    </row>
    <row r="1448" spans="1:9" ht="30">
      <c r="A1448" s="409"/>
      <c r="B1448" s="409"/>
      <c r="C1448" s="598" t="s">
        <v>4353</v>
      </c>
      <c r="D1448" s="212" t="s">
        <v>26</v>
      </c>
      <c r="E1448" s="599" t="s">
        <v>5223</v>
      </c>
      <c r="F1448" s="600" t="s">
        <v>4356</v>
      </c>
      <c r="G1448" s="309"/>
      <c r="H1448" s="602">
        <v>524600</v>
      </c>
      <c r="I1448" s="41" t="s">
        <v>152</v>
      </c>
    </row>
    <row r="1449" spans="1:9" ht="30">
      <c r="A1449" s="409"/>
      <c r="B1449" s="409"/>
      <c r="C1449" s="598" t="s">
        <v>4353</v>
      </c>
      <c r="D1449" s="212" t="s">
        <v>26</v>
      </c>
      <c r="E1449" s="599" t="s">
        <v>5223</v>
      </c>
      <c r="F1449" s="600" t="s">
        <v>4357</v>
      </c>
      <c r="G1449" s="309"/>
      <c r="H1449" s="602">
        <v>553600</v>
      </c>
      <c r="I1449" s="41" t="s">
        <v>152</v>
      </c>
    </row>
    <row r="1450" spans="1:9" ht="30">
      <c r="A1450" s="409"/>
      <c r="B1450" s="409"/>
      <c r="C1450" s="598" t="s">
        <v>4353</v>
      </c>
      <c r="D1450" s="212" t="s">
        <v>26</v>
      </c>
      <c r="E1450" s="599" t="s">
        <v>5223</v>
      </c>
      <c r="F1450" s="600" t="s">
        <v>4358</v>
      </c>
      <c r="G1450" s="309"/>
      <c r="H1450" s="602">
        <v>678100</v>
      </c>
      <c r="I1450" s="41" t="s">
        <v>152</v>
      </c>
    </row>
    <row r="1451" spans="1:9" ht="30">
      <c r="A1451" s="409"/>
      <c r="B1451" s="409"/>
      <c r="C1451" s="598" t="s">
        <v>4353</v>
      </c>
      <c r="D1451" s="212" t="s">
        <v>26</v>
      </c>
      <c r="E1451" s="599" t="s">
        <v>5223</v>
      </c>
      <c r="F1451" s="600" t="s">
        <v>4359</v>
      </c>
      <c r="G1451" s="309"/>
      <c r="H1451" s="602">
        <v>857200</v>
      </c>
      <c r="I1451" s="41" t="s">
        <v>152</v>
      </c>
    </row>
    <row r="1452" spans="1:9" ht="30">
      <c r="A1452" s="409"/>
      <c r="B1452" s="409"/>
      <c r="C1452" s="598" t="s">
        <v>4353</v>
      </c>
      <c r="D1452" s="212" t="s">
        <v>26</v>
      </c>
      <c r="E1452" s="599" t="s">
        <v>5223</v>
      </c>
      <c r="F1452" s="600" t="s">
        <v>4360</v>
      </c>
      <c r="G1452" s="309"/>
      <c r="H1452" s="602">
        <v>1061600</v>
      </c>
      <c r="I1452" s="41" t="s">
        <v>152</v>
      </c>
    </row>
    <row r="1453" spans="1:9" ht="30">
      <c r="A1453" s="409"/>
      <c r="B1453" s="409"/>
      <c r="C1453" s="598" t="s">
        <v>4361</v>
      </c>
      <c r="D1453" s="212" t="s">
        <v>26</v>
      </c>
      <c r="E1453" s="599" t="s">
        <v>5223</v>
      </c>
      <c r="F1453" s="600" t="s">
        <v>4362</v>
      </c>
      <c r="G1453" s="309"/>
      <c r="H1453" s="602">
        <v>447100</v>
      </c>
      <c r="I1453" s="41" t="s">
        <v>152</v>
      </c>
    </row>
    <row r="1454" spans="1:9" ht="30">
      <c r="A1454" s="409"/>
      <c r="B1454" s="409"/>
      <c r="C1454" s="598" t="s">
        <v>4361</v>
      </c>
      <c r="D1454" s="212" t="s">
        <v>26</v>
      </c>
      <c r="E1454" s="599" t="s">
        <v>5223</v>
      </c>
      <c r="F1454" s="600" t="s">
        <v>4363</v>
      </c>
      <c r="G1454" s="309"/>
      <c r="H1454" s="602">
        <v>534600</v>
      </c>
      <c r="I1454" s="41" t="s">
        <v>152</v>
      </c>
    </row>
    <row r="1455" spans="1:9" ht="30">
      <c r="A1455" s="409"/>
      <c r="B1455" s="409"/>
      <c r="C1455" s="598" t="s">
        <v>4361</v>
      </c>
      <c r="D1455" s="212" t="s">
        <v>26</v>
      </c>
      <c r="E1455" s="599" t="s">
        <v>5223</v>
      </c>
      <c r="F1455" s="600" t="s">
        <v>4364</v>
      </c>
      <c r="G1455" s="309"/>
      <c r="H1455" s="602">
        <v>629800</v>
      </c>
      <c r="I1455" s="41" t="s">
        <v>152</v>
      </c>
    </row>
    <row r="1456" spans="1:9" ht="30">
      <c r="A1456" s="409"/>
      <c r="B1456" s="409"/>
      <c r="C1456" s="598" t="s">
        <v>4361</v>
      </c>
      <c r="D1456" s="212" t="s">
        <v>26</v>
      </c>
      <c r="E1456" s="599" t="s">
        <v>5223</v>
      </c>
      <c r="F1456" s="600" t="s">
        <v>4365</v>
      </c>
      <c r="G1456" s="309"/>
      <c r="H1456" s="602">
        <v>689900</v>
      </c>
      <c r="I1456" s="41" t="s">
        <v>152</v>
      </c>
    </row>
    <row r="1457" spans="1:9" ht="30">
      <c r="A1457" s="409"/>
      <c r="B1457" s="409"/>
      <c r="C1457" s="598" t="s">
        <v>4361</v>
      </c>
      <c r="D1457" s="212" t="s">
        <v>26</v>
      </c>
      <c r="E1457" s="599" t="s">
        <v>5223</v>
      </c>
      <c r="F1457" s="600" t="s">
        <v>4366</v>
      </c>
      <c r="G1457" s="309"/>
      <c r="H1457" s="602">
        <v>809000</v>
      </c>
      <c r="I1457" s="41" t="s">
        <v>152</v>
      </c>
    </row>
    <row r="1458" spans="1:9" ht="30">
      <c r="A1458" s="409"/>
      <c r="B1458" s="409"/>
      <c r="C1458" s="598" t="s">
        <v>4361</v>
      </c>
      <c r="D1458" s="212" t="s">
        <v>26</v>
      </c>
      <c r="E1458" s="599" t="s">
        <v>5223</v>
      </c>
      <c r="F1458" s="600" t="s">
        <v>4367</v>
      </c>
      <c r="G1458" s="309"/>
      <c r="H1458" s="602">
        <v>1109700</v>
      </c>
      <c r="I1458" s="41" t="s">
        <v>152</v>
      </c>
    </row>
    <row r="1459" spans="1:9" ht="30">
      <c r="A1459" s="409"/>
      <c r="B1459" s="409"/>
      <c r="C1459" s="598" t="s">
        <v>4361</v>
      </c>
      <c r="D1459" s="212" t="s">
        <v>26</v>
      </c>
      <c r="E1459" s="599" t="s">
        <v>5223</v>
      </c>
      <c r="F1459" s="600" t="s">
        <v>4368</v>
      </c>
      <c r="G1459" s="309"/>
      <c r="H1459" s="602">
        <v>1273900</v>
      </c>
      <c r="I1459" s="41" t="s">
        <v>152</v>
      </c>
    </row>
    <row r="1460" spans="1:9" ht="30">
      <c r="A1460" s="409"/>
      <c r="B1460" s="409"/>
      <c r="C1460" s="598" t="s">
        <v>4369</v>
      </c>
      <c r="D1460" s="212" t="s">
        <v>26</v>
      </c>
      <c r="E1460" s="599" t="s">
        <v>5223</v>
      </c>
      <c r="F1460" s="600" t="s">
        <v>4370</v>
      </c>
      <c r="G1460" s="814" t="str">
        <f>G1434</f>
        <v xml:space="preserve">Công ty Cổ Phần Cúc Phương. Đc: Tổ 15, phường Kiến Hưng, TP Hà Nội. ĐT: 03674 16858 </v>
      </c>
      <c r="H1460" s="602">
        <v>565100</v>
      </c>
      <c r="I1460" s="41" t="s">
        <v>152</v>
      </c>
    </row>
    <row r="1461" spans="1:9" ht="30">
      <c r="A1461" s="409"/>
      <c r="B1461" s="409"/>
      <c r="C1461" s="598" t="s">
        <v>4369</v>
      </c>
      <c r="D1461" s="212" t="s">
        <v>26</v>
      </c>
      <c r="E1461" s="599" t="s">
        <v>5223</v>
      </c>
      <c r="F1461" s="600" t="s">
        <v>4371</v>
      </c>
      <c r="G1461" s="814"/>
      <c r="H1461" s="602">
        <v>670900</v>
      </c>
      <c r="I1461" s="41" t="s">
        <v>152</v>
      </c>
    </row>
    <row r="1462" spans="1:9" ht="30">
      <c r="A1462" s="409"/>
      <c r="B1462" s="409"/>
      <c r="C1462" s="598" t="s">
        <v>4369</v>
      </c>
      <c r="D1462" s="212" t="s">
        <v>26</v>
      </c>
      <c r="E1462" s="599" t="s">
        <v>5223</v>
      </c>
      <c r="F1462" s="600" t="s">
        <v>4372</v>
      </c>
      <c r="G1462" s="814"/>
      <c r="H1462" s="602">
        <v>804900</v>
      </c>
      <c r="I1462" s="41" t="s">
        <v>152</v>
      </c>
    </row>
    <row r="1463" spans="1:9" ht="30">
      <c r="A1463" s="409"/>
      <c r="B1463" s="409"/>
      <c r="C1463" s="598" t="s">
        <v>4369</v>
      </c>
      <c r="D1463" s="212" t="s">
        <v>26</v>
      </c>
      <c r="E1463" s="599" t="s">
        <v>5223</v>
      </c>
      <c r="F1463" s="600" t="s">
        <v>4373</v>
      </c>
      <c r="G1463" s="814"/>
      <c r="H1463" s="602">
        <v>873700</v>
      </c>
      <c r="I1463" s="41" t="s">
        <v>152</v>
      </c>
    </row>
    <row r="1464" spans="1:9" ht="30">
      <c r="A1464" s="409"/>
      <c r="B1464" s="409"/>
      <c r="C1464" s="598" t="s">
        <v>4369</v>
      </c>
      <c r="D1464" s="212" t="s">
        <v>26</v>
      </c>
      <c r="E1464" s="599" t="s">
        <v>5223</v>
      </c>
      <c r="F1464" s="600" t="s">
        <v>4374</v>
      </c>
      <c r="G1464" s="309"/>
      <c r="H1464" s="602">
        <v>1011200</v>
      </c>
      <c r="I1464" s="41" t="s">
        <v>152</v>
      </c>
    </row>
    <row r="1465" spans="1:9" ht="30">
      <c r="A1465" s="409"/>
      <c r="B1465" s="409"/>
      <c r="C1465" s="598" t="s">
        <v>4369</v>
      </c>
      <c r="D1465" s="212" t="s">
        <v>26</v>
      </c>
      <c r="E1465" s="599" t="s">
        <v>5223</v>
      </c>
      <c r="F1465" s="600" t="s">
        <v>4375</v>
      </c>
      <c r="G1465" s="309"/>
      <c r="H1465" s="602">
        <v>1400000</v>
      </c>
      <c r="I1465" s="41" t="s">
        <v>152</v>
      </c>
    </row>
    <row r="1466" spans="1:9" ht="30">
      <c r="A1466" s="409"/>
      <c r="B1466" s="409"/>
      <c r="C1466" s="598" t="s">
        <v>4369</v>
      </c>
      <c r="D1466" s="212" t="s">
        <v>26</v>
      </c>
      <c r="E1466" s="599" t="s">
        <v>5223</v>
      </c>
      <c r="F1466" s="600" t="s">
        <v>4376</v>
      </c>
      <c r="G1466" s="309"/>
      <c r="H1466" s="602">
        <v>1613300</v>
      </c>
      <c r="I1466" s="41" t="s">
        <v>152</v>
      </c>
    </row>
    <row r="1467" spans="1:9" ht="30">
      <c r="A1467" s="409"/>
      <c r="B1467" s="409"/>
      <c r="C1467" s="598" t="s">
        <v>4377</v>
      </c>
      <c r="D1467" s="212" t="s">
        <v>26</v>
      </c>
      <c r="E1467" s="599" t="s">
        <v>5223</v>
      </c>
      <c r="F1467" s="600" t="s">
        <v>4378</v>
      </c>
      <c r="G1467" s="309"/>
      <c r="H1467" s="602">
        <v>713800</v>
      </c>
      <c r="I1467" s="41" t="s">
        <v>152</v>
      </c>
    </row>
    <row r="1468" spans="1:9" ht="30">
      <c r="A1468" s="409"/>
      <c r="B1468" s="409"/>
      <c r="C1468" s="598" t="s">
        <v>4377</v>
      </c>
      <c r="D1468" s="212" t="s">
        <v>26</v>
      </c>
      <c r="E1468" s="599" t="s">
        <v>5223</v>
      </c>
      <c r="F1468" s="600" t="s">
        <v>4379</v>
      </c>
      <c r="G1468" s="309"/>
      <c r="H1468" s="602">
        <v>876500</v>
      </c>
      <c r="I1468" s="41" t="s">
        <v>152</v>
      </c>
    </row>
    <row r="1469" spans="1:9" ht="30">
      <c r="A1469" s="409"/>
      <c r="B1469" s="409"/>
      <c r="C1469" s="598" t="s">
        <v>4377</v>
      </c>
      <c r="D1469" s="212" t="s">
        <v>26</v>
      </c>
      <c r="E1469" s="599" t="s">
        <v>5223</v>
      </c>
      <c r="F1469" s="600" t="s">
        <v>4380</v>
      </c>
      <c r="G1469" s="309"/>
      <c r="H1469" s="602">
        <v>1042700</v>
      </c>
      <c r="I1469" s="41" t="s">
        <v>152</v>
      </c>
    </row>
    <row r="1470" spans="1:9" ht="30">
      <c r="A1470" s="409"/>
      <c r="B1470" s="409"/>
      <c r="C1470" s="598" t="s">
        <v>4377</v>
      </c>
      <c r="D1470" s="212" t="s">
        <v>26</v>
      </c>
      <c r="E1470" s="599" t="s">
        <v>5223</v>
      </c>
      <c r="F1470" s="600" t="s">
        <v>4381</v>
      </c>
      <c r="G1470" s="309"/>
      <c r="H1470" s="602">
        <v>1104300</v>
      </c>
      <c r="I1470" s="41" t="s">
        <v>152</v>
      </c>
    </row>
    <row r="1471" spans="1:9" ht="30">
      <c r="A1471" s="409"/>
      <c r="B1471" s="409"/>
      <c r="C1471" s="598" t="s">
        <v>4377</v>
      </c>
      <c r="D1471" s="212" t="s">
        <v>26</v>
      </c>
      <c r="E1471" s="599" t="s">
        <v>5223</v>
      </c>
      <c r="F1471" s="600" t="s">
        <v>4382</v>
      </c>
      <c r="G1471" s="309"/>
      <c r="H1471" s="602">
        <v>1353100</v>
      </c>
      <c r="I1471" s="41" t="s">
        <v>152</v>
      </c>
    </row>
    <row r="1472" spans="1:9" ht="30">
      <c r="A1472" s="409"/>
      <c r="B1472" s="409"/>
      <c r="C1472" s="598" t="s">
        <v>4377</v>
      </c>
      <c r="D1472" s="212" t="s">
        <v>26</v>
      </c>
      <c r="E1472" s="599" t="s">
        <v>5223</v>
      </c>
      <c r="F1472" s="600" t="s">
        <v>4383</v>
      </c>
      <c r="G1472" s="309"/>
      <c r="H1472" s="602">
        <v>1663900</v>
      </c>
      <c r="I1472" s="41" t="s">
        <v>152</v>
      </c>
    </row>
    <row r="1473" spans="1:9" ht="30">
      <c r="A1473" s="409"/>
      <c r="B1473" s="409"/>
      <c r="C1473" s="598" t="s">
        <v>4377</v>
      </c>
      <c r="D1473" s="212" t="s">
        <v>26</v>
      </c>
      <c r="E1473" s="599" t="s">
        <v>5223</v>
      </c>
      <c r="F1473" s="600" t="s">
        <v>4384</v>
      </c>
      <c r="G1473" s="309"/>
      <c r="H1473" s="602">
        <v>2053400</v>
      </c>
      <c r="I1473" s="41" t="s">
        <v>152</v>
      </c>
    </row>
    <row r="1474" spans="1:9" ht="30">
      <c r="A1474" s="409"/>
      <c r="B1474" s="409"/>
      <c r="C1474" s="598" t="s">
        <v>4385</v>
      </c>
      <c r="D1474" s="212" t="s">
        <v>26</v>
      </c>
      <c r="E1474" s="599" t="s">
        <v>5223</v>
      </c>
      <c r="F1474" s="600" t="s">
        <v>4386</v>
      </c>
      <c r="G1474" s="309"/>
      <c r="H1474" s="602">
        <v>895900</v>
      </c>
      <c r="I1474" s="41" t="s">
        <v>152</v>
      </c>
    </row>
    <row r="1475" spans="1:9" ht="30">
      <c r="A1475" s="409"/>
      <c r="B1475" s="409"/>
      <c r="C1475" s="598" t="s">
        <v>4385</v>
      </c>
      <c r="D1475" s="212" t="s">
        <v>26</v>
      </c>
      <c r="E1475" s="599" t="s">
        <v>5223</v>
      </c>
      <c r="F1475" s="600" t="s">
        <v>4387</v>
      </c>
      <c r="G1475" s="309"/>
      <c r="H1475" s="602">
        <v>1113800</v>
      </c>
      <c r="I1475" s="41" t="s">
        <v>152</v>
      </c>
    </row>
    <row r="1476" spans="1:9" ht="30">
      <c r="A1476" s="409"/>
      <c r="B1476" s="409"/>
      <c r="C1476" s="598" t="s">
        <v>4385</v>
      </c>
      <c r="D1476" s="212" t="s">
        <v>26</v>
      </c>
      <c r="E1476" s="599" t="s">
        <v>5223</v>
      </c>
      <c r="F1476" s="600" t="s">
        <v>4388</v>
      </c>
      <c r="G1476" s="309"/>
      <c r="H1476" s="602">
        <v>1324600</v>
      </c>
      <c r="I1476" s="41" t="s">
        <v>152</v>
      </c>
    </row>
    <row r="1477" spans="1:9" ht="30">
      <c r="A1477" s="409"/>
      <c r="B1477" s="409"/>
      <c r="C1477" s="598" t="s">
        <v>4385</v>
      </c>
      <c r="D1477" s="212" t="s">
        <v>26</v>
      </c>
      <c r="E1477" s="599" t="s">
        <v>5223</v>
      </c>
      <c r="F1477" s="600" t="s">
        <v>4389</v>
      </c>
      <c r="G1477" s="309"/>
      <c r="H1477" s="602">
        <v>1405600</v>
      </c>
      <c r="I1477" s="41" t="s">
        <v>152</v>
      </c>
    </row>
    <row r="1478" spans="1:9" ht="30">
      <c r="A1478" s="409"/>
      <c r="B1478" s="409"/>
      <c r="C1478" s="598" t="s">
        <v>4385</v>
      </c>
      <c r="D1478" s="212" t="s">
        <v>26</v>
      </c>
      <c r="E1478" s="599" t="s">
        <v>5223</v>
      </c>
      <c r="F1478" s="600" t="s">
        <v>4390</v>
      </c>
      <c r="G1478" s="814" t="str">
        <f>G1460</f>
        <v xml:space="preserve">Công ty Cổ Phần Cúc Phương. Đc: Tổ 15, phường Kiến Hưng, TP Hà Nội. ĐT: 03674 16858 </v>
      </c>
      <c r="H1478" s="602">
        <v>1715000</v>
      </c>
      <c r="I1478" s="41" t="s">
        <v>152</v>
      </c>
    </row>
    <row r="1479" spans="1:9" ht="30">
      <c r="A1479" s="409"/>
      <c r="B1479" s="409"/>
      <c r="C1479" s="598" t="s">
        <v>4385</v>
      </c>
      <c r="D1479" s="212" t="s">
        <v>26</v>
      </c>
      <c r="E1479" s="599" t="s">
        <v>5223</v>
      </c>
      <c r="F1479" s="600" t="s">
        <v>4391</v>
      </c>
      <c r="G1479" s="814"/>
      <c r="H1479" s="602">
        <v>2118500</v>
      </c>
      <c r="I1479" s="41" t="s">
        <v>152</v>
      </c>
    </row>
    <row r="1480" spans="1:9" ht="30">
      <c r="A1480" s="409"/>
      <c r="B1480" s="409"/>
      <c r="C1480" s="598" t="s">
        <v>4385</v>
      </c>
      <c r="D1480" s="212" t="s">
        <v>26</v>
      </c>
      <c r="E1480" s="599" t="s">
        <v>5223</v>
      </c>
      <c r="F1480" s="600" t="s">
        <v>4392</v>
      </c>
      <c r="G1480" s="814"/>
      <c r="H1480" s="602">
        <v>2597400</v>
      </c>
      <c r="I1480" s="41" t="s">
        <v>152</v>
      </c>
    </row>
    <row r="1481" spans="1:9" ht="30">
      <c r="A1481" s="409"/>
      <c r="B1481" s="409"/>
      <c r="C1481" s="598" t="s">
        <v>4393</v>
      </c>
      <c r="D1481" s="212" t="s">
        <v>26</v>
      </c>
      <c r="E1481" s="599" t="s">
        <v>5223</v>
      </c>
      <c r="F1481" s="600" t="s">
        <v>4394</v>
      </c>
      <c r="G1481" s="814"/>
      <c r="H1481" s="602">
        <v>1136800</v>
      </c>
      <c r="I1481" s="41" t="s">
        <v>152</v>
      </c>
    </row>
    <row r="1482" spans="1:9" ht="30">
      <c r="A1482" s="409"/>
      <c r="B1482" s="409"/>
      <c r="C1482" s="598" t="s">
        <v>4393</v>
      </c>
      <c r="D1482" s="212" t="s">
        <v>26</v>
      </c>
      <c r="E1482" s="599" t="s">
        <v>5223</v>
      </c>
      <c r="F1482" s="600" t="s">
        <v>4395</v>
      </c>
      <c r="G1482" s="814"/>
      <c r="H1482" s="602">
        <v>1407900</v>
      </c>
      <c r="I1482" s="41" t="s">
        <v>152</v>
      </c>
    </row>
    <row r="1483" spans="1:9" ht="30">
      <c r="A1483" s="409"/>
      <c r="B1483" s="409"/>
      <c r="C1483" s="598" t="s">
        <v>4393</v>
      </c>
      <c r="D1483" s="212" t="s">
        <v>26</v>
      </c>
      <c r="E1483" s="599" t="s">
        <v>5223</v>
      </c>
      <c r="F1483" s="600" t="s">
        <v>4396</v>
      </c>
      <c r="G1483" s="309"/>
      <c r="H1483" s="602">
        <v>1679800</v>
      </c>
      <c r="I1483" s="41" t="s">
        <v>152</v>
      </c>
    </row>
    <row r="1484" spans="1:9" ht="30">
      <c r="A1484" s="409"/>
      <c r="B1484" s="409"/>
      <c r="C1484" s="598" t="s">
        <v>4393</v>
      </c>
      <c r="D1484" s="212" t="s">
        <v>26</v>
      </c>
      <c r="E1484" s="599" t="s">
        <v>5223</v>
      </c>
      <c r="F1484" s="600" t="s">
        <v>4397</v>
      </c>
      <c r="G1484" s="309"/>
      <c r="H1484" s="602">
        <v>1769500</v>
      </c>
      <c r="I1484" s="41" t="s">
        <v>152</v>
      </c>
    </row>
    <row r="1485" spans="1:9" ht="30">
      <c r="A1485" s="409"/>
      <c r="B1485" s="409"/>
      <c r="C1485" s="598" t="s">
        <v>4393</v>
      </c>
      <c r="D1485" s="212" t="s">
        <v>26</v>
      </c>
      <c r="E1485" s="599" t="s">
        <v>5223</v>
      </c>
      <c r="F1485" s="600" t="s">
        <v>4398</v>
      </c>
      <c r="G1485" s="309"/>
      <c r="H1485" s="602">
        <v>2169000</v>
      </c>
      <c r="I1485" s="41" t="s">
        <v>152</v>
      </c>
    </row>
    <row r="1486" spans="1:9" ht="30">
      <c r="A1486" s="409"/>
      <c r="B1486" s="409"/>
      <c r="C1486" s="598" t="s">
        <v>4393</v>
      </c>
      <c r="D1486" s="212" t="s">
        <v>26</v>
      </c>
      <c r="E1486" s="599" t="s">
        <v>5223</v>
      </c>
      <c r="F1486" s="600" t="s">
        <v>4399</v>
      </c>
      <c r="G1486" s="309"/>
      <c r="H1486" s="602">
        <v>2687000</v>
      </c>
      <c r="I1486" s="41" t="s">
        <v>152</v>
      </c>
    </row>
    <row r="1487" spans="1:9" ht="30">
      <c r="A1487" s="409"/>
      <c r="B1487" s="409"/>
      <c r="C1487" s="598" t="s">
        <v>4400</v>
      </c>
      <c r="D1487" s="212" t="s">
        <v>26</v>
      </c>
      <c r="E1487" s="599" t="s">
        <v>5223</v>
      </c>
      <c r="F1487" s="600" t="s">
        <v>4401</v>
      </c>
      <c r="G1487" s="309"/>
      <c r="H1487" s="602">
        <v>1490900</v>
      </c>
      <c r="I1487" s="41" t="s">
        <v>152</v>
      </c>
    </row>
    <row r="1488" spans="1:9" ht="30">
      <c r="A1488" s="409"/>
      <c r="B1488" s="409"/>
      <c r="C1488" s="598" t="s">
        <v>4400</v>
      </c>
      <c r="D1488" s="212" t="s">
        <v>26</v>
      </c>
      <c r="E1488" s="599" t="s">
        <v>5223</v>
      </c>
      <c r="F1488" s="600" t="s">
        <v>4402</v>
      </c>
      <c r="G1488" s="309"/>
      <c r="H1488" s="602">
        <v>1777900</v>
      </c>
      <c r="I1488" s="41" t="s">
        <v>152</v>
      </c>
    </row>
    <row r="1489" spans="1:9" ht="30">
      <c r="A1489" s="409"/>
      <c r="B1489" s="409"/>
      <c r="C1489" s="598" t="s">
        <v>4400</v>
      </c>
      <c r="D1489" s="212" t="s">
        <v>26</v>
      </c>
      <c r="E1489" s="599" t="s">
        <v>5223</v>
      </c>
      <c r="F1489" s="600" t="s">
        <v>4403</v>
      </c>
      <c r="G1489" s="309"/>
      <c r="H1489" s="602">
        <v>2057200</v>
      </c>
      <c r="I1489" s="41" t="s">
        <v>152</v>
      </c>
    </row>
    <row r="1490" spans="1:9" ht="30">
      <c r="A1490" s="409"/>
      <c r="B1490" s="409"/>
      <c r="C1490" s="598" t="s">
        <v>4400</v>
      </c>
      <c r="D1490" s="212" t="s">
        <v>26</v>
      </c>
      <c r="E1490" s="599" t="s">
        <v>5223</v>
      </c>
      <c r="F1490" s="600" t="s">
        <v>4404</v>
      </c>
      <c r="G1490" s="309"/>
      <c r="H1490" s="602">
        <v>2062700</v>
      </c>
      <c r="I1490" s="41" t="s">
        <v>152</v>
      </c>
    </row>
    <row r="1491" spans="1:9" ht="30">
      <c r="A1491" s="409"/>
      <c r="B1491" s="409"/>
      <c r="C1491" s="598" t="s">
        <v>4400</v>
      </c>
      <c r="D1491" s="212" t="s">
        <v>26</v>
      </c>
      <c r="E1491" s="599" t="s">
        <v>5223</v>
      </c>
      <c r="F1491" s="600" t="s">
        <v>4405</v>
      </c>
      <c r="G1491" s="309"/>
      <c r="H1491" s="602">
        <v>2659800</v>
      </c>
      <c r="I1491" s="41" t="s">
        <v>152</v>
      </c>
    </row>
    <row r="1492" spans="1:9" ht="30">
      <c r="A1492" s="409"/>
      <c r="B1492" s="409"/>
      <c r="C1492" s="598" t="s">
        <v>4400</v>
      </c>
      <c r="D1492" s="212" t="s">
        <v>26</v>
      </c>
      <c r="E1492" s="599" t="s">
        <v>5223</v>
      </c>
      <c r="F1492" s="600" t="s">
        <v>4406</v>
      </c>
      <c r="G1492" s="309"/>
      <c r="H1492" s="602">
        <v>3152500</v>
      </c>
      <c r="I1492" s="41" t="s">
        <v>152</v>
      </c>
    </row>
    <row r="1493" spans="1:9" ht="30">
      <c r="A1493" s="409"/>
      <c r="B1493" s="409"/>
      <c r="C1493" s="598" t="s">
        <v>4400</v>
      </c>
      <c r="D1493" s="212" t="s">
        <v>26</v>
      </c>
      <c r="E1493" s="599" t="s">
        <v>5223</v>
      </c>
      <c r="F1493" s="600" t="s">
        <v>4407</v>
      </c>
      <c r="G1493" s="309"/>
      <c r="H1493" s="602">
        <v>4035200</v>
      </c>
      <c r="I1493" s="41" t="s">
        <v>152</v>
      </c>
    </row>
    <row r="1494" spans="1:9" ht="30">
      <c r="A1494" s="409"/>
      <c r="B1494" s="409"/>
      <c r="C1494" s="598" t="s">
        <v>4408</v>
      </c>
      <c r="D1494" s="212" t="s">
        <v>26</v>
      </c>
      <c r="E1494" s="599" t="s">
        <v>5223</v>
      </c>
      <c r="F1494" s="600" t="s">
        <v>4409</v>
      </c>
      <c r="G1494" s="309"/>
      <c r="H1494" s="602">
        <v>1980400</v>
      </c>
      <c r="I1494" s="41" t="s">
        <v>152</v>
      </c>
    </row>
    <row r="1495" spans="1:9" ht="30">
      <c r="A1495" s="409"/>
      <c r="B1495" s="409"/>
      <c r="C1495" s="598" t="s">
        <v>4408</v>
      </c>
      <c r="D1495" s="212" t="s">
        <v>26</v>
      </c>
      <c r="E1495" s="599" t="s">
        <v>5223</v>
      </c>
      <c r="F1495" s="600" t="s">
        <v>4410</v>
      </c>
      <c r="G1495" s="309"/>
      <c r="H1495" s="602">
        <v>2158300</v>
      </c>
      <c r="I1495" s="41" t="s">
        <v>152</v>
      </c>
    </row>
    <row r="1496" spans="1:9" ht="30">
      <c r="A1496" s="409"/>
      <c r="B1496" s="409"/>
      <c r="C1496" s="598" t="s">
        <v>4408</v>
      </c>
      <c r="D1496" s="212" t="s">
        <v>26</v>
      </c>
      <c r="E1496" s="599" t="s">
        <v>5223</v>
      </c>
      <c r="F1496" s="600" t="s">
        <v>4411</v>
      </c>
      <c r="G1496" s="309"/>
      <c r="H1496" s="602">
        <v>2590100</v>
      </c>
      <c r="I1496" s="41" t="s">
        <v>152</v>
      </c>
    </row>
    <row r="1497" spans="1:9" ht="30">
      <c r="A1497" s="409"/>
      <c r="B1497" s="409"/>
      <c r="C1497" s="598" t="s">
        <v>4408</v>
      </c>
      <c r="D1497" s="212" t="s">
        <v>26</v>
      </c>
      <c r="E1497" s="599" t="s">
        <v>5223</v>
      </c>
      <c r="F1497" s="600" t="s">
        <v>4412</v>
      </c>
      <c r="G1497" s="309"/>
      <c r="H1497" s="602">
        <v>3003200</v>
      </c>
      <c r="I1497" s="41" t="s">
        <v>152</v>
      </c>
    </row>
    <row r="1498" spans="1:9" ht="30">
      <c r="A1498" s="409"/>
      <c r="B1498" s="409"/>
      <c r="C1498" s="598" t="s">
        <v>4408</v>
      </c>
      <c r="D1498" s="212" t="s">
        <v>26</v>
      </c>
      <c r="E1498" s="599" t="s">
        <v>5223</v>
      </c>
      <c r="F1498" s="600" t="s">
        <v>4413</v>
      </c>
      <c r="G1498" s="309"/>
      <c r="H1498" s="602">
        <v>3315700</v>
      </c>
      <c r="I1498" s="41" t="s">
        <v>152</v>
      </c>
    </row>
    <row r="1499" spans="1:9" ht="30">
      <c r="A1499" s="409"/>
      <c r="B1499" s="409"/>
      <c r="C1499" s="598" t="s">
        <v>4408</v>
      </c>
      <c r="D1499" s="212" t="s">
        <v>26</v>
      </c>
      <c r="E1499" s="599" t="s">
        <v>5223</v>
      </c>
      <c r="F1499" s="600" t="s">
        <v>4414</v>
      </c>
      <c r="G1499" s="309"/>
      <c r="H1499" s="602">
        <v>3957100</v>
      </c>
      <c r="I1499" s="41" t="s">
        <v>152</v>
      </c>
    </row>
    <row r="1500" spans="1:9" ht="30">
      <c r="A1500" s="409"/>
      <c r="B1500" s="409"/>
      <c r="C1500" s="598" t="s">
        <v>4415</v>
      </c>
      <c r="D1500" s="212" t="s">
        <v>26</v>
      </c>
      <c r="E1500" s="599" t="s">
        <v>5223</v>
      </c>
      <c r="F1500" s="600" t="s">
        <v>4416</v>
      </c>
      <c r="G1500" s="309"/>
      <c r="H1500" s="602">
        <v>2504200</v>
      </c>
      <c r="I1500" s="41" t="s">
        <v>152</v>
      </c>
    </row>
    <row r="1501" spans="1:9" ht="30">
      <c r="A1501" s="409"/>
      <c r="B1501" s="409"/>
      <c r="C1501" s="598" t="s">
        <v>4415</v>
      </c>
      <c r="D1501" s="212" t="s">
        <v>26</v>
      </c>
      <c r="E1501" s="599" t="s">
        <v>5223</v>
      </c>
      <c r="F1501" s="600" t="s">
        <v>4417</v>
      </c>
      <c r="G1501" s="309"/>
      <c r="H1501" s="602">
        <v>2731000</v>
      </c>
      <c r="I1501" s="41" t="s">
        <v>152</v>
      </c>
    </row>
    <row r="1502" spans="1:9" ht="30">
      <c r="A1502" s="409"/>
      <c r="B1502" s="409"/>
      <c r="C1502" s="598" t="s">
        <v>4415</v>
      </c>
      <c r="D1502" s="212" t="s">
        <v>26</v>
      </c>
      <c r="E1502" s="599" t="s">
        <v>5223</v>
      </c>
      <c r="F1502" s="600" t="s">
        <v>4418</v>
      </c>
      <c r="G1502" s="309"/>
      <c r="H1502" s="602">
        <v>3273700</v>
      </c>
      <c r="I1502" s="41" t="s">
        <v>152</v>
      </c>
    </row>
    <row r="1503" spans="1:9" ht="30">
      <c r="A1503" s="409"/>
      <c r="B1503" s="409"/>
      <c r="C1503" s="598" t="s">
        <v>4415</v>
      </c>
      <c r="D1503" s="212" t="s">
        <v>26</v>
      </c>
      <c r="E1503" s="599" t="s">
        <v>5223</v>
      </c>
      <c r="F1503" s="600" t="s">
        <v>4419</v>
      </c>
      <c r="G1503" s="309"/>
      <c r="H1503" s="602">
        <v>3881800</v>
      </c>
      <c r="I1503" s="41" t="s">
        <v>152</v>
      </c>
    </row>
    <row r="1504" spans="1:9" ht="30">
      <c r="A1504" s="409"/>
      <c r="B1504" s="409"/>
      <c r="C1504" s="598" t="s">
        <v>4415</v>
      </c>
      <c r="D1504" s="212" t="s">
        <v>26</v>
      </c>
      <c r="E1504" s="599" t="s">
        <v>5223</v>
      </c>
      <c r="F1504" s="600" t="s">
        <v>4420</v>
      </c>
      <c r="G1504" s="309"/>
      <c r="H1504" s="602">
        <v>4199900</v>
      </c>
      <c r="I1504" s="41" t="s">
        <v>152</v>
      </c>
    </row>
    <row r="1505" spans="1:9" ht="30">
      <c r="A1505" s="409"/>
      <c r="B1505" s="409"/>
      <c r="C1505" s="603" t="s">
        <v>4415</v>
      </c>
      <c r="D1505" s="604" t="s">
        <v>26</v>
      </c>
      <c r="E1505" s="605" t="s">
        <v>5223</v>
      </c>
      <c r="F1505" s="606" t="s">
        <v>4421</v>
      </c>
      <c r="G1505" s="309"/>
      <c r="H1505" s="607">
        <v>4988300</v>
      </c>
      <c r="I1505" s="82" t="s">
        <v>152</v>
      </c>
    </row>
    <row r="1506" spans="1:9" ht="26.45" customHeight="1">
      <c r="A1506" s="403" t="s">
        <v>2871</v>
      </c>
      <c r="B1506" s="893" t="s">
        <v>15</v>
      </c>
      <c r="C1506" s="895" t="s">
        <v>5122</v>
      </c>
      <c r="D1506" s="895" t="s">
        <v>3778</v>
      </c>
      <c r="E1506" s="609" t="s">
        <v>5123</v>
      </c>
      <c r="F1506" s="886"/>
      <c r="G1506" s="813" t="s">
        <v>5179</v>
      </c>
      <c r="H1506" s="889">
        <v>229800</v>
      </c>
      <c r="I1506" s="674" t="s">
        <v>4422</v>
      </c>
    </row>
    <row r="1507" spans="1:9" ht="25.5">
      <c r="A1507" s="409"/>
      <c r="B1507" s="894"/>
      <c r="C1507" s="895"/>
      <c r="D1507" s="895"/>
      <c r="E1507" s="610" t="s">
        <v>5124</v>
      </c>
      <c r="F1507" s="887"/>
      <c r="G1507" s="814"/>
      <c r="H1507" s="890"/>
      <c r="I1507" s="675"/>
    </row>
    <row r="1508" spans="1:9" ht="25.5">
      <c r="A1508" s="409"/>
      <c r="B1508" s="409"/>
      <c r="C1508" s="895"/>
      <c r="D1508" s="895"/>
      <c r="E1508" s="610" t="s">
        <v>5125</v>
      </c>
      <c r="F1508" s="887"/>
      <c r="G1508" s="814"/>
      <c r="H1508" s="890"/>
      <c r="I1508" s="675"/>
    </row>
    <row r="1509" spans="1:9">
      <c r="A1509" s="409"/>
      <c r="B1509" s="409"/>
      <c r="C1509" s="895"/>
      <c r="D1509" s="895"/>
      <c r="E1509" s="611" t="s">
        <v>5126</v>
      </c>
      <c r="F1509" s="888"/>
      <c r="G1509" s="814"/>
      <c r="H1509" s="891"/>
      <c r="I1509" s="675"/>
    </row>
    <row r="1510" spans="1:9" ht="25.5">
      <c r="A1510" s="409"/>
      <c r="B1510" s="409"/>
      <c r="C1510" s="895" t="s">
        <v>5127</v>
      </c>
      <c r="D1510" s="895" t="s">
        <v>3778</v>
      </c>
      <c r="E1510" s="609" t="s">
        <v>5123</v>
      </c>
      <c r="F1510" s="886"/>
      <c r="G1510" s="814"/>
      <c r="H1510" s="889">
        <v>299500</v>
      </c>
      <c r="I1510" s="675"/>
    </row>
    <row r="1511" spans="1:9" ht="25.5">
      <c r="A1511" s="409"/>
      <c r="B1511" s="409"/>
      <c r="C1511" s="895"/>
      <c r="D1511" s="895"/>
      <c r="E1511" s="610" t="s">
        <v>5124</v>
      </c>
      <c r="F1511" s="887"/>
      <c r="G1511" s="814"/>
      <c r="H1511" s="890"/>
      <c r="I1511" s="675"/>
    </row>
    <row r="1512" spans="1:9" ht="25.5">
      <c r="A1512" s="409"/>
      <c r="B1512" s="409"/>
      <c r="C1512" s="895"/>
      <c r="D1512" s="895"/>
      <c r="E1512" s="610" t="s">
        <v>5125</v>
      </c>
      <c r="F1512" s="887"/>
      <c r="G1512" s="814"/>
      <c r="H1512" s="890"/>
      <c r="I1512" s="675"/>
    </row>
    <row r="1513" spans="1:9">
      <c r="A1513" s="409"/>
      <c r="B1513" s="409"/>
      <c r="C1513" s="895"/>
      <c r="D1513" s="895"/>
      <c r="E1513" s="611" t="s">
        <v>5126</v>
      </c>
      <c r="F1513" s="888"/>
      <c r="G1513" s="814"/>
      <c r="H1513" s="891"/>
      <c r="I1513" s="676"/>
    </row>
    <row r="1514" spans="1:9" ht="25.5">
      <c r="A1514" s="409"/>
      <c r="B1514" s="409"/>
      <c r="C1514" s="895" t="s">
        <v>5128</v>
      </c>
      <c r="D1514" s="895" t="s">
        <v>3778</v>
      </c>
      <c r="E1514" s="609" t="s">
        <v>5123</v>
      </c>
      <c r="F1514" s="886"/>
      <c r="G1514" s="309"/>
      <c r="H1514" s="889">
        <v>339500</v>
      </c>
      <c r="I1514" s="734" t="s">
        <v>152</v>
      </c>
    </row>
    <row r="1515" spans="1:9" ht="25.5">
      <c r="A1515" s="409"/>
      <c r="B1515" s="409"/>
      <c r="C1515" s="895"/>
      <c r="D1515" s="895"/>
      <c r="E1515" s="610" t="s">
        <v>5124</v>
      </c>
      <c r="F1515" s="887"/>
      <c r="G1515" s="309"/>
      <c r="H1515" s="890"/>
      <c r="I1515" s="700"/>
    </row>
    <row r="1516" spans="1:9" ht="25.5">
      <c r="A1516" s="409"/>
      <c r="B1516" s="409"/>
      <c r="C1516" s="895"/>
      <c r="D1516" s="895"/>
      <c r="E1516" s="610" t="s">
        <v>5125</v>
      </c>
      <c r="F1516" s="887"/>
      <c r="G1516" s="309"/>
      <c r="H1516" s="890"/>
      <c r="I1516" s="700"/>
    </row>
    <row r="1517" spans="1:9">
      <c r="A1517" s="409"/>
      <c r="B1517" s="409"/>
      <c r="C1517" s="895"/>
      <c r="D1517" s="895"/>
      <c r="E1517" s="611" t="s">
        <v>5126</v>
      </c>
      <c r="F1517" s="888"/>
      <c r="G1517" s="309"/>
      <c r="H1517" s="891"/>
      <c r="I1517" s="701"/>
    </row>
    <row r="1518" spans="1:9" ht="25.5">
      <c r="A1518" s="409"/>
      <c r="B1518" s="409"/>
      <c r="C1518" s="895" t="s">
        <v>5129</v>
      </c>
      <c r="D1518" s="895" t="s">
        <v>3778</v>
      </c>
      <c r="E1518" s="609" t="s">
        <v>5123</v>
      </c>
      <c r="F1518" s="886"/>
      <c r="G1518" s="309"/>
      <c r="H1518" s="889">
        <v>388000</v>
      </c>
      <c r="I1518" s="734" t="s">
        <v>152</v>
      </c>
    </row>
    <row r="1519" spans="1:9" ht="25.5">
      <c r="A1519" s="409"/>
      <c r="B1519" s="409"/>
      <c r="C1519" s="895"/>
      <c r="D1519" s="895"/>
      <c r="E1519" s="610" t="s">
        <v>5124</v>
      </c>
      <c r="F1519" s="887"/>
      <c r="G1519" s="309"/>
      <c r="H1519" s="890"/>
      <c r="I1519" s="700"/>
    </row>
    <row r="1520" spans="1:9" ht="25.5">
      <c r="A1520" s="409"/>
      <c r="B1520" s="409"/>
      <c r="C1520" s="895"/>
      <c r="D1520" s="895"/>
      <c r="E1520" s="610" t="s">
        <v>5125</v>
      </c>
      <c r="F1520" s="887"/>
      <c r="G1520" s="309"/>
      <c r="H1520" s="890"/>
      <c r="I1520" s="700"/>
    </row>
    <row r="1521" spans="1:9">
      <c r="A1521" s="409"/>
      <c r="B1521" s="409"/>
      <c r="C1521" s="895"/>
      <c r="D1521" s="895"/>
      <c r="E1521" s="611" t="s">
        <v>5126</v>
      </c>
      <c r="F1521" s="888"/>
      <c r="G1521" s="309"/>
      <c r="H1521" s="891"/>
      <c r="I1521" s="701"/>
    </row>
    <row r="1522" spans="1:9" ht="25.5">
      <c r="A1522" s="409"/>
      <c r="B1522" s="409"/>
      <c r="C1522" s="895" t="s">
        <v>5130</v>
      </c>
      <c r="D1522" s="895" t="s">
        <v>3778</v>
      </c>
      <c r="E1522" s="609" t="s">
        <v>5123</v>
      </c>
      <c r="F1522" s="886"/>
      <c r="G1522" s="309"/>
      <c r="H1522" s="889">
        <v>448000</v>
      </c>
      <c r="I1522" s="734" t="s">
        <v>152</v>
      </c>
    </row>
    <row r="1523" spans="1:9" ht="25.5">
      <c r="A1523" s="409"/>
      <c r="B1523" s="409"/>
      <c r="C1523" s="895"/>
      <c r="D1523" s="895"/>
      <c r="E1523" s="610" t="s">
        <v>5124</v>
      </c>
      <c r="F1523" s="887"/>
      <c r="G1523" s="309"/>
      <c r="H1523" s="890"/>
      <c r="I1523" s="700"/>
    </row>
    <row r="1524" spans="1:9" ht="25.5">
      <c r="A1524" s="409"/>
      <c r="B1524" s="409"/>
      <c r="C1524" s="895"/>
      <c r="D1524" s="895"/>
      <c r="E1524" s="610" t="s">
        <v>5125</v>
      </c>
      <c r="F1524" s="887"/>
      <c r="G1524" s="309"/>
      <c r="H1524" s="890"/>
      <c r="I1524" s="700"/>
    </row>
    <row r="1525" spans="1:9">
      <c r="A1525" s="409"/>
      <c r="B1525" s="409"/>
      <c r="C1525" s="895"/>
      <c r="D1525" s="895"/>
      <c r="E1525" s="611" t="s">
        <v>5126</v>
      </c>
      <c r="F1525" s="888"/>
      <c r="G1525" s="309"/>
      <c r="H1525" s="891"/>
      <c r="I1525" s="701"/>
    </row>
    <row r="1526" spans="1:9" ht="25.5">
      <c r="A1526" s="409"/>
      <c r="B1526" s="409"/>
      <c r="C1526" s="895" t="s">
        <v>5131</v>
      </c>
      <c r="D1526" s="895" t="s">
        <v>3778</v>
      </c>
      <c r="E1526" s="609" t="s">
        <v>5123</v>
      </c>
      <c r="F1526" s="886"/>
      <c r="G1526" s="309"/>
      <c r="H1526" s="889">
        <v>485000</v>
      </c>
      <c r="I1526" s="734" t="s">
        <v>152</v>
      </c>
    </row>
    <row r="1527" spans="1:9" ht="25.5">
      <c r="A1527" s="409"/>
      <c r="B1527" s="409"/>
      <c r="C1527" s="895"/>
      <c r="D1527" s="895"/>
      <c r="E1527" s="610" t="s">
        <v>5124</v>
      </c>
      <c r="F1527" s="887"/>
      <c r="G1527" s="309"/>
      <c r="H1527" s="890"/>
      <c r="I1527" s="700"/>
    </row>
    <row r="1528" spans="1:9" ht="25.5">
      <c r="A1528" s="409"/>
      <c r="B1528" s="409"/>
      <c r="C1528" s="895"/>
      <c r="D1528" s="895"/>
      <c r="E1528" s="610" t="s">
        <v>5125</v>
      </c>
      <c r="F1528" s="887"/>
      <c r="G1528" s="309"/>
      <c r="H1528" s="890"/>
      <c r="I1528" s="700"/>
    </row>
    <row r="1529" spans="1:9">
      <c r="A1529" s="409"/>
      <c r="B1529" s="409"/>
      <c r="C1529" s="895"/>
      <c r="D1529" s="895"/>
      <c r="E1529" s="611" t="s">
        <v>5126</v>
      </c>
      <c r="F1529" s="888"/>
      <c r="G1529" s="309"/>
      <c r="H1529" s="891"/>
      <c r="I1529" s="701"/>
    </row>
    <row r="1530" spans="1:9" ht="25.5">
      <c r="A1530" s="409"/>
      <c r="B1530" s="409"/>
      <c r="C1530" s="895" t="s">
        <v>5132</v>
      </c>
      <c r="D1530" s="895" t="s">
        <v>3778</v>
      </c>
      <c r="E1530" s="609" t="s">
        <v>5123</v>
      </c>
      <c r="F1530" s="886"/>
      <c r="G1530" s="309"/>
      <c r="H1530" s="889">
        <v>596000</v>
      </c>
      <c r="I1530" s="734" t="s">
        <v>152</v>
      </c>
    </row>
    <row r="1531" spans="1:9" ht="25.5">
      <c r="A1531" s="409"/>
      <c r="B1531" s="409"/>
      <c r="C1531" s="895"/>
      <c r="D1531" s="895"/>
      <c r="E1531" s="610" t="s">
        <v>5124</v>
      </c>
      <c r="F1531" s="887"/>
      <c r="G1531" s="309"/>
      <c r="H1531" s="890"/>
      <c r="I1531" s="700"/>
    </row>
    <row r="1532" spans="1:9" ht="25.5">
      <c r="A1532" s="409"/>
      <c r="B1532" s="409"/>
      <c r="C1532" s="895"/>
      <c r="D1532" s="895"/>
      <c r="E1532" s="610" t="s">
        <v>5125</v>
      </c>
      <c r="F1532" s="887"/>
      <c r="G1532" s="309"/>
      <c r="H1532" s="890"/>
      <c r="I1532" s="700"/>
    </row>
    <row r="1533" spans="1:9">
      <c r="A1533" s="409"/>
      <c r="B1533" s="409"/>
      <c r="C1533" s="895"/>
      <c r="D1533" s="895"/>
      <c r="E1533" s="611" t="s">
        <v>5126</v>
      </c>
      <c r="F1533" s="888"/>
      <c r="G1533" s="309"/>
      <c r="H1533" s="891"/>
      <c r="I1533" s="701"/>
    </row>
    <row r="1534" spans="1:9" ht="25.5">
      <c r="A1534" s="409"/>
      <c r="B1534" s="409"/>
      <c r="C1534" s="895" t="s">
        <v>5133</v>
      </c>
      <c r="D1534" s="895" t="s">
        <v>3778</v>
      </c>
      <c r="E1534" s="609" t="s">
        <v>5123</v>
      </c>
      <c r="F1534" s="886"/>
      <c r="G1534" s="309"/>
      <c r="H1534" s="889">
        <v>610500</v>
      </c>
      <c r="I1534" s="734" t="s">
        <v>152</v>
      </c>
    </row>
    <row r="1535" spans="1:9" ht="25.5">
      <c r="A1535" s="409"/>
      <c r="B1535" s="409"/>
      <c r="C1535" s="895"/>
      <c r="D1535" s="895"/>
      <c r="E1535" s="610" t="s">
        <v>5124</v>
      </c>
      <c r="F1535" s="887"/>
      <c r="G1535" s="309"/>
      <c r="H1535" s="890"/>
      <c r="I1535" s="700"/>
    </row>
    <row r="1536" spans="1:9" ht="25.5">
      <c r="A1536" s="409"/>
      <c r="B1536" s="409"/>
      <c r="C1536" s="895"/>
      <c r="D1536" s="895"/>
      <c r="E1536" s="610" t="s">
        <v>5125</v>
      </c>
      <c r="F1536" s="887"/>
      <c r="G1536" s="814" t="s">
        <v>5121</v>
      </c>
      <c r="H1536" s="890"/>
      <c r="I1536" s="700"/>
    </row>
    <row r="1537" spans="1:9">
      <c r="A1537" s="409"/>
      <c r="B1537" s="409"/>
      <c r="C1537" s="895"/>
      <c r="D1537" s="895"/>
      <c r="E1537" s="611" t="s">
        <v>5126</v>
      </c>
      <c r="F1537" s="888"/>
      <c r="G1537" s="814"/>
      <c r="H1537" s="891"/>
      <c r="I1537" s="701"/>
    </row>
    <row r="1538" spans="1:9" ht="25.5">
      <c r="A1538" s="409"/>
      <c r="B1538" s="409"/>
      <c r="C1538" s="895" t="s">
        <v>5134</v>
      </c>
      <c r="D1538" s="895" t="s">
        <v>3778</v>
      </c>
      <c r="E1538" s="609" t="s">
        <v>5123</v>
      </c>
      <c r="F1538" s="886"/>
      <c r="G1538" s="814"/>
      <c r="H1538" s="889">
        <v>905000</v>
      </c>
      <c r="I1538" s="734" t="s">
        <v>152</v>
      </c>
    </row>
    <row r="1539" spans="1:9" ht="25.5">
      <c r="A1539" s="409"/>
      <c r="B1539" s="409"/>
      <c r="C1539" s="895"/>
      <c r="D1539" s="895"/>
      <c r="E1539" s="610" t="s">
        <v>5124</v>
      </c>
      <c r="F1539" s="887"/>
      <c r="G1539" s="814"/>
      <c r="H1539" s="890"/>
      <c r="I1539" s="700"/>
    </row>
    <row r="1540" spans="1:9" ht="25.5">
      <c r="A1540" s="409"/>
      <c r="B1540" s="409"/>
      <c r="C1540" s="895"/>
      <c r="D1540" s="895"/>
      <c r="E1540" s="610" t="s">
        <v>5125</v>
      </c>
      <c r="F1540" s="887"/>
      <c r="G1540" s="814"/>
      <c r="H1540" s="890"/>
      <c r="I1540" s="700"/>
    </row>
    <row r="1541" spans="1:9">
      <c r="A1541" s="409"/>
      <c r="B1541" s="409"/>
      <c r="C1541" s="895"/>
      <c r="D1541" s="895"/>
      <c r="E1541" s="611" t="s">
        <v>5126</v>
      </c>
      <c r="F1541" s="888"/>
      <c r="G1541" s="814"/>
      <c r="H1541" s="891"/>
      <c r="I1541" s="701"/>
    </row>
    <row r="1542" spans="1:9" ht="25.5">
      <c r="A1542" s="409"/>
      <c r="B1542" s="409"/>
      <c r="C1542" s="895" t="s">
        <v>5135</v>
      </c>
      <c r="D1542" s="895" t="s">
        <v>3778</v>
      </c>
      <c r="E1542" s="609" t="s">
        <v>5123</v>
      </c>
      <c r="F1542" s="886"/>
      <c r="G1542" s="814"/>
      <c r="H1542" s="889">
        <v>835000</v>
      </c>
      <c r="I1542" s="734" t="s">
        <v>152</v>
      </c>
    </row>
    <row r="1543" spans="1:9" ht="25.5">
      <c r="A1543" s="409"/>
      <c r="B1543" s="409"/>
      <c r="C1543" s="895"/>
      <c r="D1543" s="895"/>
      <c r="E1543" s="610" t="s">
        <v>5124</v>
      </c>
      <c r="F1543" s="887"/>
      <c r="G1543" s="814"/>
      <c r="H1543" s="890"/>
      <c r="I1543" s="700"/>
    </row>
    <row r="1544" spans="1:9" ht="25.5">
      <c r="A1544" s="409"/>
      <c r="B1544" s="409"/>
      <c r="C1544" s="895"/>
      <c r="D1544" s="895"/>
      <c r="E1544" s="610" t="s">
        <v>5125</v>
      </c>
      <c r="F1544" s="887"/>
      <c r="G1544" s="309"/>
      <c r="H1544" s="890"/>
      <c r="I1544" s="700"/>
    </row>
    <row r="1545" spans="1:9">
      <c r="A1545" s="409"/>
      <c r="B1545" s="409"/>
      <c r="C1545" s="895"/>
      <c r="D1545" s="895"/>
      <c r="E1545" s="611" t="s">
        <v>5126</v>
      </c>
      <c r="F1545" s="888"/>
      <c r="G1545" s="309"/>
      <c r="H1545" s="891"/>
      <c r="I1545" s="701"/>
    </row>
    <row r="1546" spans="1:9" ht="25.5">
      <c r="A1546" s="409"/>
      <c r="B1546" s="409"/>
      <c r="C1546" s="895" t="s">
        <v>5136</v>
      </c>
      <c r="D1546" s="895" t="s">
        <v>3778</v>
      </c>
      <c r="E1546" s="609" t="s">
        <v>5123</v>
      </c>
      <c r="F1546" s="886"/>
      <c r="G1546" s="309"/>
      <c r="H1546" s="889">
        <v>1105000</v>
      </c>
      <c r="I1546" s="734" t="s">
        <v>152</v>
      </c>
    </row>
    <row r="1547" spans="1:9" ht="25.5">
      <c r="A1547" s="409"/>
      <c r="B1547" s="409"/>
      <c r="C1547" s="895"/>
      <c r="D1547" s="895"/>
      <c r="E1547" s="610" t="s">
        <v>5124</v>
      </c>
      <c r="F1547" s="887"/>
      <c r="G1547" s="309"/>
      <c r="H1547" s="890"/>
      <c r="I1547" s="700"/>
    </row>
    <row r="1548" spans="1:9" ht="25.5">
      <c r="A1548" s="409"/>
      <c r="B1548" s="409"/>
      <c r="C1548" s="895"/>
      <c r="D1548" s="895"/>
      <c r="E1548" s="610" t="s">
        <v>5125</v>
      </c>
      <c r="F1548" s="887"/>
      <c r="G1548" s="309"/>
      <c r="H1548" s="890"/>
      <c r="I1548" s="700"/>
    </row>
    <row r="1549" spans="1:9">
      <c r="A1549" s="409"/>
      <c r="B1549" s="409"/>
      <c r="C1549" s="895"/>
      <c r="D1549" s="895"/>
      <c r="E1549" s="611" t="s">
        <v>5126</v>
      </c>
      <c r="F1549" s="888"/>
      <c r="G1549" s="309"/>
      <c r="H1549" s="891"/>
      <c r="I1549" s="701"/>
    </row>
    <row r="1550" spans="1:9" ht="25.5">
      <c r="A1550" s="409"/>
      <c r="B1550" s="409"/>
      <c r="C1550" s="895" t="s">
        <v>5137</v>
      </c>
      <c r="D1550" s="895" t="s">
        <v>3778</v>
      </c>
      <c r="E1550" s="609" t="s">
        <v>5123</v>
      </c>
      <c r="F1550" s="886"/>
      <c r="G1550" s="309"/>
      <c r="H1550" s="889">
        <v>1110000</v>
      </c>
      <c r="I1550" s="734" t="s">
        <v>152</v>
      </c>
    </row>
    <row r="1551" spans="1:9" ht="25.5">
      <c r="A1551" s="409"/>
      <c r="B1551" s="409"/>
      <c r="C1551" s="895"/>
      <c r="D1551" s="895"/>
      <c r="E1551" s="610" t="s">
        <v>5124</v>
      </c>
      <c r="F1551" s="887"/>
      <c r="G1551" s="309"/>
      <c r="H1551" s="890"/>
      <c r="I1551" s="700"/>
    </row>
    <row r="1552" spans="1:9" ht="25.5">
      <c r="A1552" s="409"/>
      <c r="B1552" s="409"/>
      <c r="C1552" s="895"/>
      <c r="D1552" s="895"/>
      <c r="E1552" s="610" t="s">
        <v>5125</v>
      </c>
      <c r="F1552" s="887"/>
      <c r="G1552" s="309"/>
      <c r="H1552" s="890"/>
      <c r="I1552" s="700"/>
    </row>
    <row r="1553" spans="1:9">
      <c r="A1553" s="409"/>
      <c r="B1553" s="409"/>
      <c r="C1553" s="895"/>
      <c r="D1553" s="895"/>
      <c r="E1553" s="611" t="s">
        <v>5126</v>
      </c>
      <c r="F1553" s="888"/>
      <c r="G1553" s="309"/>
      <c r="H1553" s="891"/>
      <c r="I1553" s="701"/>
    </row>
    <row r="1554" spans="1:9" ht="25.5">
      <c r="A1554" s="409"/>
      <c r="B1554" s="409"/>
      <c r="C1554" s="895" t="s">
        <v>5138</v>
      </c>
      <c r="D1554" s="895" t="s">
        <v>3778</v>
      </c>
      <c r="E1554" s="609" t="s">
        <v>5123</v>
      </c>
      <c r="F1554" s="886"/>
      <c r="G1554" s="309"/>
      <c r="H1554" s="889">
        <v>1375000</v>
      </c>
      <c r="I1554" s="734" t="s">
        <v>152</v>
      </c>
    </row>
    <row r="1555" spans="1:9" ht="25.5">
      <c r="A1555" s="409"/>
      <c r="B1555" s="409"/>
      <c r="C1555" s="895"/>
      <c r="D1555" s="895"/>
      <c r="E1555" s="610" t="s">
        <v>5124</v>
      </c>
      <c r="F1555" s="887"/>
      <c r="G1555" s="309"/>
      <c r="H1555" s="890"/>
      <c r="I1555" s="700"/>
    </row>
    <row r="1556" spans="1:9" ht="25.5">
      <c r="A1556" s="409"/>
      <c r="B1556" s="409"/>
      <c r="C1556" s="895"/>
      <c r="D1556" s="895"/>
      <c r="E1556" s="610" t="s">
        <v>5125</v>
      </c>
      <c r="F1556" s="887"/>
      <c r="G1556" s="309"/>
      <c r="H1556" s="890"/>
      <c r="I1556" s="700"/>
    </row>
    <row r="1557" spans="1:9">
      <c r="A1557" s="409"/>
      <c r="B1557" s="409"/>
      <c r="C1557" s="895"/>
      <c r="D1557" s="895"/>
      <c r="E1557" s="611" t="s">
        <v>5126</v>
      </c>
      <c r="F1557" s="888"/>
      <c r="G1557" s="309"/>
      <c r="H1557" s="891"/>
      <c r="I1557" s="701"/>
    </row>
    <row r="1558" spans="1:9" ht="25.5">
      <c r="A1558" s="409"/>
      <c r="B1558" s="409"/>
      <c r="C1558" s="895" t="s">
        <v>5139</v>
      </c>
      <c r="D1558" s="895" t="s">
        <v>3778</v>
      </c>
      <c r="E1558" s="609" t="s">
        <v>5123</v>
      </c>
      <c r="F1558" s="886"/>
      <c r="G1558" s="309"/>
      <c r="H1558" s="889">
        <v>1258000</v>
      </c>
      <c r="I1558" s="734" t="s">
        <v>152</v>
      </c>
    </row>
    <row r="1559" spans="1:9" ht="25.5">
      <c r="A1559" s="409"/>
      <c r="B1559" s="409"/>
      <c r="C1559" s="895"/>
      <c r="D1559" s="895"/>
      <c r="E1559" s="610" t="s">
        <v>5124</v>
      </c>
      <c r="F1559" s="887"/>
      <c r="G1559" s="309"/>
      <c r="H1559" s="890"/>
      <c r="I1559" s="700"/>
    </row>
    <row r="1560" spans="1:9" ht="25.5">
      <c r="A1560" s="409"/>
      <c r="B1560" s="409"/>
      <c r="C1560" s="895"/>
      <c r="D1560" s="895"/>
      <c r="E1560" s="610" t="s">
        <v>5125</v>
      </c>
      <c r="F1560" s="887"/>
      <c r="G1560" s="309"/>
      <c r="H1560" s="890"/>
      <c r="I1560" s="700"/>
    </row>
    <row r="1561" spans="1:9">
      <c r="A1561" s="409"/>
      <c r="B1561" s="409"/>
      <c r="C1561" s="895"/>
      <c r="D1561" s="895"/>
      <c r="E1561" s="611" t="s">
        <v>5126</v>
      </c>
      <c r="F1561" s="888"/>
      <c r="G1561" s="309"/>
      <c r="H1561" s="891"/>
      <c r="I1561" s="701"/>
    </row>
    <row r="1562" spans="1:9" ht="25.5">
      <c r="A1562" s="409"/>
      <c r="B1562" s="409"/>
      <c r="C1562" s="895" t="s">
        <v>5140</v>
      </c>
      <c r="D1562" s="895" t="s">
        <v>3778</v>
      </c>
      <c r="E1562" s="609" t="s">
        <v>5123</v>
      </c>
      <c r="F1562" s="886"/>
      <c r="G1562" s="309"/>
      <c r="H1562" s="889">
        <v>1825000</v>
      </c>
      <c r="I1562" s="734" t="s">
        <v>152</v>
      </c>
    </row>
    <row r="1563" spans="1:9" ht="25.5">
      <c r="A1563" s="409"/>
      <c r="B1563" s="409"/>
      <c r="C1563" s="895"/>
      <c r="D1563" s="895"/>
      <c r="E1563" s="610" t="s">
        <v>5124</v>
      </c>
      <c r="F1563" s="887"/>
      <c r="G1563" s="309"/>
      <c r="H1563" s="890"/>
      <c r="I1563" s="700"/>
    </row>
    <row r="1564" spans="1:9" ht="25.5">
      <c r="A1564" s="409"/>
      <c r="B1564" s="409"/>
      <c r="C1564" s="895"/>
      <c r="D1564" s="895"/>
      <c r="E1564" s="610" t="s">
        <v>5125</v>
      </c>
      <c r="F1564" s="887"/>
      <c r="G1564" s="309"/>
      <c r="H1564" s="890"/>
      <c r="I1564" s="700"/>
    </row>
    <row r="1565" spans="1:9">
      <c r="A1565" s="409"/>
      <c r="B1565" s="409"/>
      <c r="C1565" s="895"/>
      <c r="D1565" s="895"/>
      <c r="E1565" s="611" t="s">
        <v>5126</v>
      </c>
      <c r="F1565" s="888"/>
      <c r="G1565" s="309"/>
      <c r="H1565" s="891"/>
      <c r="I1565" s="701"/>
    </row>
    <row r="1566" spans="1:9" ht="25.5">
      <c r="A1566" s="409"/>
      <c r="B1566" s="409"/>
      <c r="C1566" s="895" t="s">
        <v>5141</v>
      </c>
      <c r="D1566" s="895" t="s">
        <v>3778</v>
      </c>
      <c r="E1566" s="609" t="s">
        <v>5123</v>
      </c>
      <c r="F1566" s="886"/>
      <c r="G1566" s="309"/>
      <c r="H1566" s="889">
        <v>1890000</v>
      </c>
      <c r="I1566" s="734" t="s">
        <v>152</v>
      </c>
    </row>
    <row r="1567" spans="1:9" ht="25.5">
      <c r="A1567" s="409"/>
      <c r="B1567" s="409"/>
      <c r="C1567" s="895"/>
      <c r="D1567" s="895"/>
      <c r="E1567" s="610" t="s">
        <v>5124</v>
      </c>
      <c r="F1567" s="887"/>
      <c r="G1567" s="309"/>
      <c r="H1567" s="890"/>
      <c r="I1567" s="700"/>
    </row>
    <row r="1568" spans="1:9" ht="25.5">
      <c r="A1568" s="409"/>
      <c r="B1568" s="409"/>
      <c r="C1568" s="895"/>
      <c r="D1568" s="895"/>
      <c r="E1568" s="610" t="s">
        <v>5125</v>
      </c>
      <c r="F1568" s="887"/>
      <c r="G1568" s="814" t="s">
        <v>5121</v>
      </c>
      <c r="H1568" s="890"/>
      <c r="I1568" s="700"/>
    </row>
    <row r="1569" spans="1:9">
      <c r="A1569" s="409"/>
      <c r="B1569" s="409"/>
      <c r="C1569" s="895"/>
      <c r="D1569" s="895"/>
      <c r="E1569" s="611" t="s">
        <v>5126</v>
      </c>
      <c r="F1569" s="888"/>
      <c r="G1569" s="814"/>
      <c r="H1569" s="891"/>
      <c r="I1569" s="701"/>
    </row>
    <row r="1570" spans="1:9" ht="25.5">
      <c r="A1570" s="409"/>
      <c r="B1570" s="409"/>
      <c r="C1570" s="895" t="s">
        <v>5142</v>
      </c>
      <c r="D1570" s="895" t="s">
        <v>3778</v>
      </c>
      <c r="E1570" s="609" t="s">
        <v>5123</v>
      </c>
      <c r="F1570" s="886"/>
      <c r="G1570" s="814"/>
      <c r="H1570" s="889">
        <v>2290000</v>
      </c>
      <c r="I1570" s="734" t="s">
        <v>152</v>
      </c>
    </row>
    <row r="1571" spans="1:9" ht="25.5">
      <c r="A1571" s="409"/>
      <c r="B1571" s="409"/>
      <c r="C1571" s="895"/>
      <c r="D1571" s="895"/>
      <c r="E1571" s="610" t="s">
        <v>5124</v>
      </c>
      <c r="F1571" s="887"/>
      <c r="G1571" s="814"/>
      <c r="H1571" s="890"/>
      <c r="I1571" s="700"/>
    </row>
    <row r="1572" spans="1:9" ht="25.5">
      <c r="A1572" s="409"/>
      <c r="B1572" s="409"/>
      <c r="C1572" s="895"/>
      <c r="D1572" s="895"/>
      <c r="E1572" s="610" t="s">
        <v>5125</v>
      </c>
      <c r="F1572" s="887"/>
      <c r="G1572" s="814"/>
      <c r="H1572" s="890"/>
      <c r="I1572" s="700"/>
    </row>
    <row r="1573" spans="1:9">
      <c r="A1573" s="409"/>
      <c r="B1573" s="409"/>
      <c r="C1573" s="895"/>
      <c r="D1573" s="895"/>
      <c r="E1573" s="611" t="s">
        <v>5126</v>
      </c>
      <c r="F1573" s="888"/>
      <c r="G1573" s="814"/>
      <c r="H1573" s="891"/>
      <c r="I1573" s="701"/>
    </row>
    <row r="1574" spans="1:9" ht="25.5">
      <c r="A1574" s="409"/>
      <c r="B1574" s="409"/>
      <c r="C1574" s="608" t="s">
        <v>5143</v>
      </c>
      <c r="D1574" s="608" t="s">
        <v>33</v>
      </c>
      <c r="E1574" s="608" t="s">
        <v>5125</v>
      </c>
      <c r="F1574" s="600"/>
      <c r="G1574" s="814"/>
      <c r="H1574" s="561">
        <v>250000</v>
      </c>
      <c r="I1574" s="41" t="s">
        <v>152</v>
      </c>
    </row>
    <row r="1575" spans="1:9" ht="25.5">
      <c r="A1575" s="409"/>
      <c r="B1575" s="409"/>
      <c r="C1575" s="608" t="s">
        <v>5144</v>
      </c>
      <c r="D1575" s="608" t="s">
        <v>33</v>
      </c>
      <c r="E1575" s="608" t="s">
        <v>5125</v>
      </c>
      <c r="F1575" s="600"/>
      <c r="G1575" s="814"/>
      <c r="H1575" s="561">
        <v>360000</v>
      </c>
      <c r="I1575" s="41" t="s">
        <v>152</v>
      </c>
    </row>
    <row r="1576" spans="1:9" ht="25.5">
      <c r="A1576" s="409"/>
      <c r="B1576" s="409"/>
      <c r="C1576" s="608" t="s">
        <v>5145</v>
      </c>
      <c r="D1576" s="608" t="s">
        <v>33</v>
      </c>
      <c r="E1576" s="608" t="s">
        <v>5125</v>
      </c>
      <c r="F1576" s="600"/>
      <c r="G1576" s="309"/>
      <c r="H1576" s="561">
        <v>480000</v>
      </c>
      <c r="I1576" s="41" t="s">
        <v>152</v>
      </c>
    </row>
    <row r="1577" spans="1:9" ht="25.5">
      <c r="A1577" s="409"/>
      <c r="B1577" s="409"/>
      <c r="C1577" s="608" t="s">
        <v>5146</v>
      </c>
      <c r="D1577" s="608" t="s">
        <v>33</v>
      </c>
      <c r="E1577" s="608" t="s">
        <v>5125</v>
      </c>
      <c r="F1577" s="600"/>
      <c r="G1577" s="309"/>
      <c r="H1577" s="561">
        <v>670000</v>
      </c>
      <c r="I1577" s="41" t="s">
        <v>152</v>
      </c>
    </row>
    <row r="1578" spans="1:9" ht="25.5">
      <c r="A1578" s="409"/>
      <c r="B1578" s="409"/>
      <c r="C1578" s="608" t="s">
        <v>5147</v>
      </c>
      <c r="D1578" s="608" t="s">
        <v>33</v>
      </c>
      <c r="E1578" s="608" t="s">
        <v>5125</v>
      </c>
      <c r="F1578" s="600"/>
      <c r="G1578" s="309"/>
      <c r="H1578" s="561">
        <v>850000</v>
      </c>
      <c r="I1578" s="41" t="s">
        <v>152</v>
      </c>
    </row>
    <row r="1579" spans="1:9" ht="25.5">
      <c r="A1579" s="409"/>
      <c r="B1579" s="409"/>
      <c r="C1579" s="608" t="s">
        <v>5148</v>
      </c>
      <c r="D1579" s="608" t="s">
        <v>33</v>
      </c>
      <c r="E1579" s="608" t="s">
        <v>5125</v>
      </c>
      <c r="F1579" s="600"/>
      <c r="G1579" s="309"/>
      <c r="H1579" s="561">
        <v>950000</v>
      </c>
      <c r="I1579" s="41" t="s">
        <v>152</v>
      </c>
    </row>
    <row r="1580" spans="1:9" ht="25.5">
      <c r="A1580" s="409"/>
      <c r="B1580" s="409"/>
      <c r="C1580" s="608" t="s">
        <v>5149</v>
      </c>
      <c r="D1580" s="608" t="s">
        <v>33</v>
      </c>
      <c r="E1580" s="608" t="s">
        <v>5125</v>
      </c>
      <c r="F1580" s="600"/>
      <c r="G1580" s="309"/>
      <c r="H1580" s="561">
        <v>1200000</v>
      </c>
      <c r="I1580" s="41" t="s">
        <v>152</v>
      </c>
    </row>
    <row r="1581" spans="1:9" ht="25.5">
      <c r="A1581" s="409"/>
      <c r="B1581" s="409"/>
      <c r="C1581" s="608" t="s">
        <v>5150</v>
      </c>
      <c r="D1581" s="608" t="s">
        <v>33</v>
      </c>
      <c r="E1581" s="608" t="s">
        <v>5125</v>
      </c>
      <c r="F1581" s="600"/>
      <c r="G1581" s="309"/>
      <c r="H1581" s="561">
        <v>1450000</v>
      </c>
      <c r="I1581" s="41" t="s">
        <v>152</v>
      </c>
    </row>
    <row r="1582" spans="1:9" ht="25.5">
      <c r="A1582" s="409"/>
      <c r="B1582" s="409"/>
      <c r="C1582" s="608" t="s">
        <v>5151</v>
      </c>
      <c r="D1582" s="608" t="s">
        <v>33</v>
      </c>
      <c r="E1582" s="608" t="s">
        <v>5125</v>
      </c>
      <c r="F1582" s="600"/>
      <c r="G1582" s="309"/>
      <c r="H1582" s="561">
        <v>1840000</v>
      </c>
      <c r="I1582" s="41" t="s">
        <v>152</v>
      </c>
    </row>
    <row r="1583" spans="1:9" ht="40.15" customHeight="1">
      <c r="A1583" s="409"/>
      <c r="B1583" s="409"/>
      <c r="C1583" s="608" t="s">
        <v>5152</v>
      </c>
      <c r="D1583" s="608" t="s">
        <v>3778</v>
      </c>
      <c r="E1583" s="892" t="s">
        <v>5165</v>
      </c>
      <c r="F1583" s="600"/>
      <c r="G1583" s="309"/>
      <c r="H1583" s="561">
        <v>12200</v>
      </c>
      <c r="I1583" s="41" t="s">
        <v>152</v>
      </c>
    </row>
    <row r="1584" spans="1:9" ht="25.5">
      <c r="A1584" s="409"/>
      <c r="B1584" s="409"/>
      <c r="C1584" s="608" t="s">
        <v>5153</v>
      </c>
      <c r="D1584" s="608" t="s">
        <v>3778</v>
      </c>
      <c r="E1584" s="892"/>
      <c r="F1584" s="600"/>
      <c r="G1584" s="309"/>
      <c r="H1584" s="561">
        <v>14800</v>
      </c>
      <c r="I1584" s="41" t="s">
        <v>152</v>
      </c>
    </row>
    <row r="1585" spans="1:9" ht="25.5">
      <c r="A1585" s="409"/>
      <c r="B1585" s="409"/>
      <c r="C1585" s="608" t="s">
        <v>5154</v>
      </c>
      <c r="D1585" s="608" t="s">
        <v>3778</v>
      </c>
      <c r="E1585" s="892"/>
      <c r="F1585" s="600"/>
      <c r="G1585" s="309"/>
      <c r="H1585" s="561">
        <v>21200</v>
      </c>
      <c r="I1585" s="41" t="s">
        <v>152</v>
      </c>
    </row>
    <row r="1586" spans="1:9" ht="25.5">
      <c r="A1586" s="409"/>
      <c r="B1586" s="409"/>
      <c r="C1586" s="608" t="s">
        <v>5155</v>
      </c>
      <c r="D1586" s="608" t="s">
        <v>3778</v>
      </c>
      <c r="E1586" s="892"/>
      <c r="F1586" s="600"/>
      <c r="G1586" s="309"/>
      <c r="H1586" s="561">
        <v>29200</v>
      </c>
      <c r="I1586" s="41" t="s">
        <v>152</v>
      </c>
    </row>
    <row r="1587" spans="1:9" ht="25.5">
      <c r="A1587" s="409"/>
      <c r="B1587" s="409"/>
      <c r="C1587" s="608" t="s">
        <v>5156</v>
      </c>
      <c r="D1587" s="608" t="s">
        <v>3778</v>
      </c>
      <c r="E1587" s="892"/>
      <c r="F1587" s="600"/>
      <c r="G1587" s="309"/>
      <c r="H1587" s="561">
        <v>42200</v>
      </c>
      <c r="I1587" s="41" t="s">
        <v>152</v>
      </c>
    </row>
    <row r="1588" spans="1:9" ht="25.5">
      <c r="A1588" s="409"/>
      <c r="B1588" s="409"/>
      <c r="C1588" s="608" t="s">
        <v>5157</v>
      </c>
      <c r="D1588" s="608" t="s">
        <v>3778</v>
      </c>
      <c r="E1588" s="892"/>
      <c r="F1588" s="600"/>
      <c r="G1588" s="309"/>
      <c r="H1588" s="561">
        <v>51200</v>
      </c>
      <c r="I1588" s="41" t="s">
        <v>152</v>
      </c>
    </row>
    <row r="1589" spans="1:9" ht="25.5">
      <c r="A1589" s="409"/>
      <c r="B1589" s="409"/>
      <c r="C1589" s="608" t="s">
        <v>5158</v>
      </c>
      <c r="D1589" s="608" t="s">
        <v>3778</v>
      </c>
      <c r="E1589" s="892"/>
      <c r="F1589" s="600"/>
      <c r="G1589" s="309"/>
      <c r="H1589" s="561">
        <v>55200</v>
      </c>
      <c r="I1589" s="41" t="s">
        <v>152</v>
      </c>
    </row>
    <row r="1590" spans="1:9" ht="25.5">
      <c r="A1590" s="409"/>
      <c r="B1590" s="409"/>
      <c r="C1590" s="608" t="s">
        <v>5159</v>
      </c>
      <c r="D1590" s="608" t="s">
        <v>3778</v>
      </c>
      <c r="E1590" s="892"/>
      <c r="F1590" s="600"/>
      <c r="G1590" s="309"/>
      <c r="H1590" s="561">
        <v>65200</v>
      </c>
      <c r="I1590" s="41" t="s">
        <v>152</v>
      </c>
    </row>
    <row r="1591" spans="1:9" ht="25.5">
      <c r="A1591" s="409"/>
      <c r="B1591" s="409"/>
      <c r="C1591" s="608" t="s">
        <v>5160</v>
      </c>
      <c r="D1591" s="608" t="s">
        <v>3778</v>
      </c>
      <c r="E1591" s="892"/>
      <c r="F1591" s="600"/>
      <c r="G1591" s="309"/>
      <c r="H1591" s="561">
        <v>78200</v>
      </c>
      <c r="I1591" s="41" t="s">
        <v>152</v>
      </c>
    </row>
    <row r="1592" spans="1:9" ht="25.5">
      <c r="A1592" s="409"/>
      <c r="B1592" s="409"/>
      <c r="C1592" s="608" t="s">
        <v>5161</v>
      </c>
      <c r="D1592" s="608" t="s">
        <v>3778</v>
      </c>
      <c r="E1592" s="892"/>
      <c r="F1592" s="600"/>
      <c r="G1592" s="309"/>
      <c r="H1592" s="561">
        <v>121200</v>
      </c>
      <c r="I1592" s="41" t="s">
        <v>152</v>
      </c>
    </row>
    <row r="1593" spans="1:9" ht="25.5">
      <c r="A1593" s="409"/>
      <c r="B1593" s="409"/>
      <c r="C1593" s="608" t="s">
        <v>5162</v>
      </c>
      <c r="D1593" s="608" t="s">
        <v>3778</v>
      </c>
      <c r="E1593" s="892"/>
      <c r="F1593" s="600"/>
      <c r="G1593" s="309"/>
      <c r="H1593" s="561">
        <v>165200</v>
      </c>
      <c r="I1593" s="41" t="s">
        <v>152</v>
      </c>
    </row>
    <row r="1594" spans="1:9" ht="25.5">
      <c r="A1594" s="409"/>
      <c r="B1594" s="409"/>
      <c r="C1594" s="608" t="s">
        <v>5163</v>
      </c>
      <c r="D1594" s="608" t="s">
        <v>3778</v>
      </c>
      <c r="E1594" s="892"/>
      <c r="F1594" s="600"/>
      <c r="G1594" s="309"/>
      <c r="H1594" s="561">
        <v>247200</v>
      </c>
      <c r="I1594" s="41" t="s">
        <v>152</v>
      </c>
    </row>
    <row r="1595" spans="1:9" ht="25.5">
      <c r="A1595" s="479"/>
      <c r="B1595" s="479"/>
      <c r="C1595" s="608" t="s">
        <v>5164</v>
      </c>
      <c r="D1595" s="608" t="s">
        <v>3778</v>
      </c>
      <c r="E1595" s="892"/>
      <c r="F1595" s="600"/>
      <c r="G1595" s="480"/>
      <c r="H1595" s="561">
        <v>290200</v>
      </c>
      <c r="I1595" s="41" t="s">
        <v>152</v>
      </c>
    </row>
  </sheetData>
  <mergeCells count="192">
    <mergeCell ref="E208:E239"/>
    <mergeCell ref="F208:F239"/>
    <mergeCell ref="G208:G239"/>
    <mergeCell ref="A3:A48"/>
    <mergeCell ref="E338:E372"/>
    <mergeCell ref="G661:G670"/>
    <mergeCell ref="G886:G895"/>
    <mergeCell ref="G636:G642"/>
    <mergeCell ref="G691:G697"/>
    <mergeCell ref="G719:G725"/>
    <mergeCell ref="G745:G751"/>
    <mergeCell ref="G770:G776"/>
    <mergeCell ref="G795:G801"/>
    <mergeCell ref="G823:G829"/>
    <mergeCell ref="G867:G873"/>
    <mergeCell ref="G850:G856"/>
    <mergeCell ref="G874:G880"/>
    <mergeCell ref="E192:E206"/>
    <mergeCell ref="F192:F206"/>
    <mergeCell ref="A49:A409"/>
    <mergeCell ref="E240:E288"/>
    <mergeCell ref="F240:F288"/>
    <mergeCell ref="G240:G288"/>
    <mergeCell ref="G598:G604"/>
    <mergeCell ref="I4:I12"/>
    <mergeCell ref="E289:E337"/>
    <mergeCell ref="F289:F337"/>
    <mergeCell ref="G289:G337"/>
    <mergeCell ref="B2:B4"/>
    <mergeCell ref="C2:E2"/>
    <mergeCell ref="E3:E48"/>
    <mergeCell ref="F3:F48"/>
    <mergeCell ref="G94:G142"/>
    <mergeCell ref="E143:E191"/>
    <mergeCell ref="F143:F191"/>
    <mergeCell ref="G143:G191"/>
    <mergeCell ref="G3:G48"/>
    <mergeCell ref="B5:B48"/>
    <mergeCell ref="B49:B409"/>
    <mergeCell ref="G192:G206"/>
    <mergeCell ref="E386:E409"/>
    <mergeCell ref="F386:F409"/>
    <mergeCell ref="E49:E93"/>
    <mergeCell ref="F49:F93"/>
    <mergeCell ref="G49:G93"/>
    <mergeCell ref="E94:E142"/>
    <mergeCell ref="F94:F142"/>
    <mergeCell ref="C207:F207"/>
    <mergeCell ref="I432:I441"/>
    <mergeCell ref="G448:G455"/>
    <mergeCell ref="G471:G477"/>
    <mergeCell ref="G556:G562"/>
    <mergeCell ref="I410:I416"/>
    <mergeCell ref="A411:A431"/>
    <mergeCell ref="B411:B431"/>
    <mergeCell ref="E411:E416"/>
    <mergeCell ref="F411:F421"/>
    <mergeCell ref="C417:E417"/>
    <mergeCell ref="E418:E421"/>
    <mergeCell ref="E422:E424"/>
    <mergeCell ref="F422:F431"/>
    <mergeCell ref="C425:E425"/>
    <mergeCell ref="E426:E431"/>
    <mergeCell ref="C410:E410"/>
    <mergeCell ref="G432:G441"/>
    <mergeCell ref="G462:G468"/>
    <mergeCell ref="G513:G522"/>
    <mergeCell ref="G410:G416"/>
    <mergeCell ref="G1135:G1142"/>
    <mergeCell ref="G899:G908"/>
    <mergeCell ref="G945:G952"/>
    <mergeCell ref="G994:G1001"/>
    <mergeCell ref="G1040:G1047"/>
    <mergeCell ref="G1089:G1096"/>
    <mergeCell ref="G934:G941"/>
    <mergeCell ref="G980:G987"/>
    <mergeCell ref="G1030:G1037"/>
    <mergeCell ref="G1073:G1080"/>
    <mergeCell ref="G1118:G1125"/>
    <mergeCell ref="I207:I215"/>
    <mergeCell ref="G1478:G1482"/>
    <mergeCell ref="B1189:B1190"/>
    <mergeCell ref="G338:G347"/>
    <mergeCell ref="G385:G393"/>
    <mergeCell ref="G428:G431"/>
    <mergeCell ref="G1357:G1360"/>
    <mergeCell ref="G1382:G1386"/>
    <mergeCell ref="G1407:G1411"/>
    <mergeCell ref="G1434:G1438"/>
    <mergeCell ref="G1460:G1463"/>
    <mergeCell ref="G1243:G1247"/>
    <mergeCell ref="G1268:G1272"/>
    <mergeCell ref="G1294:G1298"/>
    <mergeCell ref="G1320:G1322"/>
    <mergeCell ref="G1338:G1340"/>
    <mergeCell ref="G1159:G1168"/>
    <mergeCell ref="G1179:G1185"/>
    <mergeCell ref="F338:F385"/>
    <mergeCell ref="C373:E373"/>
    <mergeCell ref="E374:E385"/>
    <mergeCell ref="I1189:I1193"/>
    <mergeCell ref="G1189:G1198"/>
    <mergeCell ref="G1216:G1221"/>
    <mergeCell ref="C1534:C1537"/>
    <mergeCell ref="D1534:D1537"/>
    <mergeCell ref="C1538:C1541"/>
    <mergeCell ref="D1538:D1541"/>
    <mergeCell ref="C1542:C1545"/>
    <mergeCell ref="D1542:D1545"/>
    <mergeCell ref="C1546:C1549"/>
    <mergeCell ref="D1546:D1549"/>
    <mergeCell ref="C1550:C1553"/>
    <mergeCell ref="D1550:D1553"/>
    <mergeCell ref="C1554:C1557"/>
    <mergeCell ref="D1554:D1557"/>
    <mergeCell ref="C1558:C1561"/>
    <mergeCell ref="D1558:D1561"/>
    <mergeCell ref="C1562:C1565"/>
    <mergeCell ref="D1562:D1565"/>
    <mergeCell ref="C1566:C1569"/>
    <mergeCell ref="D1566:D1569"/>
    <mergeCell ref="C1570:C1573"/>
    <mergeCell ref="D1570:D1573"/>
    <mergeCell ref="C1514:C1517"/>
    <mergeCell ref="D1514:D1517"/>
    <mergeCell ref="C1518:C1521"/>
    <mergeCell ref="D1518:D1521"/>
    <mergeCell ref="C1522:C1525"/>
    <mergeCell ref="D1522:D1525"/>
    <mergeCell ref="C1526:C1529"/>
    <mergeCell ref="D1526:D1529"/>
    <mergeCell ref="C1530:C1533"/>
    <mergeCell ref="D1530:D1533"/>
    <mergeCell ref="E1583:E1595"/>
    <mergeCell ref="B1506:B1507"/>
    <mergeCell ref="F1506:F1509"/>
    <mergeCell ref="F1510:F1513"/>
    <mergeCell ref="G1506:G1513"/>
    <mergeCell ref="H1510:H1513"/>
    <mergeCell ref="H1506:H1509"/>
    <mergeCell ref="F1514:F1517"/>
    <mergeCell ref="F1518:F1521"/>
    <mergeCell ref="F1522:F1525"/>
    <mergeCell ref="F1526:F1529"/>
    <mergeCell ref="F1530:F1533"/>
    <mergeCell ref="F1534:F1537"/>
    <mergeCell ref="F1538:F1541"/>
    <mergeCell ref="F1542:F1545"/>
    <mergeCell ref="F1546:F1549"/>
    <mergeCell ref="F1550:F1553"/>
    <mergeCell ref="F1554:F1557"/>
    <mergeCell ref="F1558:F1561"/>
    <mergeCell ref="F1562:F1565"/>
    <mergeCell ref="C1506:C1509"/>
    <mergeCell ref="D1506:D1509"/>
    <mergeCell ref="C1510:C1513"/>
    <mergeCell ref="D1510:D1513"/>
    <mergeCell ref="F1566:F1569"/>
    <mergeCell ref="F1570:F1573"/>
    <mergeCell ref="I1506:I1513"/>
    <mergeCell ref="G1536:G1543"/>
    <mergeCell ref="G1568:G1575"/>
    <mergeCell ref="H1514:H1517"/>
    <mergeCell ref="H1518:H1521"/>
    <mergeCell ref="H1522:H1525"/>
    <mergeCell ref="H1526:H1529"/>
    <mergeCell ref="H1530:H1533"/>
    <mergeCell ref="H1534:H1537"/>
    <mergeCell ref="H1538:H1541"/>
    <mergeCell ref="H1542:H1545"/>
    <mergeCell ref="H1546:H1549"/>
    <mergeCell ref="H1550:H1553"/>
    <mergeCell ref="H1554:H1557"/>
    <mergeCell ref="H1558:H1561"/>
    <mergeCell ref="H1562:H1565"/>
    <mergeCell ref="H1566:H1569"/>
    <mergeCell ref="H1570:H1573"/>
    <mergeCell ref="I1514:I1517"/>
    <mergeCell ref="I1518:I1521"/>
    <mergeCell ref="I1522:I1525"/>
    <mergeCell ref="I1562:I1565"/>
    <mergeCell ref="I1566:I1569"/>
    <mergeCell ref="I1570:I1573"/>
    <mergeCell ref="I1526:I1529"/>
    <mergeCell ref="I1530:I1533"/>
    <mergeCell ref="I1534:I1537"/>
    <mergeCell ref="I1538:I1541"/>
    <mergeCell ref="I1542:I1545"/>
    <mergeCell ref="I1546:I1549"/>
    <mergeCell ref="I1550:I1553"/>
    <mergeCell ref="I1554:I1557"/>
    <mergeCell ref="I1558:I1561"/>
  </mergeCells>
  <dataValidations disablePrompts="1" count="1">
    <dataValidation type="list" allowBlank="1" showInputMessage="1" showErrorMessage="1" sqref="B2 B410 B5 B49 B432 B1189 B1506" xr:uid="{00000000-0002-0000-0900-000000000000}">
      <formula1>nhomvl</formula1>
    </dataValidation>
  </dataValidations>
  <pageMargins left="0.23622047244094491" right="0.23622047244094491" top="0.51181102362204722" bottom="0.51181102362204722" header="0" footer="0"/>
  <pageSetup paperSize="9" scale="99" firstPageNumber="107" orientation="portrait" useFirstPageNumber="1" horizontalDpi="300" verticalDpi="300" r:id="rId1"/>
  <headerFooter>
    <oddHeader>&amp;LCBG VLXD T7-2026</oddHeader>
    <oddFooter>&amp;C&amp;P</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3278-61A3-4EF1-82B5-C2214BE0E251}">
  <dimension ref="A1:J310"/>
  <sheetViews>
    <sheetView tabSelected="1" view="pageBreakPreview" zoomScale="70" zoomScaleNormal="100" zoomScaleSheetLayoutView="70" workbookViewId="0">
      <selection activeCell="O2" sqref="O2"/>
    </sheetView>
  </sheetViews>
  <sheetFormatPr defaultColWidth="8.7109375" defaultRowHeight="15"/>
  <cols>
    <col min="1" max="1" width="7.28515625" style="6" customWidth="1"/>
    <col min="2" max="2" width="8.7109375" style="6"/>
    <col min="3" max="3" width="17.42578125" style="2" customWidth="1"/>
    <col min="4" max="4" width="7.7109375" style="2" customWidth="1"/>
    <col min="5" max="5" width="13.42578125" style="2" customWidth="1"/>
    <col min="6" max="6" width="15.85546875" style="201" customWidth="1"/>
    <col min="7" max="7" width="10.85546875" style="2" customWidth="1"/>
    <col min="8" max="8" width="14.140625" style="2" customWidth="1"/>
    <col min="9" max="9" width="13.85546875" style="16" customWidth="1"/>
    <col min="10" max="10" width="11.28515625" style="30" customWidth="1"/>
    <col min="11" max="16384" width="8.7109375" style="2"/>
  </cols>
  <sheetData>
    <row r="1" spans="1:10" s="30" customFormat="1" ht="87" customHeight="1">
      <c r="A1" s="3" t="s">
        <v>153</v>
      </c>
      <c r="B1" s="3" t="s">
        <v>0</v>
      </c>
      <c r="C1" s="3" t="s">
        <v>8</v>
      </c>
      <c r="D1" s="246" t="s">
        <v>9</v>
      </c>
      <c r="E1" s="3" t="s">
        <v>10</v>
      </c>
      <c r="F1" s="3" t="s">
        <v>11</v>
      </c>
      <c r="G1" s="3" t="s">
        <v>12</v>
      </c>
      <c r="H1" s="3" t="s">
        <v>4768</v>
      </c>
      <c r="I1" s="22" t="s">
        <v>4769</v>
      </c>
      <c r="J1" s="3" t="s">
        <v>16</v>
      </c>
    </row>
    <row r="2" spans="1:10" ht="42.75">
      <c r="A2" s="475" t="s">
        <v>4049</v>
      </c>
      <c r="B2" s="450" t="s">
        <v>15</v>
      </c>
      <c r="C2" s="453" t="s">
        <v>4508</v>
      </c>
      <c r="D2" s="453"/>
      <c r="E2" s="453"/>
      <c r="F2" s="468"/>
      <c r="G2" s="454"/>
      <c r="H2" s="455"/>
      <c r="I2" s="455"/>
      <c r="J2" s="90"/>
    </row>
    <row r="3" spans="1:10" ht="33.6" customHeight="1">
      <c r="A3" s="313"/>
      <c r="B3" s="313"/>
      <c r="C3" s="456" t="s">
        <v>4509</v>
      </c>
      <c r="D3" s="457" t="s">
        <v>4510</v>
      </c>
      <c r="E3" s="909" t="s">
        <v>165</v>
      </c>
      <c r="F3" s="469" t="s">
        <v>4509</v>
      </c>
      <c r="G3" s="911" t="s">
        <v>4770</v>
      </c>
      <c r="H3" s="459">
        <v>9630</v>
      </c>
      <c r="I3" s="473">
        <v>8500</v>
      </c>
      <c r="J3" s="728" t="s">
        <v>2836</v>
      </c>
    </row>
    <row r="4" spans="1:10" ht="33.6" customHeight="1">
      <c r="A4" s="313"/>
      <c r="B4" s="313"/>
      <c r="C4" s="456" t="s">
        <v>4511</v>
      </c>
      <c r="D4" s="457" t="s">
        <v>4510</v>
      </c>
      <c r="E4" s="909"/>
      <c r="F4" s="469" t="s">
        <v>4511</v>
      </c>
      <c r="G4" s="912"/>
      <c r="H4" s="459">
        <v>11389</v>
      </c>
      <c r="I4" s="473">
        <v>10200</v>
      </c>
      <c r="J4" s="728"/>
    </row>
    <row r="5" spans="1:10" ht="33.6" customHeight="1">
      <c r="A5" s="313"/>
      <c r="B5" s="313"/>
      <c r="C5" s="456" t="s">
        <v>4512</v>
      </c>
      <c r="D5" s="457" t="s">
        <v>4510</v>
      </c>
      <c r="E5" s="909"/>
      <c r="F5" s="469" t="s">
        <v>4512</v>
      </c>
      <c r="G5" s="912"/>
      <c r="H5" s="459">
        <v>11852</v>
      </c>
      <c r="I5" s="473">
        <v>10900</v>
      </c>
      <c r="J5" s="728"/>
    </row>
    <row r="6" spans="1:10" ht="33.6" customHeight="1">
      <c r="A6" s="313"/>
      <c r="B6" s="313"/>
      <c r="C6" s="456" t="s">
        <v>4513</v>
      </c>
      <c r="D6" s="457" t="s">
        <v>4510</v>
      </c>
      <c r="E6" s="909"/>
      <c r="F6" s="469" t="s">
        <v>4513</v>
      </c>
      <c r="G6" s="912"/>
      <c r="H6" s="459">
        <v>12315</v>
      </c>
      <c r="I6" s="472">
        <v>11100</v>
      </c>
      <c r="J6" s="90" t="s">
        <v>152</v>
      </c>
    </row>
    <row r="7" spans="1:10" ht="33.6" customHeight="1">
      <c r="A7" s="313"/>
      <c r="B7" s="313"/>
      <c r="C7" s="456" t="s">
        <v>4514</v>
      </c>
      <c r="D7" s="457" t="s">
        <v>4510</v>
      </c>
      <c r="E7" s="909"/>
      <c r="F7" s="469" t="s">
        <v>4514</v>
      </c>
      <c r="G7" s="912"/>
      <c r="H7" s="459">
        <v>14630</v>
      </c>
      <c r="I7" s="472">
        <v>13200</v>
      </c>
      <c r="J7" s="90" t="s">
        <v>152</v>
      </c>
    </row>
    <row r="8" spans="1:10" ht="33.6" customHeight="1">
      <c r="A8" s="313"/>
      <c r="B8" s="313"/>
      <c r="C8" s="456" t="s">
        <v>4515</v>
      </c>
      <c r="D8" s="457" t="s">
        <v>4510</v>
      </c>
      <c r="E8" s="909"/>
      <c r="F8" s="469" t="s">
        <v>4515</v>
      </c>
      <c r="G8" s="912"/>
      <c r="H8" s="459">
        <v>17130</v>
      </c>
      <c r="I8" s="472">
        <v>15400</v>
      </c>
      <c r="J8" s="90" t="s">
        <v>152</v>
      </c>
    </row>
    <row r="9" spans="1:10" ht="33.6" customHeight="1">
      <c r="A9" s="313"/>
      <c r="B9" s="313"/>
      <c r="C9" s="456" t="s">
        <v>4516</v>
      </c>
      <c r="D9" s="457" t="s">
        <v>4510</v>
      </c>
      <c r="E9" s="909"/>
      <c r="F9" s="469" t="s">
        <v>4516</v>
      </c>
      <c r="G9" s="912"/>
      <c r="H9" s="459">
        <v>16481</v>
      </c>
      <c r="I9" s="472">
        <v>14800</v>
      </c>
      <c r="J9" s="90" t="s">
        <v>152</v>
      </c>
    </row>
    <row r="10" spans="1:10" ht="33.6" customHeight="1">
      <c r="A10" s="313"/>
      <c r="B10" s="313"/>
      <c r="C10" s="456" t="s">
        <v>4517</v>
      </c>
      <c r="D10" s="457" t="s">
        <v>4510</v>
      </c>
      <c r="E10" s="909"/>
      <c r="F10" s="469" t="s">
        <v>4517</v>
      </c>
      <c r="G10" s="912"/>
      <c r="H10" s="459">
        <v>20093</v>
      </c>
      <c r="I10" s="472">
        <v>18100</v>
      </c>
      <c r="J10" s="90" t="s">
        <v>152</v>
      </c>
    </row>
    <row r="11" spans="1:10" ht="33.6" customHeight="1">
      <c r="A11" s="313"/>
      <c r="B11" s="313"/>
      <c r="C11" s="456" t="s">
        <v>4518</v>
      </c>
      <c r="D11" s="457" t="s">
        <v>4510</v>
      </c>
      <c r="E11" s="909"/>
      <c r="F11" s="469" t="s">
        <v>4518</v>
      </c>
      <c r="G11" s="912"/>
      <c r="H11" s="459">
        <v>23519</v>
      </c>
      <c r="I11" s="472">
        <v>21200</v>
      </c>
      <c r="J11" s="90" t="s">
        <v>152</v>
      </c>
    </row>
    <row r="12" spans="1:10" ht="33.6" customHeight="1">
      <c r="A12" s="313"/>
      <c r="B12" s="313"/>
      <c r="C12" s="456" t="s">
        <v>4519</v>
      </c>
      <c r="D12" s="457" t="s">
        <v>4510</v>
      </c>
      <c r="E12" s="909"/>
      <c r="F12" s="469" t="s">
        <v>4519</v>
      </c>
      <c r="G12" s="912"/>
      <c r="H12" s="459">
        <v>28333</v>
      </c>
      <c r="I12" s="472">
        <v>25500</v>
      </c>
      <c r="J12" s="90" t="s">
        <v>152</v>
      </c>
    </row>
    <row r="13" spans="1:10" ht="33.6" customHeight="1">
      <c r="A13" s="313"/>
      <c r="B13" s="313"/>
      <c r="C13" s="456" t="s">
        <v>4520</v>
      </c>
      <c r="D13" s="457" t="s">
        <v>4510</v>
      </c>
      <c r="E13" s="909"/>
      <c r="F13" s="469" t="s">
        <v>4520</v>
      </c>
      <c r="G13" s="912"/>
      <c r="H13" s="459">
        <v>20833</v>
      </c>
      <c r="I13" s="472">
        <v>18800</v>
      </c>
      <c r="J13" s="90" t="s">
        <v>152</v>
      </c>
    </row>
    <row r="14" spans="1:10" ht="33.6" customHeight="1">
      <c r="A14" s="313"/>
      <c r="B14" s="313"/>
      <c r="C14" s="456" t="s">
        <v>4521</v>
      </c>
      <c r="D14" s="457" t="s">
        <v>4510</v>
      </c>
      <c r="E14" s="909"/>
      <c r="F14" s="469" t="s">
        <v>4521</v>
      </c>
      <c r="G14" s="912"/>
      <c r="H14" s="459">
        <v>25093</v>
      </c>
      <c r="I14" s="472">
        <v>22600</v>
      </c>
      <c r="J14" s="90" t="s">
        <v>152</v>
      </c>
    </row>
    <row r="15" spans="1:10" ht="33.6" customHeight="1">
      <c r="A15" s="313"/>
      <c r="B15" s="313"/>
      <c r="C15" s="456" t="s">
        <v>4522</v>
      </c>
      <c r="D15" s="457" t="s">
        <v>4510</v>
      </c>
      <c r="E15" s="909"/>
      <c r="F15" s="469" t="s">
        <v>4522</v>
      </c>
      <c r="G15" s="912"/>
      <c r="H15" s="459">
        <v>30370</v>
      </c>
      <c r="I15" s="472">
        <v>27300</v>
      </c>
      <c r="J15" s="90" t="s">
        <v>152</v>
      </c>
    </row>
    <row r="16" spans="1:10" ht="33.6" customHeight="1">
      <c r="A16" s="313"/>
      <c r="B16" s="313"/>
      <c r="C16" s="456" t="s">
        <v>4523</v>
      </c>
      <c r="D16" s="457" t="s">
        <v>4510</v>
      </c>
      <c r="E16" s="909"/>
      <c r="F16" s="469" t="s">
        <v>4523</v>
      </c>
      <c r="G16" s="912"/>
      <c r="H16" s="459">
        <v>36481</v>
      </c>
      <c r="I16" s="472">
        <v>32800</v>
      </c>
      <c r="J16" s="90" t="s">
        <v>152</v>
      </c>
    </row>
    <row r="17" spans="1:10" ht="33.6" customHeight="1">
      <c r="A17" s="313"/>
      <c r="B17" s="313"/>
      <c r="C17" s="456" t="s">
        <v>4524</v>
      </c>
      <c r="D17" s="457" t="s">
        <v>4510</v>
      </c>
      <c r="E17" s="909"/>
      <c r="F17" s="469" t="s">
        <v>4524</v>
      </c>
      <c r="G17" s="912"/>
      <c r="H17" s="459">
        <v>43333</v>
      </c>
      <c r="I17" s="472">
        <v>39000</v>
      </c>
      <c r="J17" s="90" t="s">
        <v>152</v>
      </c>
    </row>
    <row r="18" spans="1:10" ht="33.6" customHeight="1">
      <c r="A18" s="313"/>
      <c r="B18" s="313"/>
      <c r="C18" s="456" t="s">
        <v>4525</v>
      </c>
      <c r="D18" s="457" t="s">
        <v>4510</v>
      </c>
      <c r="E18" s="909"/>
      <c r="F18" s="469" t="s">
        <v>4525</v>
      </c>
      <c r="G18" s="912"/>
      <c r="H18" s="459">
        <v>32315</v>
      </c>
      <c r="I18" s="472">
        <v>29100</v>
      </c>
      <c r="J18" s="90" t="s">
        <v>152</v>
      </c>
    </row>
    <row r="19" spans="1:10" ht="33.6" customHeight="1">
      <c r="A19" s="313"/>
      <c r="B19" s="313"/>
      <c r="C19" s="456" t="s">
        <v>4526</v>
      </c>
      <c r="D19" s="457" t="s">
        <v>4510</v>
      </c>
      <c r="E19" s="909"/>
      <c r="F19" s="469" t="s">
        <v>4526</v>
      </c>
      <c r="G19" s="912"/>
      <c r="H19" s="459">
        <v>38519</v>
      </c>
      <c r="I19" s="472">
        <v>34700</v>
      </c>
      <c r="J19" s="90" t="s">
        <v>152</v>
      </c>
    </row>
    <row r="20" spans="1:10" ht="33.6" customHeight="1">
      <c r="A20" s="313"/>
      <c r="B20" s="313"/>
      <c r="C20" s="456" t="s">
        <v>4527</v>
      </c>
      <c r="D20" s="457" t="s">
        <v>4510</v>
      </c>
      <c r="E20" s="909"/>
      <c r="F20" s="469" t="s">
        <v>4527</v>
      </c>
      <c r="G20" s="912"/>
      <c r="H20" s="459">
        <v>46389</v>
      </c>
      <c r="I20" s="472">
        <v>41700</v>
      </c>
      <c r="J20" s="90" t="s">
        <v>152</v>
      </c>
    </row>
    <row r="21" spans="1:10" ht="33.6" customHeight="1">
      <c r="A21" s="313"/>
      <c r="B21" s="313"/>
      <c r="C21" s="456" t="s">
        <v>4528</v>
      </c>
      <c r="D21" s="457" t="s">
        <v>4510</v>
      </c>
      <c r="E21" s="909"/>
      <c r="F21" s="469" t="s">
        <v>4528</v>
      </c>
      <c r="G21" s="912"/>
      <c r="H21" s="459">
        <v>56574</v>
      </c>
      <c r="I21" s="472">
        <v>50900</v>
      </c>
      <c r="J21" s="90" t="s">
        <v>152</v>
      </c>
    </row>
    <row r="22" spans="1:10" ht="33.6" customHeight="1">
      <c r="A22" s="313"/>
      <c r="B22" s="313"/>
      <c r="C22" s="456" t="s">
        <v>4529</v>
      </c>
      <c r="D22" s="457" t="s">
        <v>4510</v>
      </c>
      <c r="E22" s="909"/>
      <c r="F22" s="469" t="s">
        <v>4529</v>
      </c>
      <c r="G22" s="912"/>
      <c r="H22" s="459">
        <v>66944</v>
      </c>
      <c r="I22" s="472">
        <v>60200</v>
      </c>
      <c r="J22" s="90" t="s">
        <v>152</v>
      </c>
    </row>
    <row r="23" spans="1:10" ht="33.6" customHeight="1">
      <c r="A23" s="313"/>
      <c r="B23" s="313"/>
      <c r="C23" s="456" t="s">
        <v>4530</v>
      </c>
      <c r="D23" s="457" t="s">
        <v>4510</v>
      </c>
      <c r="E23" s="909"/>
      <c r="F23" s="469" t="s">
        <v>4530</v>
      </c>
      <c r="G23" s="912"/>
      <c r="H23" s="459">
        <v>50093</v>
      </c>
      <c r="I23" s="472">
        <v>45100</v>
      </c>
      <c r="J23" s="90" t="s">
        <v>152</v>
      </c>
    </row>
    <row r="24" spans="1:10" ht="33.6" customHeight="1">
      <c r="A24" s="313"/>
      <c r="B24" s="313"/>
      <c r="C24" s="456" t="s">
        <v>4531</v>
      </c>
      <c r="D24" s="457" t="s">
        <v>4510</v>
      </c>
      <c r="E24" s="909"/>
      <c r="F24" s="469" t="s">
        <v>4531</v>
      </c>
      <c r="G24" s="912"/>
      <c r="H24" s="459">
        <v>61574</v>
      </c>
      <c r="I24" s="472">
        <v>55400</v>
      </c>
      <c r="J24" s="90" t="s">
        <v>152</v>
      </c>
    </row>
    <row r="25" spans="1:10" ht="33.6" customHeight="1">
      <c r="A25" s="313"/>
      <c r="B25" s="313"/>
      <c r="C25" s="456" t="s">
        <v>4532</v>
      </c>
      <c r="D25" s="457" t="s">
        <v>4510</v>
      </c>
      <c r="E25" s="909"/>
      <c r="F25" s="469" t="s">
        <v>4532</v>
      </c>
      <c r="G25" s="912"/>
      <c r="H25" s="459">
        <v>74630</v>
      </c>
      <c r="I25" s="472">
        <v>67200</v>
      </c>
      <c r="J25" s="90" t="s">
        <v>152</v>
      </c>
    </row>
    <row r="26" spans="1:10" ht="33.6" customHeight="1">
      <c r="A26" s="313"/>
      <c r="B26" s="313"/>
      <c r="C26" s="456" t="s">
        <v>4533</v>
      </c>
      <c r="D26" s="457" t="s">
        <v>4510</v>
      </c>
      <c r="E26" s="909"/>
      <c r="F26" s="469" t="s">
        <v>4533</v>
      </c>
      <c r="G26" s="913"/>
      <c r="H26" s="459">
        <v>88981</v>
      </c>
      <c r="I26" s="472">
        <v>80100</v>
      </c>
      <c r="J26" s="90" t="s">
        <v>152</v>
      </c>
    </row>
    <row r="27" spans="1:10" ht="33.6" customHeight="1">
      <c r="A27" s="313"/>
      <c r="B27" s="313"/>
      <c r="C27" s="456" t="s">
        <v>4534</v>
      </c>
      <c r="D27" s="457" t="s">
        <v>4510</v>
      </c>
      <c r="E27" s="909"/>
      <c r="F27" s="469" t="s">
        <v>4534</v>
      </c>
      <c r="G27" s="914" t="str">
        <f>G3</f>
        <v>Công ty CP Đầu Tư Công Nghiệp Thuận Phát. Đc: Nhà số 22, Hoàng Ngọc Phách, phường Láng , TP Hà Nội. ĐT: 0364.906456</v>
      </c>
      <c r="H27" s="459">
        <v>106574</v>
      </c>
      <c r="I27" s="472">
        <v>95900</v>
      </c>
      <c r="J27" s="90" t="s">
        <v>152</v>
      </c>
    </row>
    <row r="28" spans="1:10" ht="33.6" customHeight="1">
      <c r="A28" s="313"/>
      <c r="B28" s="313"/>
      <c r="C28" s="456" t="s">
        <v>4535</v>
      </c>
      <c r="D28" s="457" t="s">
        <v>4510</v>
      </c>
      <c r="E28" s="909"/>
      <c r="F28" s="469" t="s">
        <v>4535</v>
      </c>
      <c r="G28" s="915"/>
      <c r="H28" s="459">
        <v>71296</v>
      </c>
      <c r="I28" s="472">
        <v>64200</v>
      </c>
      <c r="J28" s="90" t="s">
        <v>152</v>
      </c>
    </row>
    <row r="29" spans="1:10" ht="33.6" customHeight="1">
      <c r="A29" s="313"/>
      <c r="B29" s="313"/>
      <c r="C29" s="456" t="s">
        <v>4536</v>
      </c>
      <c r="D29" s="457" t="s">
        <v>4510</v>
      </c>
      <c r="E29" s="909"/>
      <c r="F29" s="469" t="s">
        <v>4536</v>
      </c>
      <c r="G29" s="915"/>
      <c r="H29" s="459">
        <v>87870</v>
      </c>
      <c r="I29" s="472">
        <v>79100</v>
      </c>
      <c r="J29" s="90" t="s">
        <v>152</v>
      </c>
    </row>
    <row r="30" spans="1:10" ht="33.6" customHeight="1">
      <c r="A30" s="313"/>
      <c r="B30" s="313"/>
      <c r="C30" s="456" t="s">
        <v>4537</v>
      </c>
      <c r="D30" s="457" t="s">
        <v>4510</v>
      </c>
      <c r="E30" s="909"/>
      <c r="F30" s="469" t="s">
        <v>4537</v>
      </c>
      <c r="G30" s="915"/>
      <c r="H30" s="459">
        <v>105926</v>
      </c>
      <c r="I30" s="472">
        <v>95300</v>
      </c>
      <c r="J30" s="90" t="s">
        <v>152</v>
      </c>
    </row>
    <row r="31" spans="1:10" ht="33.6" customHeight="1">
      <c r="A31" s="313"/>
      <c r="B31" s="313"/>
      <c r="C31" s="456" t="s">
        <v>4538</v>
      </c>
      <c r="D31" s="457" t="s">
        <v>4510</v>
      </c>
      <c r="E31" s="909"/>
      <c r="F31" s="469" t="s">
        <v>4538</v>
      </c>
      <c r="G31" s="915"/>
      <c r="H31" s="459">
        <v>126389</v>
      </c>
      <c r="I31" s="472">
        <v>113700</v>
      </c>
      <c r="J31" s="90" t="s">
        <v>152</v>
      </c>
    </row>
    <row r="32" spans="1:10" ht="33.6" customHeight="1">
      <c r="A32" s="313"/>
      <c r="B32" s="313"/>
      <c r="C32" s="456" t="s">
        <v>4539</v>
      </c>
      <c r="D32" s="457" t="s">
        <v>4510</v>
      </c>
      <c r="E32" s="909"/>
      <c r="F32" s="469" t="s">
        <v>4539</v>
      </c>
      <c r="G32" s="915"/>
      <c r="H32" s="459">
        <v>150926</v>
      </c>
      <c r="I32" s="472">
        <v>135800</v>
      </c>
      <c r="J32" s="90" t="s">
        <v>152</v>
      </c>
    </row>
    <row r="33" spans="1:10" ht="33.6" customHeight="1">
      <c r="A33" s="313"/>
      <c r="B33" s="313"/>
      <c r="C33" s="456" t="s">
        <v>4540</v>
      </c>
      <c r="D33" s="457" t="s">
        <v>4510</v>
      </c>
      <c r="E33" s="909"/>
      <c r="F33" s="469" t="s">
        <v>4540</v>
      </c>
      <c r="G33" s="915"/>
      <c r="H33" s="459">
        <v>112500</v>
      </c>
      <c r="I33" s="472">
        <v>101300</v>
      </c>
      <c r="J33" s="90" t="s">
        <v>152</v>
      </c>
    </row>
    <row r="34" spans="1:10" ht="33.6" customHeight="1">
      <c r="A34" s="313"/>
      <c r="B34" s="313"/>
      <c r="C34" s="456" t="s">
        <v>4541</v>
      </c>
      <c r="D34" s="457" t="s">
        <v>4510</v>
      </c>
      <c r="E34" s="909"/>
      <c r="F34" s="469" t="s">
        <v>4541</v>
      </c>
      <c r="G34" s="915"/>
      <c r="H34" s="459">
        <v>124630</v>
      </c>
      <c r="I34" s="472">
        <v>112200</v>
      </c>
      <c r="J34" s="90" t="s">
        <v>152</v>
      </c>
    </row>
    <row r="35" spans="1:10" ht="33.6" customHeight="1">
      <c r="A35" s="313"/>
      <c r="B35" s="313"/>
      <c r="C35" s="456" t="s">
        <v>4542</v>
      </c>
      <c r="D35" s="457" t="s">
        <v>4510</v>
      </c>
      <c r="E35" s="909"/>
      <c r="F35" s="469" t="s">
        <v>4542</v>
      </c>
      <c r="G35" s="915"/>
      <c r="H35" s="459">
        <v>150648</v>
      </c>
      <c r="I35" s="472">
        <v>135600</v>
      </c>
      <c r="J35" s="90" t="s">
        <v>152</v>
      </c>
    </row>
    <row r="36" spans="1:10" ht="33.6" customHeight="1">
      <c r="A36" s="313"/>
      <c r="B36" s="313"/>
      <c r="C36" s="456" t="s">
        <v>4543</v>
      </c>
      <c r="D36" s="457" t="s">
        <v>4510</v>
      </c>
      <c r="E36" s="909"/>
      <c r="F36" s="469" t="s">
        <v>4543</v>
      </c>
      <c r="G36" s="915"/>
      <c r="H36" s="459">
        <v>180926</v>
      </c>
      <c r="I36" s="472">
        <v>162800</v>
      </c>
      <c r="J36" s="90" t="s">
        <v>152</v>
      </c>
    </row>
    <row r="37" spans="1:10" ht="33.6" customHeight="1">
      <c r="A37" s="313"/>
      <c r="B37" s="313"/>
      <c r="C37" s="456" t="s">
        <v>4544</v>
      </c>
      <c r="D37" s="457" t="s">
        <v>4510</v>
      </c>
      <c r="E37" s="909"/>
      <c r="F37" s="469" t="s">
        <v>4544</v>
      </c>
      <c r="G37" s="915"/>
      <c r="H37" s="459">
        <v>216574</v>
      </c>
      <c r="I37" s="472">
        <v>194900</v>
      </c>
      <c r="J37" s="90" t="s">
        <v>152</v>
      </c>
    </row>
    <row r="38" spans="1:10" ht="33.6" customHeight="1">
      <c r="A38" s="313"/>
      <c r="B38" s="313"/>
      <c r="C38" s="456" t="s">
        <v>4545</v>
      </c>
      <c r="D38" s="457" t="s">
        <v>4510</v>
      </c>
      <c r="E38" s="909"/>
      <c r="F38" s="469" t="s">
        <v>4545</v>
      </c>
      <c r="G38" s="915"/>
      <c r="H38" s="459">
        <v>151019</v>
      </c>
      <c r="I38" s="472">
        <v>135900</v>
      </c>
      <c r="J38" s="90" t="s">
        <v>152</v>
      </c>
    </row>
    <row r="39" spans="1:10" ht="33.6" customHeight="1">
      <c r="A39" s="313"/>
      <c r="B39" s="313"/>
      <c r="C39" s="456" t="s">
        <v>4546</v>
      </c>
      <c r="D39" s="457" t="s">
        <v>4510</v>
      </c>
      <c r="E39" s="909"/>
      <c r="F39" s="469" t="s">
        <v>4546</v>
      </c>
      <c r="G39" s="915"/>
      <c r="H39" s="459">
        <v>188889</v>
      </c>
      <c r="I39" s="472">
        <v>170000</v>
      </c>
      <c r="J39" s="90" t="s">
        <v>152</v>
      </c>
    </row>
    <row r="40" spans="1:10" ht="33.6" customHeight="1">
      <c r="A40" s="313"/>
      <c r="B40" s="313"/>
      <c r="C40" s="456" t="s">
        <v>4547</v>
      </c>
      <c r="D40" s="457" t="s">
        <v>4510</v>
      </c>
      <c r="E40" s="909"/>
      <c r="F40" s="469" t="s">
        <v>4547</v>
      </c>
      <c r="G40" s="915"/>
      <c r="H40" s="459">
        <v>225648</v>
      </c>
      <c r="I40" s="472">
        <v>203100</v>
      </c>
      <c r="J40" s="90" t="s">
        <v>152</v>
      </c>
    </row>
    <row r="41" spans="1:10" ht="33.6" customHeight="1">
      <c r="A41" s="313"/>
      <c r="B41" s="313"/>
      <c r="C41" s="456" t="s">
        <v>4548</v>
      </c>
      <c r="D41" s="457" t="s">
        <v>4510</v>
      </c>
      <c r="E41" s="909"/>
      <c r="F41" s="469" t="s">
        <v>4548</v>
      </c>
      <c r="G41" s="915"/>
      <c r="H41" s="459">
        <v>272500</v>
      </c>
      <c r="I41" s="472">
        <v>245300</v>
      </c>
      <c r="J41" s="90" t="s">
        <v>152</v>
      </c>
    </row>
    <row r="42" spans="1:10" ht="33.6" customHeight="1">
      <c r="A42" s="313"/>
      <c r="B42" s="313"/>
      <c r="C42" s="456" t="s">
        <v>4549</v>
      </c>
      <c r="D42" s="457" t="s">
        <v>4510</v>
      </c>
      <c r="E42" s="909"/>
      <c r="F42" s="469" t="s">
        <v>4549</v>
      </c>
      <c r="G42" s="915"/>
      <c r="H42" s="459">
        <v>327963</v>
      </c>
      <c r="I42" s="472">
        <v>295200</v>
      </c>
      <c r="J42" s="90" t="s">
        <v>152</v>
      </c>
    </row>
    <row r="43" spans="1:10" ht="33.6" customHeight="1">
      <c r="A43" s="313"/>
      <c r="B43" s="313"/>
      <c r="C43" s="456" t="s">
        <v>4550</v>
      </c>
      <c r="D43" s="457" t="s">
        <v>4510</v>
      </c>
      <c r="E43" s="909"/>
      <c r="F43" s="469" t="s">
        <v>4550</v>
      </c>
      <c r="G43" s="915"/>
      <c r="H43" s="459">
        <v>195000</v>
      </c>
      <c r="I43" s="472">
        <v>175500</v>
      </c>
      <c r="J43" s="90" t="s">
        <v>152</v>
      </c>
    </row>
    <row r="44" spans="1:10" ht="33.6" customHeight="1">
      <c r="A44" s="313"/>
      <c r="B44" s="313"/>
      <c r="C44" s="456" t="s">
        <v>4551</v>
      </c>
      <c r="D44" s="457" t="s">
        <v>4510</v>
      </c>
      <c r="E44" s="909"/>
      <c r="F44" s="469" t="s">
        <v>4551</v>
      </c>
      <c r="G44" s="915"/>
      <c r="H44" s="459">
        <v>238426</v>
      </c>
      <c r="I44" s="472">
        <v>214600</v>
      </c>
      <c r="J44" s="90" t="s">
        <v>152</v>
      </c>
    </row>
    <row r="45" spans="1:10" ht="33.6" customHeight="1">
      <c r="A45" s="313"/>
      <c r="B45" s="313"/>
      <c r="C45" s="456" t="s">
        <v>4552</v>
      </c>
      <c r="D45" s="457" t="s">
        <v>4510</v>
      </c>
      <c r="E45" s="909"/>
      <c r="F45" s="469" t="s">
        <v>4552</v>
      </c>
      <c r="G45" s="915"/>
      <c r="H45" s="459">
        <v>290556</v>
      </c>
      <c r="I45" s="472">
        <v>261500</v>
      </c>
      <c r="J45" s="90" t="s">
        <v>152</v>
      </c>
    </row>
    <row r="46" spans="1:10" ht="33.6" customHeight="1">
      <c r="A46" s="313"/>
      <c r="B46" s="313"/>
      <c r="C46" s="456" t="s">
        <v>4553</v>
      </c>
      <c r="D46" s="457" t="s">
        <v>4510</v>
      </c>
      <c r="E46" s="909"/>
      <c r="F46" s="469" t="s">
        <v>4553</v>
      </c>
      <c r="G46" s="915"/>
      <c r="H46" s="459">
        <v>352500</v>
      </c>
      <c r="I46" s="472">
        <v>317300</v>
      </c>
      <c r="J46" s="90" t="s">
        <v>152</v>
      </c>
    </row>
    <row r="47" spans="1:10" ht="33.6" customHeight="1">
      <c r="A47" s="313"/>
      <c r="B47" s="313"/>
      <c r="C47" s="456" t="s">
        <v>4554</v>
      </c>
      <c r="D47" s="457" t="s">
        <v>4510</v>
      </c>
      <c r="E47" s="909"/>
      <c r="F47" s="469" t="s">
        <v>4554</v>
      </c>
      <c r="G47" s="915"/>
      <c r="H47" s="459">
        <v>420370</v>
      </c>
      <c r="I47" s="472">
        <v>378300</v>
      </c>
      <c r="J47" s="90" t="s">
        <v>152</v>
      </c>
    </row>
    <row r="48" spans="1:10" ht="33.6" customHeight="1">
      <c r="A48" s="313"/>
      <c r="B48" s="313"/>
      <c r="C48" s="456" t="s">
        <v>4555</v>
      </c>
      <c r="D48" s="457" t="s">
        <v>4510</v>
      </c>
      <c r="E48" s="909"/>
      <c r="F48" s="469" t="s">
        <v>4555</v>
      </c>
      <c r="G48" s="915"/>
      <c r="H48" s="459">
        <v>242870</v>
      </c>
      <c r="I48" s="472">
        <v>218600</v>
      </c>
      <c r="J48" s="90" t="s">
        <v>152</v>
      </c>
    </row>
    <row r="49" spans="1:10" ht="33.6" customHeight="1">
      <c r="A49" s="313"/>
      <c r="B49" s="313"/>
      <c r="C49" s="456" t="s">
        <v>4556</v>
      </c>
      <c r="D49" s="457" t="s">
        <v>4510</v>
      </c>
      <c r="E49" s="909"/>
      <c r="F49" s="469" t="s">
        <v>4556</v>
      </c>
      <c r="G49" s="915"/>
      <c r="H49" s="459">
        <v>297593</v>
      </c>
      <c r="I49" s="472">
        <v>267900</v>
      </c>
      <c r="J49" s="90" t="s">
        <v>152</v>
      </c>
    </row>
    <row r="50" spans="1:10" ht="33.6" customHeight="1">
      <c r="A50" s="313"/>
      <c r="B50" s="313"/>
      <c r="C50" s="456" t="s">
        <v>4557</v>
      </c>
      <c r="D50" s="457" t="s">
        <v>4510</v>
      </c>
      <c r="E50" s="909"/>
      <c r="F50" s="469" t="s">
        <v>4557</v>
      </c>
      <c r="G50" s="915"/>
      <c r="H50" s="459">
        <v>360463</v>
      </c>
      <c r="I50" s="472">
        <v>324400</v>
      </c>
      <c r="J50" s="90" t="s">
        <v>152</v>
      </c>
    </row>
    <row r="51" spans="1:10" ht="33.6" customHeight="1">
      <c r="A51" s="313"/>
      <c r="B51" s="313"/>
      <c r="C51" s="456" t="s">
        <v>4558</v>
      </c>
      <c r="D51" s="457" t="s">
        <v>4510</v>
      </c>
      <c r="E51" s="909"/>
      <c r="F51" s="469" t="s">
        <v>4558</v>
      </c>
      <c r="G51" s="916"/>
      <c r="H51" s="459">
        <v>437037</v>
      </c>
      <c r="I51" s="472">
        <v>393300</v>
      </c>
      <c r="J51" s="90" t="s">
        <v>152</v>
      </c>
    </row>
    <row r="52" spans="1:10" ht="33.6" customHeight="1">
      <c r="A52" s="313"/>
      <c r="B52" s="313"/>
      <c r="C52" s="456" t="s">
        <v>4559</v>
      </c>
      <c r="D52" s="457" t="s">
        <v>4510</v>
      </c>
      <c r="E52" s="909"/>
      <c r="F52" s="469" t="s">
        <v>4559</v>
      </c>
      <c r="G52" s="914" t="str">
        <f>G27</f>
        <v>Công ty CP Đầu Tư Công Nghiệp Thuận Phát. Đc: Nhà số 22, Hoàng Ngọc Phách, phường Láng , TP Hà Nội. ĐT: 0364.906456</v>
      </c>
      <c r="H52" s="459">
        <v>525648</v>
      </c>
      <c r="I52" s="472">
        <v>473100</v>
      </c>
      <c r="J52" s="90" t="s">
        <v>152</v>
      </c>
    </row>
    <row r="53" spans="1:10" ht="33.6" customHeight="1">
      <c r="A53" s="313"/>
      <c r="B53" s="313"/>
      <c r="C53" s="456" t="s">
        <v>4560</v>
      </c>
      <c r="D53" s="457" t="s">
        <v>4510</v>
      </c>
      <c r="E53" s="909"/>
      <c r="F53" s="469" t="s">
        <v>4560</v>
      </c>
      <c r="G53" s="915"/>
      <c r="H53" s="459">
        <v>318889</v>
      </c>
      <c r="I53" s="472">
        <v>287000</v>
      </c>
      <c r="J53" s="90" t="s">
        <v>152</v>
      </c>
    </row>
    <row r="54" spans="1:10" ht="33.6" customHeight="1">
      <c r="A54" s="313"/>
      <c r="B54" s="313"/>
      <c r="C54" s="456" t="s">
        <v>4561</v>
      </c>
      <c r="D54" s="457" t="s">
        <v>4510</v>
      </c>
      <c r="E54" s="909"/>
      <c r="F54" s="469" t="s">
        <v>4561</v>
      </c>
      <c r="G54" s="915"/>
      <c r="H54" s="459">
        <v>391111</v>
      </c>
      <c r="I54" s="472">
        <v>352000</v>
      </c>
      <c r="J54" s="90" t="s">
        <v>152</v>
      </c>
    </row>
    <row r="55" spans="1:10" ht="33.6" customHeight="1">
      <c r="A55" s="313"/>
      <c r="B55" s="313"/>
      <c r="C55" s="456" t="s">
        <v>4562</v>
      </c>
      <c r="D55" s="457" t="s">
        <v>4510</v>
      </c>
      <c r="E55" s="910" t="s">
        <v>165</v>
      </c>
      <c r="F55" s="469" t="s">
        <v>4562</v>
      </c>
      <c r="G55" s="915"/>
      <c r="H55" s="459">
        <v>470370</v>
      </c>
      <c r="I55" s="472">
        <v>423300</v>
      </c>
      <c r="J55" s="90" t="s">
        <v>152</v>
      </c>
    </row>
    <row r="56" spans="1:10" ht="33.6" customHeight="1">
      <c r="A56" s="313"/>
      <c r="B56" s="313"/>
      <c r="C56" s="456" t="s">
        <v>4563</v>
      </c>
      <c r="D56" s="457" t="s">
        <v>4510</v>
      </c>
      <c r="E56" s="910"/>
      <c r="F56" s="469" t="s">
        <v>4563</v>
      </c>
      <c r="G56" s="915"/>
      <c r="H56" s="459">
        <v>577963</v>
      </c>
      <c r="I56" s="472">
        <v>520200</v>
      </c>
      <c r="J56" s="90" t="s">
        <v>152</v>
      </c>
    </row>
    <row r="57" spans="1:10" ht="33.6" customHeight="1">
      <c r="A57" s="313"/>
      <c r="B57" s="313"/>
      <c r="C57" s="456" t="s">
        <v>4564</v>
      </c>
      <c r="D57" s="457" t="s">
        <v>4510</v>
      </c>
      <c r="E57" s="910"/>
      <c r="F57" s="469" t="s">
        <v>4564</v>
      </c>
      <c r="G57" s="915"/>
      <c r="H57" s="459">
        <v>689537</v>
      </c>
      <c r="I57" s="472">
        <v>620600</v>
      </c>
      <c r="J57" s="90" t="s">
        <v>152</v>
      </c>
    </row>
    <row r="58" spans="1:10" ht="33.6" customHeight="1">
      <c r="A58" s="313"/>
      <c r="B58" s="313"/>
      <c r="C58" s="456" t="s">
        <v>4565</v>
      </c>
      <c r="D58" s="457" t="s">
        <v>4510</v>
      </c>
      <c r="E58" s="910"/>
      <c r="F58" s="469" t="s">
        <v>4565</v>
      </c>
      <c r="G58" s="915"/>
      <c r="H58" s="459">
        <v>401481</v>
      </c>
      <c r="I58" s="472">
        <v>361300</v>
      </c>
      <c r="J58" s="90" t="s">
        <v>152</v>
      </c>
    </row>
    <row r="59" spans="1:10" ht="33.6" customHeight="1">
      <c r="A59" s="313"/>
      <c r="B59" s="313"/>
      <c r="C59" s="456" t="s">
        <v>4566</v>
      </c>
      <c r="D59" s="457" t="s">
        <v>4510</v>
      </c>
      <c r="E59" s="910"/>
      <c r="F59" s="469" t="s">
        <v>4566</v>
      </c>
      <c r="G59" s="915"/>
      <c r="H59" s="459">
        <v>492407</v>
      </c>
      <c r="I59" s="472">
        <v>443100</v>
      </c>
      <c r="J59" s="90" t="s">
        <v>152</v>
      </c>
    </row>
    <row r="60" spans="1:10" ht="33.6" customHeight="1">
      <c r="A60" s="313"/>
      <c r="B60" s="313"/>
      <c r="C60" s="456" t="s">
        <v>4567</v>
      </c>
      <c r="D60" s="457" t="s">
        <v>4510</v>
      </c>
      <c r="E60" s="910"/>
      <c r="F60" s="469" t="s">
        <v>4567</v>
      </c>
      <c r="G60" s="915"/>
      <c r="H60" s="459">
        <v>599630</v>
      </c>
      <c r="I60" s="472">
        <v>539700</v>
      </c>
      <c r="J60" s="90" t="s">
        <v>152</v>
      </c>
    </row>
    <row r="61" spans="1:10" ht="33.6" customHeight="1">
      <c r="A61" s="313"/>
      <c r="B61" s="313"/>
      <c r="C61" s="456" t="s">
        <v>4568</v>
      </c>
      <c r="D61" s="457" t="s">
        <v>4510</v>
      </c>
      <c r="E61" s="910"/>
      <c r="F61" s="469" t="s">
        <v>4568</v>
      </c>
      <c r="G61" s="915"/>
      <c r="H61" s="459">
        <v>727037</v>
      </c>
      <c r="I61" s="472">
        <v>654300</v>
      </c>
      <c r="J61" s="90" t="s">
        <v>152</v>
      </c>
    </row>
    <row r="62" spans="1:10" ht="33.6" customHeight="1">
      <c r="A62" s="313"/>
      <c r="B62" s="313"/>
      <c r="C62" s="456" t="s">
        <v>4569</v>
      </c>
      <c r="D62" s="457" t="s">
        <v>4510</v>
      </c>
      <c r="E62" s="910"/>
      <c r="F62" s="469" t="s">
        <v>4569</v>
      </c>
      <c r="G62" s="915"/>
      <c r="H62" s="459">
        <v>871852</v>
      </c>
      <c r="I62" s="472">
        <v>784700</v>
      </c>
      <c r="J62" s="90" t="s">
        <v>152</v>
      </c>
    </row>
    <row r="63" spans="1:10" ht="33.6" customHeight="1">
      <c r="A63" s="313"/>
      <c r="B63" s="313"/>
      <c r="C63" s="456" t="s">
        <v>4570</v>
      </c>
      <c r="D63" s="457" t="s">
        <v>4510</v>
      </c>
      <c r="E63" s="910"/>
      <c r="F63" s="469" t="s">
        <v>4570</v>
      </c>
      <c r="G63" s="915"/>
      <c r="H63" s="459">
        <v>500093</v>
      </c>
      <c r="I63" s="472">
        <v>450100</v>
      </c>
      <c r="J63" s="90" t="s">
        <v>152</v>
      </c>
    </row>
    <row r="64" spans="1:10" ht="33.6" customHeight="1">
      <c r="A64" s="313"/>
      <c r="B64" s="313"/>
      <c r="C64" s="456" t="s">
        <v>4571</v>
      </c>
      <c r="D64" s="457" t="s">
        <v>4510</v>
      </c>
      <c r="E64" s="910"/>
      <c r="F64" s="469" t="s">
        <v>4571</v>
      </c>
      <c r="G64" s="915"/>
      <c r="H64" s="459">
        <v>617037</v>
      </c>
      <c r="I64" s="472">
        <v>555300</v>
      </c>
      <c r="J64" s="90" t="s">
        <v>152</v>
      </c>
    </row>
    <row r="65" spans="1:10" ht="33.6" customHeight="1">
      <c r="A65" s="313"/>
      <c r="B65" s="313"/>
      <c r="C65" s="456" t="s">
        <v>4572</v>
      </c>
      <c r="D65" s="457" t="s">
        <v>4510</v>
      </c>
      <c r="E65" s="910"/>
      <c r="F65" s="469" t="s">
        <v>4572</v>
      </c>
      <c r="G65" s="915"/>
      <c r="H65" s="459">
        <v>734815</v>
      </c>
      <c r="I65" s="472">
        <v>661400</v>
      </c>
      <c r="J65" s="90" t="s">
        <v>152</v>
      </c>
    </row>
    <row r="66" spans="1:10" ht="33.6" customHeight="1">
      <c r="A66" s="313"/>
      <c r="B66" s="313"/>
      <c r="C66" s="456" t="s">
        <v>4573</v>
      </c>
      <c r="D66" s="457" t="s">
        <v>4510</v>
      </c>
      <c r="E66" s="910"/>
      <c r="F66" s="469" t="s">
        <v>4573</v>
      </c>
      <c r="G66" s="915"/>
      <c r="H66" s="459">
        <v>909630</v>
      </c>
      <c r="I66" s="472">
        <v>818700</v>
      </c>
      <c r="J66" s="90" t="s">
        <v>152</v>
      </c>
    </row>
    <row r="67" spans="1:10" ht="33.6" customHeight="1">
      <c r="A67" s="313"/>
      <c r="B67" s="313"/>
      <c r="C67" s="456" t="s">
        <v>4574</v>
      </c>
      <c r="D67" s="457" t="s">
        <v>4510</v>
      </c>
      <c r="E67" s="910"/>
      <c r="F67" s="469" t="s">
        <v>4574</v>
      </c>
      <c r="G67" s="915"/>
      <c r="H67" s="459">
        <v>1084630</v>
      </c>
      <c r="I67" s="472">
        <v>976200</v>
      </c>
      <c r="J67" s="90" t="s">
        <v>152</v>
      </c>
    </row>
    <row r="68" spans="1:10" ht="33.6" customHeight="1">
      <c r="A68" s="313"/>
      <c r="B68" s="313"/>
      <c r="C68" s="456" t="s">
        <v>4575</v>
      </c>
      <c r="D68" s="457" t="s">
        <v>4510</v>
      </c>
      <c r="E68" s="910"/>
      <c r="F68" s="469" t="s">
        <v>4575</v>
      </c>
      <c r="G68" s="915"/>
      <c r="H68" s="459">
        <v>629815</v>
      </c>
      <c r="I68" s="472">
        <v>566900</v>
      </c>
      <c r="J68" s="90" t="s">
        <v>152</v>
      </c>
    </row>
    <row r="69" spans="1:10" ht="33.6" customHeight="1">
      <c r="A69" s="313"/>
      <c r="B69" s="313"/>
      <c r="C69" s="456" t="s">
        <v>4576</v>
      </c>
      <c r="D69" s="457" t="s">
        <v>4510</v>
      </c>
      <c r="E69" s="910"/>
      <c r="F69" s="469" t="s">
        <v>4576</v>
      </c>
      <c r="G69" s="915"/>
      <c r="H69" s="459">
        <v>758426</v>
      </c>
      <c r="I69" s="472">
        <v>682600</v>
      </c>
      <c r="J69" s="90" t="s">
        <v>152</v>
      </c>
    </row>
    <row r="70" spans="1:10" ht="33.6" customHeight="1">
      <c r="A70" s="313"/>
      <c r="B70" s="313"/>
      <c r="C70" s="456" t="s">
        <v>4577</v>
      </c>
      <c r="D70" s="457" t="s">
        <v>4510</v>
      </c>
      <c r="E70" s="910"/>
      <c r="F70" s="469" t="s">
        <v>4577</v>
      </c>
      <c r="G70" s="915"/>
      <c r="H70" s="459">
        <v>928889</v>
      </c>
      <c r="I70" s="472">
        <v>836000</v>
      </c>
      <c r="J70" s="90" t="s">
        <v>152</v>
      </c>
    </row>
    <row r="71" spans="1:10" ht="33.6" customHeight="1">
      <c r="A71" s="313"/>
      <c r="B71" s="313"/>
      <c r="C71" s="456" t="s">
        <v>4578</v>
      </c>
      <c r="D71" s="457" t="s">
        <v>4510</v>
      </c>
      <c r="E71" s="910"/>
      <c r="F71" s="469" t="s">
        <v>4578</v>
      </c>
      <c r="G71" s="915"/>
      <c r="H71" s="459">
        <v>1112130</v>
      </c>
      <c r="I71" s="472">
        <v>1000900</v>
      </c>
      <c r="J71" s="90" t="s">
        <v>152</v>
      </c>
    </row>
    <row r="72" spans="1:10" ht="33.6" customHeight="1">
      <c r="A72" s="313"/>
      <c r="B72" s="313"/>
      <c r="C72" s="456" t="s">
        <v>4579</v>
      </c>
      <c r="D72" s="457" t="s">
        <v>4510</v>
      </c>
      <c r="E72" s="910"/>
      <c r="F72" s="469" t="s">
        <v>4579</v>
      </c>
      <c r="G72" s="915"/>
      <c r="H72" s="459">
        <v>1341481</v>
      </c>
      <c r="I72" s="472">
        <v>1207300</v>
      </c>
      <c r="J72" s="90" t="s">
        <v>152</v>
      </c>
    </row>
    <row r="73" spans="1:10" ht="33.6" customHeight="1">
      <c r="A73" s="313"/>
      <c r="B73" s="313"/>
      <c r="C73" s="456" t="s">
        <v>4580</v>
      </c>
      <c r="D73" s="457" t="s">
        <v>4510</v>
      </c>
      <c r="E73" s="910"/>
      <c r="F73" s="469" t="s">
        <v>4580</v>
      </c>
      <c r="G73" s="915"/>
      <c r="H73" s="459">
        <v>623796</v>
      </c>
      <c r="I73" s="472">
        <v>561400</v>
      </c>
      <c r="J73" s="90" t="s">
        <v>152</v>
      </c>
    </row>
    <row r="74" spans="1:10" ht="33.6" customHeight="1">
      <c r="A74" s="313"/>
      <c r="B74" s="313"/>
      <c r="C74" s="456" t="s">
        <v>4581</v>
      </c>
      <c r="D74" s="457" t="s">
        <v>4510</v>
      </c>
      <c r="E74" s="910"/>
      <c r="F74" s="469" t="s">
        <v>4581</v>
      </c>
      <c r="G74" s="915"/>
      <c r="H74" s="459">
        <v>768519</v>
      </c>
      <c r="I74" s="472">
        <v>691700</v>
      </c>
      <c r="J74" s="90" t="s">
        <v>152</v>
      </c>
    </row>
    <row r="75" spans="1:10" ht="33.6" customHeight="1">
      <c r="A75" s="313"/>
      <c r="B75" s="313"/>
      <c r="C75" s="456" t="s">
        <v>4582</v>
      </c>
      <c r="D75" s="457" t="s">
        <v>4510</v>
      </c>
      <c r="E75" s="910"/>
      <c r="F75" s="469" t="s">
        <v>4582</v>
      </c>
      <c r="G75" s="915"/>
      <c r="H75" s="459">
        <v>939630</v>
      </c>
      <c r="I75" s="472">
        <v>845700</v>
      </c>
      <c r="J75" s="90" t="s">
        <v>152</v>
      </c>
    </row>
    <row r="76" spans="1:10" ht="33.6" customHeight="1">
      <c r="A76" s="313"/>
      <c r="B76" s="313"/>
      <c r="C76" s="456" t="s">
        <v>4583</v>
      </c>
      <c r="D76" s="457" t="s">
        <v>4510</v>
      </c>
      <c r="E76" s="910"/>
      <c r="F76" s="469" t="s">
        <v>4583</v>
      </c>
      <c r="G76" s="916"/>
      <c r="H76" s="459">
        <v>1151907</v>
      </c>
      <c r="I76" s="472">
        <v>1039400</v>
      </c>
      <c r="J76" s="90" t="s">
        <v>152</v>
      </c>
    </row>
    <row r="77" spans="1:10" ht="33.6" customHeight="1">
      <c r="A77" s="313"/>
      <c r="B77" s="313"/>
      <c r="C77" s="456" t="s">
        <v>4584</v>
      </c>
      <c r="D77" s="457" t="s">
        <v>4510</v>
      </c>
      <c r="E77" s="910"/>
      <c r="F77" s="469" t="s">
        <v>4584</v>
      </c>
      <c r="G77" s="914" t="str">
        <f>G52</f>
        <v>Công ty CP Đầu Tư Công Nghiệp Thuận Phát. Đc: Nhà số 22, Hoàng Ngọc Phách, phường Láng , TP Hà Nội. ĐT: 0364.906456</v>
      </c>
      <c r="H77" s="459">
        <v>1383611</v>
      </c>
      <c r="I77" s="472">
        <v>1245300</v>
      </c>
      <c r="J77" s="90" t="s">
        <v>152</v>
      </c>
    </row>
    <row r="78" spans="1:10" ht="33.6" customHeight="1">
      <c r="A78" s="313"/>
      <c r="B78" s="313"/>
      <c r="C78" s="456" t="s">
        <v>4585</v>
      </c>
      <c r="D78" s="457" t="s">
        <v>4510</v>
      </c>
      <c r="E78" s="910"/>
      <c r="F78" s="469" t="s">
        <v>4585</v>
      </c>
      <c r="G78" s="915"/>
      <c r="H78" s="459">
        <v>1655463</v>
      </c>
      <c r="I78" s="472">
        <v>1489900</v>
      </c>
      <c r="J78" s="90" t="s">
        <v>152</v>
      </c>
    </row>
    <row r="79" spans="1:10" ht="33.6" customHeight="1">
      <c r="A79" s="313"/>
      <c r="B79" s="313"/>
      <c r="C79" s="456" t="s">
        <v>4586</v>
      </c>
      <c r="D79" s="457" t="s">
        <v>4510</v>
      </c>
      <c r="E79" s="910"/>
      <c r="F79" s="469" t="s">
        <v>4586</v>
      </c>
      <c r="G79" s="915"/>
      <c r="H79" s="459">
        <v>773519</v>
      </c>
      <c r="I79" s="472">
        <v>696200</v>
      </c>
      <c r="J79" s="90" t="s">
        <v>152</v>
      </c>
    </row>
    <row r="80" spans="1:10" ht="33.6" customHeight="1">
      <c r="A80" s="313"/>
      <c r="B80" s="313"/>
      <c r="C80" s="456" t="s">
        <v>4587</v>
      </c>
      <c r="D80" s="457" t="s">
        <v>4510</v>
      </c>
      <c r="E80" s="910"/>
      <c r="F80" s="469" t="s">
        <v>4587</v>
      </c>
      <c r="G80" s="915"/>
      <c r="H80" s="459">
        <v>980370</v>
      </c>
      <c r="I80" s="472">
        <v>882300</v>
      </c>
      <c r="J80" s="90" t="s">
        <v>152</v>
      </c>
    </row>
    <row r="81" spans="1:10" ht="33.6" customHeight="1">
      <c r="A81" s="313"/>
      <c r="B81" s="313"/>
      <c r="C81" s="456" t="s">
        <v>4588</v>
      </c>
      <c r="D81" s="457" t="s">
        <v>4510</v>
      </c>
      <c r="E81" s="910"/>
      <c r="F81" s="469" t="s">
        <v>4588</v>
      </c>
      <c r="G81" s="915"/>
      <c r="H81" s="459">
        <v>1170833</v>
      </c>
      <c r="I81" s="472">
        <v>1053800</v>
      </c>
      <c r="J81" s="90" t="s">
        <v>152</v>
      </c>
    </row>
    <row r="82" spans="1:10" ht="33.6" customHeight="1">
      <c r="A82" s="313"/>
      <c r="B82" s="313"/>
      <c r="C82" s="456" t="s">
        <v>4589</v>
      </c>
      <c r="D82" s="457" t="s">
        <v>4510</v>
      </c>
      <c r="E82" s="910"/>
      <c r="F82" s="469" t="s">
        <v>4589</v>
      </c>
      <c r="G82" s="915"/>
      <c r="H82" s="459">
        <v>1447963</v>
      </c>
      <c r="I82" s="472">
        <v>1303200</v>
      </c>
      <c r="J82" s="90" t="s">
        <v>152</v>
      </c>
    </row>
    <row r="83" spans="1:10" ht="33.6" customHeight="1">
      <c r="A83" s="313"/>
      <c r="B83" s="313"/>
      <c r="C83" s="456" t="s">
        <v>4590</v>
      </c>
      <c r="D83" s="457" t="s">
        <v>4510</v>
      </c>
      <c r="E83" s="910"/>
      <c r="F83" s="469" t="s">
        <v>4590</v>
      </c>
      <c r="G83" s="915"/>
      <c r="H83" s="459">
        <v>1734074</v>
      </c>
      <c r="I83" s="472">
        <v>1560700</v>
      </c>
      <c r="J83" s="90" t="s">
        <v>152</v>
      </c>
    </row>
    <row r="84" spans="1:10" ht="33.6" customHeight="1">
      <c r="A84" s="313"/>
      <c r="B84" s="313"/>
      <c r="C84" s="456" t="s">
        <v>4591</v>
      </c>
      <c r="D84" s="457" t="s">
        <v>4510</v>
      </c>
      <c r="E84" s="910"/>
      <c r="F84" s="469" t="s">
        <v>4591</v>
      </c>
      <c r="G84" s="915"/>
      <c r="H84" s="459">
        <v>2073519</v>
      </c>
      <c r="I84" s="472">
        <v>1866200</v>
      </c>
      <c r="J84" s="90" t="s">
        <v>152</v>
      </c>
    </row>
    <row r="85" spans="1:10" ht="33.6" customHeight="1">
      <c r="A85" s="313"/>
      <c r="B85" s="313"/>
      <c r="C85" s="456" t="s">
        <v>4592</v>
      </c>
      <c r="D85" s="457" t="s">
        <v>4510</v>
      </c>
      <c r="E85" s="910"/>
      <c r="F85" s="469" t="s">
        <v>4592</v>
      </c>
      <c r="G85" s="915"/>
      <c r="H85" s="459">
        <v>1490926</v>
      </c>
      <c r="I85" s="472">
        <v>1341800</v>
      </c>
      <c r="J85" s="90" t="s">
        <v>152</v>
      </c>
    </row>
    <row r="86" spans="1:10" ht="33.6" customHeight="1">
      <c r="A86" s="313"/>
      <c r="B86" s="313"/>
      <c r="C86" s="456" t="s">
        <v>4593</v>
      </c>
      <c r="D86" s="457" t="s">
        <v>4510</v>
      </c>
      <c r="E86" s="910"/>
      <c r="F86" s="469" t="s">
        <v>4593</v>
      </c>
      <c r="G86" s="915"/>
      <c r="H86" s="459">
        <v>1811019</v>
      </c>
      <c r="I86" s="472">
        <v>1629900</v>
      </c>
      <c r="J86" s="90" t="s">
        <v>152</v>
      </c>
    </row>
    <row r="87" spans="1:10" ht="33.6" customHeight="1">
      <c r="A87" s="313"/>
      <c r="B87" s="313"/>
      <c r="C87" s="456" t="s">
        <v>4594</v>
      </c>
      <c r="D87" s="457" t="s">
        <v>4510</v>
      </c>
      <c r="E87" s="910"/>
      <c r="F87" s="469" t="s">
        <v>4594</v>
      </c>
      <c r="G87" s="915"/>
      <c r="H87" s="459">
        <v>2195000</v>
      </c>
      <c r="I87" s="472">
        <v>1975500</v>
      </c>
      <c r="J87" s="90" t="s">
        <v>152</v>
      </c>
    </row>
    <row r="88" spans="1:10" ht="33.6" customHeight="1">
      <c r="A88" s="313"/>
      <c r="B88" s="313"/>
      <c r="C88" s="456" t="s">
        <v>4595</v>
      </c>
      <c r="D88" s="457" t="s">
        <v>4510</v>
      </c>
      <c r="E88" s="910"/>
      <c r="F88" s="469" t="s">
        <v>4595</v>
      </c>
      <c r="G88" s="915"/>
      <c r="H88" s="459">
        <v>2641481</v>
      </c>
      <c r="I88" s="472">
        <v>2377300</v>
      </c>
      <c r="J88" s="90" t="s">
        <v>152</v>
      </c>
    </row>
    <row r="89" spans="1:10" ht="33.6" customHeight="1">
      <c r="A89" s="313"/>
      <c r="B89" s="313"/>
      <c r="C89" s="456" t="s">
        <v>4596</v>
      </c>
      <c r="D89" s="457" t="s">
        <v>4510</v>
      </c>
      <c r="E89" s="910"/>
      <c r="F89" s="469" t="s">
        <v>4596</v>
      </c>
      <c r="G89" s="915"/>
      <c r="H89" s="459">
        <v>1252870</v>
      </c>
      <c r="I89" s="472">
        <v>1127600</v>
      </c>
      <c r="J89" s="90" t="s">
        <v>152</v>
      </c>
    </row>
    <row r="90" spans="1:10" ht="33.6" customHeight="1">
      <c r="A90" s="313"/>
      <c r="B90" s="313"/>
      <c r="C90" s="456" t="s">
        <v>4597</v>
      </c>
      <c r="D90" s="457" t="s">
        <v>4510</v>
      </c>
      <c r="E90" s="910"/>
      <c r="F90" s="469" t="s">
        <v>4597</v>
      </c>
      <c r="G90" s="915"/>
      <c r="H90" s="459">
        <v>1544352</v>
      </c>
      <c r="I90" s="472">
        <v>1389900</v>
      </c>
      <c r="J90" s="90" t="s">
        <v>152</v>
      </c>
    </row>
    <row r="91" spans="1:10" ht="33.6" customHeight="1">
      <c r="A91" s="313"/>
      <c r="B91" s="313"/>
      <c r="C91" s="456" t="s">
        <v>4598</v>
      </c>
      <c r="D91" s="457" t="s">
        <v>4510</v>
      </c>
      <c r="E91" s="910"/>
      <c r="F91" s="469" t="s">
        <v>4598</v>
      </c>
      <c r="G91" s="915"/>
      <c r="H91" s="459">
        <v>1894630</v>
      </c>
      <c r="I91" s="472">
        <v>1705200</v>
      </c>
      <c r="J91" s="90" t="s">
        <v>152</v>
      </c>
    </row>
    <row r="92" spans="1:10" ht="33.6" customHeight="1">
      <c r="A92" s="313"/>
      <c r="B92" s="313"/>
      <c r="C92" s="456" t="s">
        <v>4599</v>
      </c>
      <c r="D92" s="457" t="s">
        <v>4510</v>
      </c>
      <c r="E92" s="910"/>
      <c r="F92" s="469" t="s">
        <v>4599</v>
      </c>
      <c r="G92" s="915"/>
      <c r="H92" s="459">
        <v>2296944</v>
      </c>
      <c r="I92" s="472">
        <v>2067200</v>
      </c>
      <c r="J92" s="90" t="s">
        <v>152</v>
      </c>
    </row>
    <row r="93" spans="1:10" ht="33.6" customHeight="1">
      <c r="A93" s="313"/>
      <c r="B93" s="313"/>
      <c r="C93" s="456" t="s">
        <v>4600</v>
      </c>
      <c r="D93" s="457" t="s">
        <v>4510</v>
      </c>
      <c r="E93" s="910"/>
      <c r="F93" s="469" t="s">
        <v>4600</v>
      </c>
      <c r="G93" s="915"/>
      <c r="H93" s="459">
        <v>2786574</v>
      </c>
      <c r="I93" s="472">
        <v>2507900</v>
      </c>
      <c r="J93" s="90" t="s">
        <v>152</v>
      </c>
    </row>
    <row r="94" spans="1:10" ht="33.6" customHeight="1">
      <c r="A94" s="313"/>
      <c r="B94" s="313"/>
      <c r="C94" s="456" t="s">
        <v>4601</v>
      </c>
      <c r="D94" s="457" t="s">
        <v>4510</v>
      </c>
      <c r="E94" s="910"/>
      <c r="F94" s="469" t="s">
        <v>4601</v>
      </c>
      <c r="G94" s="915"/>
      <c r="H94" s="459">
        <v>3350926</v>
      </c>
      <c r="I94" s="472">
        <v>3015800</v>
      </c>
      <c r="J94" s="90" t="s">
        <v>152</v>
      </c>
    </row>
    <row r="95" spans="1:10" ht="33.6" customHeight="1">
      <c r="A95" s="313"/>
      <c r="B95" s="313"/>
      <c r="C95" s="456" t="s">
        <v>4602</v>
      </c>
      <c r="D95" s="457" t="s">
        <v>4510</v>
      </c>
      <c r="E95" s="910"/>
      <c r="F95" s="469" t="s">
        <v>4602</v>
      </c>
      <c r="G95" s="915"/>
      <c r="H95" s="459">
        <v>2407500</v>
      </c>
      <c r="I95" s="472">
        <v>2166800</v>
      </c>
      <c r="J95" s="90" t="s">
        <v>152</v>
      </c>
    </row>
    <row r="96" spans="1:10" ht="33.6" customHeight="1">
      <c r="A96" s="313"/>
      <c r="B96" s="313"/>
      <c r="C96" s="456" t="s">
        <v>4603</v>
      </c>
      <c r="D96" s="457" t="s">
        <v>4510</v>
      </c>
      <c r="E96" s="910"/>
      <c r="F96" s="469" t="s">
        <v>4603</v>
      </c>
      <c r="G96" s="915"/>
      <c r="H96" s="459">
        <v>2907963</v>
      </c>
      <c r="I96" s="472">
        <v>2617200</v>
      </c>
      <c r="J96" s="90" t="s">
        <v>152</v>
      </c>
    </row>
    <row r="97" spans="1:10" ht="33.6" customHeight="1">
      <c r="A97" s="313"/>
      <c r="B97" s="313"/>
      <c r="C97" s="456" t="s">
        <v>4604</v>
      </c>
      <c r="D97" s="457" t="s">
        <v>4510</v>
      </c>
      <c r="E97" s="910"/>
      <c r="F97" s="469" t="s">
        <v>4604</v>
      </c>
      <c r="G97" s="915"/>
      <c r="H97" s="459">
        <v>3551296</v>
      </c>
      <c r="I97" s="472">
        <v>3196200</v>
      </c>
      <c r="J97" s="90" t="s">
        <v>152</v>
      </c>
    </row>
    <row r="98" spans="1:10" ht="33.6" customHeight="1">
      <c r="A98" s="313"/>
      <c r="B98" s="313"/>
      <c r="C98" s="456" t="s">
        <v>4605</v>
      </c>
      <c r="D98" s="457" t="s">
        <v>4510</v>
      </c>
      <c r="E98" s="910"/>
      <c r="F98" s="469" t="s">
        <v>4605</v>
      </c>
      <c r="G98" s="915"/>
      <c r="H98" s="459">
        <v>4267685</v>
      </c>
      <c r="I98" s="472">
        <v>3840900</v>
      </c>
      <c r="J98" s="90" t="s">
        <v>152</v>
      </c>
    </row>
    <row r="99" spans="1:10" ht="33.6" customHeight="1">
      <c r="A99" s="313"/>
      <c r="B99" s="313"/>
      <c r="C99" s="456" t="s">
        <v>4606</v>
      </c>
      <c r="D99" s="457" t="s">
        <v>4510</v>
      </c>
      <c r="E99" s="910"/>
      <c r="F99" s="469" t="s">
        <v>4606</v>
      </c>
      <c r="G99" s="915"/>
      <c r="H99" s="459">
        <v>3042130</v>
      </c>
      <c r="I99" s="472">
        <v>2737900</v>
      </c>
      <c r="J99" s="90" t="s">
        <v>152</v>
      </c>
    </row>
    <row r="100" spans="1:10" ht="33.6" customHeight="1">
      <c r="A100" s="313"/>
      <c r="B100" s="313"/>
      <c r="C100" s="456" t="s">
        <v>4607</v>
      </c>
      <c r="D100" s="457" t="s">
        <v>4510</v>
      </c>
      <c r="E100" s="910"/>
      <c r="F100" s="469" t="s">
        <v>4607</v>
      </c>
      <c r="G100" s="915"/>
      <c r="H100" s="459">
        <v>3676667</v>
      </c>
      <c r="I100" s="472">
        <v>3309000</v>
      </c>
      <c r="J100" s="90" t="s">
        <v>152</v>
      </c>
    </row>
    <row r="101" spans="1:10" ht="33.6" customHeight="1">
      <c r="A101" s="313"/>
      <c r="B101" s="313"/>
      <c r="C101" s="456" t="s">
        <v>4608</v>
      </c>
      <c r="D101" s="457" t="s">
        <v>4510</v>
      </c>
      <c r="E101" s="910"/>
      <c r="F101" s="469" t="s">
        <v>4608</v>
      </c>
      <c r="G101" s="916"/>
      <c r="H101" s="459">
        <v>4494907</v>
      </c>
      <c r="I101" s="472">
        <v>4045400</v>
      </c>
      <c r="J101" s="90" t="s">
        <v>152</v>
      </c>
    </row>
    <row r="102" spans="1:10" ht="33.6" customHeight="1">
      <c r="A102" s="313"/>
      <c r="B102" s="313"/>
      <c r="C102" s="456" t="s">
        <v>4609</v>
      </c>
      <c r="D102" s="457" t="s">
        <v>4510</v>
      </c>
      <c r="E102" s="910"/>
      <c r="F102" s="469" t="s">
        <v>4609</v>
      </c>
      <c r="G102" s="914" t="str">
        <f>G77</f>
        <v>Công ty CP Đầu Tư Công Nghiệp Thuận Phát. Đc: Nhà số 22, Hoàng Ngọc Phách, phường Láng , TP Hà Nội. ĐT: 0364.906456</v>
      </c>
      <c r="H102" s="459">
        <v>5395093</v>
      </c>
      <c r="I102" s="472">
        <v>4855600</v>
      </c>
      <c r="J102" s="90" t="s">
        <v>152</v>
      </c>
    </row>
    <row r="103" spans="1:10" ht="33.6" customHeight="1">
      <c r="A103" s="313"/>
      <c r="B103" s="313"/>
      <c r="C103" s="456" t="s">
        <v>4610</v>
      </c>
      <c r="D103" s="457" t="s">
        <v>4510</v>
      </c>
      <c r="E103" s="910"/>
      <c r="F103" s="469" t="s">
        <v>4610</v>
      </c>
      <c r="G103" s="915"/>
      <c r="H103" s="459">
        <v>3783056</v>
      </c>
      <c r="I103" s="472">
        <v>3404800</v>
      </c>
      <c r="J103" s="90" t="s">
        <v>152</v>
      </c>
    </row>
    <row r="104" spans="1:10" ht="33.6" customHeight="1">
      <c r="A104" s="313"/>
      <c r="B104" s="313"/>
      <c r="C104" s="456" t="s">
        <v>4611</v>
      </c>
      <c r="D104" s="457" t="s">
        <v>4510</v>
      </c>
      <c r="E104" s="910"/>
      <c r="F104" s="469" t="s">
        <v>4611</v>
      </c>
      <c r="G104" s="915"/>
      <c r="H104" s="459">
        <v>4575648</v>
      </c>
      <c r="I104" s="472">
        <v>4118100</v>
      </c>
      <c r="J104" s="90" t="s">
        <v>152</v>
      </c>
    </row>
    <row r="105" spans="1:10" ht="33.6" customHeight="1">
      <c r="A105" s="313"/>
      <c r="B105" s="313"/>
      <c r="C105" s="456" t="s">
        <v>4612</v>
      </c>
      <c r="D105" s="457" t="s">
        <v>4510</v>
      </c>
      <c r="E105" s="910"/>
      <c r="F105" s="469" t="s">
        <v>4612</v>
      </c>
      <c r="G105" s="915"/>
      <c r="H105" s="459">
        <v>5571944</v>
      </c>
      <c r="I105" s="472">
        <v>5014700</v>
      </c>
      <c r="J105" s="90" t="s">
        <v>152</v>
      </c>
    </row>
    <row r="106" spans="1:10" ht="33.6" customHeight="1">
      <c r="A106" s="313"/>
      <c r="B106" s="313"/>
      <c r="C106" s="456" t="s">
        <v>4613</v>
      </c>
      <c r="D106" s="457" t="s">
        <v>4510</v>
      </c>
      <c r="E106" s="910"/>
      <c r="F106" s="469" t="s">
        <v>4613</v>
      </c>
      <c r="G106" s="915"/>
      <c r="H106" s="459">
        <v>6673148</v>
      </c>
      <c r="I106" s="472">
        <v>6005800</v>
      </c>
      <c r="J106" s="90" t="s">
        <v>152</v>
      </c>
    </row>
    <row r="107" spans="1:10" ht="33.6" customHeight="1">
      <c r="A107" s="313"/>
      <c r="B107" s="313"/>
      <c r="C107" s="456" t="s">
        <v>4614</v>
      </c>
      <c r="D107" s="457" t="s">
        <v>4510</v>
      </c>
      <c r="E107" s="910"/>
      <c r="F107" s="469" t="s">
        <v>4614</v>
      </c>
      <c r="G107" s="915"/>
      <c r="H107" s="459">
        <v>5114815</v>
      </c>
      <c r="I107" s="472">
        <v>4603400</v>
      </c>
      <c r="J107" s="90" t="s">
        <v>152</v>
      </c>
    </row>
    <row r="108" spans="1:10" ht="33.6" customHeight="1">
      <c r="A108" s="313"/>
      <c r="B108" s="313"/>
      <c r="C108" s="456" t="s">
        <v>4615</v>
      </c>
      <c r="D108" s="457" t="s">
        <v>4510</v>
      </c>
      <c r="E108" s="910"/>
      <c r="F108" s="469" t="s">
        <v>4615</v>
      </c>
      <c r="G108" s="915"/>
      <c r="H108" s="459">
        <v>6243148</v>
      </c>
      <c r="I108" s="472">
        <v>5618800</v>
      </c>
      <c r="J108" s="90" t="s">
        <v>152</v>
      </c>
    </row>
    <row r="109" spans="1:10" ht="33.6" customHeight="1">
      <c r="A109" s="313"/>
      <c r="B109" s="313"/>
      <c r="C109" s="456" t="s">
        <v>4616</v>
      </c>
      <c r="D109" s="457" t="s">
        <v>4510</v>
      </c>
      <c r="E109" s="910"/>
      <c r="F109" s="469" t="s">
        <v>4616</v>
      </c>
      <c r="G109" s="915"/>
      <c r="H109" s="459">
        <v>7540926</v>
      </c>
      <c r="I109" s="472">
        <v>6786800</v>
      </c>
      <c r="J109" s="90" t="s">
        <v>152</v>
      </c>
    </row>
    <row r="110" spans="1:10" ht="33.6" customHeight="1">
      <c r="A110" s="313"/>
      <c r="B110" s="313"/>
      <c r="C110" s="456" t="s">
        <v>4617</v>
      </c>
      <c r="D110" s="457" t="s">
        <v>4510</v>
      </c>
      <c r="E110" s="910"/>
      <c r="F110" s="469" t="s">
        <v>4617</v>
      </c>
      <c r="G110" s="915"/>
      <c r="H110" s="459">
        <v>4280648</v>
      </c>
      <c r="I110" s="472">
        <v>3852600</v>
      </c>
      <c r="J110" s="90" t="s">
        <v>152</v>
      </c>
    </row>
    <row r="111" spans="1:10" ht="33.6" customHeight="1">
      <c r="A111" s="313"/>
      <c r="B111" s="313"/>
      <c r="C111" s="456" t="s">
        <v>4618</v>
      </c>
      <c r="D111" s="457" t="s">
        <v>4510</v>
      </c>
      <c r="E111" s="910"/>
      <c r="F111" s="469" t="s">
        <v>4618</v>
      </c>
      <c r="G111" s="915"/>
      <c r="H111" s="459">
        <v>5263611</v>
      </c>
      <c r="I111" s="472">
        <v>4737300</v>
      </c>
      <c r="J111" s="90" t="s">
        <v>152</v>
      </c>
    </row>
    <row r="112" spans="1:10" ht="33.6" customHeight="1">
      <c r="A112" s="313"/>
      <c r="B112" s="313"/>
      <c r="C112" s="456" t="s">
        <v>4619</v>
      </c>
      <c r="D112" s="457" t="s">
        <v>4510</v>
      </c>
      <c r="E112" s="910"/>
      <c r="F112" s="469" t="s">
        <v>4619</v>
      </c>
      <c r="G112" s="915"/>
      <c r="H112" s="459">
        <v>6478426</v>
      </c>
      <c r="I112" s="472">
        <v>5830600</v>
      </c>
      <c r="J112" s="90" t="s">
        <v>152</v>
      </c>
    </row>
    <row r="113" spans="1:10" ht="33.6" customHeight="1">
      <c r="A113" s="313"/>
      <c r="B113" s="313"/>
      <c r="C113" s="456" t="s">
        <v>4620</v>
      </c>
      <c r="D113" s="457" t="s">
        <v>4510</v>
      </c>
      <c r="E113" s="910"/>
      <c r="F113" s="469" t="s">
        <v>4620</v>
      </c>
      <c r="G113" s="915"/>
      <c r="H113" s="459">
        <v>7890926</v>
      </c>
      <c r="I113" s="472">
        <v>7101800</v>
      </c>
      <c r="J113" s="90" t="s">
        <v>152</v>
      </c>
    </row>
    <row r="114" spans="1:10" ht="33.6" customHeight="1">
      <c r="A114" s="313"/>
      <c r="B114" s="313"/>
      <c r="C114" s="456" t="s">
        <v>4621</v>
      </c>
      <c r="D114" s="457" t="s">
        <v>4510</v>
      </c>
      <c r="E114" s="910"/>
      <c r="F114" s="469" t="s">
        <v>4621</v>
      </c>
      <c r="G114" s="915"/>
      <c r="H114" s="459">
        <v>9675800</v>
      </c>
      <c r="I114" s="472">
        <v>8063200</v>
      </c>
      <c r="J114" s="90" t="s">
        <v>152</v>
      </c>
    </row>
    <row r="115" spans="1:10" ht="33.6" customHeight="1">
      <c r="A115" s="313"/>
      <c r="B115" s="313"/>
      <c r="C115" s="456" t="s">
        <v>4622</v>
      </c>
      <c r="D115" s="457" t="s">
        <v>4510</v>
      </c>
      <c r="E115" s="910"/>
      <c r="F115" s="469" t="s">
        <v>4622</v>
      </c>
      <c r="G115" s="915"/>
      <c r="H115" s="459">
        <v>5450000</v>
      </c>
      <c r="I115" s="472">
        <v>4905000</v>
      </c>
      <c r="J115" s="90" t="s">
        <v>152</v>
      </c>
    </row>
    <row r="116" spans="1:10" ht="33.6" customHeight="1">
      <c r="A116" s="313"/>
      <c r="B116" s="313"/>
      <c r="C116" s="456" t="s">
        <v>4623</v>
      </c>
      <c r="D116" s="457" t="s">
        <v>4510</v>
      </c>
      <c r="E116" s="910"/>
      <c r="F116" s="469" t="s">
        <v>4623</v>
      </c>
      <c r="G116" s="915"/>
      <c r="H116" s="459">
        <v>6711389</v>
      </c>
      <c r="I116" s="472">
        <v>6040200</v>
      </c>
      <c r="J116" s="90" t="s">
        <v>152</v>
      </c>
    </row>
    <row r="117" spans="1:10" ht="33.6" customHeight="1">
      <c r="A117" s="313"/>
      <c r="B117" s="313"/>
      <c r="C117" s="456" t="s">
        <v>4624</v>
      </c>
      <c r="D117" s="457" t="s">
        <v>4510</v>
      </c>
      <c r="E117" s="910"/>
      <c r="F117" s="469" t="s">
        <v>4624</v>
      </c>
      <c r="G117" s="915"/>
      <c r="H117" s="459">
        <v>8232963</v>
      </c>
      <c r="I117" s="472">
        <v>7409700</v>
      </c>
      <c r="J117" s="90" t="s">
        <v>152</v>
      </c>
    </row>
    <row r="118" spans="1:10" ht="33.6" customHeight="1">
      <c r="A118" s="313"/>
      <c r="B118" s="313"/>
      <c r="C118" s="456" t="s">
        <v>4625</v>
      </c>
      <c r="D118" s="457" t="s">
        <v>4510</v>
      </c>
      <c r="E118" s="910"/>
      <c r="F118" s="469" t="s">
        <v>4625</v>
      </c>
      <c r="G118" s="915"/>
      <c r="H118" s="459">
        <v>10039815</v>
      </c>
      <c r="I118" s="472">
        <v>9035900</v>
      </c>
      <c r="J118" s="90" t="s">
        <v>152</v>
      </c>
    </row>
    <row r="119" spans="1:10" ht="33.6" customHeight="1">
      <c r="A119" s="313"/>
      <c r="B119" s="313"/>
      <c r="C119" s="456" t="s">
        <v>4626</v>
      </c>
      <c r="D119" s="457" t="s">
        <v>4510</v>
      </c>
      <c r="E119" s="910"/>
      <c r="F119" s="469" t="s">
        <v>4626</v>
      </c>
      <c r="G119" s="915"/>
      <c r="H119" s="459">
        <v>12154537</v>
      </c>
      <c r="I119" s="472">
        <v>10939100</v>
      </c>
      <c r="J119" s="90" t="s">
        <v>152</v>
      </c>
    </row>
    <row r="120" spans="1:10" ht="33.6" customHeight="1">
      <c r="A120" s="313"/>
      <c r="B120" s="313"/>
      <c r="C120" s="920" t="s">
        <v>4627</v>
      </c>
      <c r="D120" s="920"/>
      <c r="E120" s="453"/>
      <c r="F120" s="468"/>
      <c r="G120" s="915"/>
      <c r="H120" s="458"/>
      <c r="I120" s="460"/>
      <c r="J120" s="90"/>
    </row>
    <row r="121" spans="1:10" ht="33.6" customHeight="1">
      <c r="A121" s="313"/>
      <c r="B121" s="313"/>
      <c r="C121" s="456" t="s">
        <v>4628</v>
      </c>
      <c r="D121" s="457" t="s">
        <v>4510</v>
      </c>
      <c r="E121" s="910" t="s">
        <v>165</v>
      </c>
      <c r="F121" s="469" t="s">
        <v>4628</v>
      </c>
      <c r="G121" s="915"/>
      <c r="H121" s="459">
        <v>150463</v>
      </c>
      <c r="I121" s="461">
        <v>135400</v>
      </c>
      <c r="J121" s="90" t="s">
        <v>152</v>
      </c>
    </row>
    <row r="122" spans="1:10" ht="33.6" customHeight="1">
      <c r="A122" s="313"/>
      <c r="B122" s="313"/>
      <c r="C122" s="456" t="s">
        <v>4545</v>
      </c>
      <c r="D122" s="457" t="s">
        <v>4510</v>
      </c>
      <c r="E122" s="910"/>
      <c r="F122" s="469" t="s">
        <v>4545</v>
      </c>
      <c r="G122" s="915"/>
      <c r="H122" s="459">
        <v>185185</v>
      </c>
      <c r="I122" s="461">
        <v>166600</v>
      </c>
      <c r="J122" s="90" t="s">
        <v>152</v>
      </c>
    </row>
    <row r="123" spans="1:10" ht="33.6" customHeight="1">
      <c r="A123" s="313"/>
      <c r="B123" s="313"/>
      <c r="C123" s="456" t="s">
        <v>4546</v>
      </c>
      <c r="D123" s="457" t="s">
        <v>4510</v>
      </c>
      <c r="E123" s="910"/>
      <c r="F123" s="469" t="s">
        <v>4546</v>
      </c>
      <c r="G123" s="915"/>
      <c r="H123" s="459">
        <v>228148</v>
      </c>
      <c r="I123" s="461">
        <v>205300</v>
      </c>
      <c r="J123" s="90" t="s">
        <v>152</v>
      </c>
    </row>
    <row r="124" spans="1:10" ht="33.6" customHeight="1">
      <c r="A124" s="313"/>
      <c r="B124" s="313"/>
      <c r="C124" s="456" t="s">
        <v>4547</v>
      </c>
      <c r="D124" s="457" t="s">
        <v>4510</v>
      </c>
      <c r="E124" s="910"/>
      <c r="F124" s="469" t="s">
        <v>4547</v>
      </c>
      <c r="G124" s="915"/>
      <c r="H124" s="459">
        <v>270370</v>
      </c>
      <c r="I124" s="461">
        <v>243300</v>
      </c>
      <c r="J124" s="90" t="s">
        <v>152</v>
      </c>
    </row>
    <row r="125" spans="1:10" ht="33.6" customHeight="1">
      <c r="A125" s="313"/>
      <c r="B125" s="313"/>
      <c r="C125" s="456" t="s">
        <v>4550</v>
      </c>
      <c r="D125" s="457" t="s">
        <v>4510</v>
      </c>
      <c r="E125" s="910"/>
      <c r="F125" s="469" t="s">
        <v>4550</v>
      </c>
      <c r="G125" s="915"/>
      <c r="H125" s="474">
        <v>236667</v>
      </c>
      <c r="I125" s="461">
        <v>213000</v>
      </c>
      <c r="J125" s="90" t="s">
        <v>152</v>
      </c>
    </row>
    <row r="126" spans="1:10" ht="33.6" customHeight="1">
      <c r="A126" s="313"/>
      <c r="B126" s="313"/>
      <c r="C126" s="456" t="s">
        <v>4551</v>
      </c>
      <c r="D126" s="457" t="s">
        <v>4510</v>
      </c>
      <c r="E126" s="910"/>
      <c r="F126" s="469" t="s">
        <v>4551</v>
      </c>
      <c r="G126" s="916"/>
      <c r="H126" s="459">
        <v>291111</v>
      </c>
      <c r="I126" s="461">
        <v>262000</v>
      </c>
      <c r="J126" s="90" t="s">
        <v>152</v>
      </c>
    </row>
    <row r="127" spans="1:10" ht="33.6" customHeight="1">
      <c r="A127" s="313"/>
      <c r="B127" s="313"/>
      <c r="C127" s="456" t="s">
        <v>4552</v>
      </c>
      <c r="D127" s="457" t="s">
        <v>4510</v>
      </c>
      <c r="E127" s="910"/>
      <c r="F127" s="469" t="s">
        <v>4552</v>
      </c>
      <c r="G127" s="914" t="str">
        <f>G102</f>
        <v>Công ty CP Đầu Tư Công Nghiệp Thuận Phát. Đc: Nhà số 22, Hoàng Ngọc Phách, phường Láng , TP Hà Nội. ĐT: 0364.906456</v>
      </c>
      <c r="H127" s="459">
        <v>351852</v>
      </c>
      <c r="I127" s="461">
        <v>316700</v>
      </c>
      <c r="J127" s="90" t="s">
        <v>152</v>
      </c>
    </row>
    <row r="128" spans="1:10" ht="33.6" customHeight="1">
      <c r="A128" s="313"/>
      <c r="B128" s="313"/>
      <c r="C128" s="456" t="s">
        <v>4555</v>
      </c>
      <c r="D128" s="457" t="s">
        <v>4510</v>
      </c>
      <c r="E128" s="910"/>
      <c r="F128" s="469" t="s">
        <v>4555</v>
      </c>
      <c r="G128" s="915"/>
      <c r="H128" s="459">
        <v>296852</v>
      </c>
      <c r="I128" s="461">
        <v>267200</v>
      </c>
      <c r="J128" s="90" t="s">
        <v>152</v>
      </c>
    </row>
    <row r="129" spans="1:10" ht="33.6" customHeight="1">
      <c r="A129" s="313"/>
      <c r="B129" s="313"/>
      <c r="C129" s="456" t="s">
        <v>4556</v>
      </c>
      <c r="D129" s="457" t="s">
        <v>4510</v>
      </c>
      <c r="E129" s="910"/>
      <c r="F129" s="469" t="s">
        <v>4556</v>
      </c>
      <c r="G129" s="915"/>
      <c r="H129" s="459">
        <v>362963</v>
      </c>
      <c r="I129" s="461">
        <v>326700</v>
      </c>
      <c r="J129" s="90" t="s">
        <v>152</v>
      </c>
    </row>
    <row r="130" spans="1:10" ht="33.6" customHeight="1">
      <c r="A130" s="313"/>
      <c r="B130" s="313"/>
      <c r="C130" s="456" t="s">
        <v>4557</v>
      </c>
      <c r="D130" s="457" t="s">
        <v>4510</v>
      </c>
      <c r="E130" s="910"/>
      <c r="F130" s="469" t="s">
        <v>4557</v>
      </c>
      <c r="G130" s="915"/>
      <c r="H130" s="459">
        <v>433981</v>
      </c>
      <c r="I130" s="461">
        <v>390600</v>
      </c>
      <c r="J130" s="90" t="s">
        <v>152</v>
      </c>
    </row>
    <row r="131" spans="1:10" ht="33.6" customHeight="1">
      <c r="A131" s="313"/>
      <c r="B131" s="313"/>
      <c r="C131" s="456" t="s">
        <v>4560</v>
      </c>
      <c r="D131" s="457" t="s">
        <v>4510</v>
      </c>
      <c r="E131" s="910"/>
      <c r="F131" s="469" t="s">
        <v>4560</v>
      </c>
      <c r="G131" s="915"/>
      <c r="H131" s="459">
        <v>387130</v>
      </c>
      <c r="I131" s="461">
        <v>348400</v>
      </c>
      <c r="J131" s="90" t="s">
        <v>152</v>
      </c>
    </row>
    <row r="132" spans="1:10" ht="33.6" customHeight="1">
      <c r="A132" s="313"/>
      <c r="B132" s="313"/>
      <c r="C132" s="456" t="s">
        <v>4561</v>
      </c>
      <c r="D132" s="457" t="s">
        <v>4510</v>
      </c>
      <c r="E132" s="910"/>
      <c r="F132" s="469" t="s">
        <v>4561</v>
      </c>
      <c r="G132" s="915"/>
      <c r="H132" s="459">
        <v>476111</v>
      </c>
      <c r="I132" s="461">
        <v>428500</v>
      </c>
      <c r="J132" s="90" t="s">
        <v>152</v>
      </c>
    </row>
    <row r="133" spans="1:10" ht="33.6" customHeight="1">
      <c r="A133" s="313"/>
      <c r="B133" s="313"/>
      <c r="C133" s="456" t="s">
        <v>4562</v>
      </c>
      <c r="D133" s="457" t="s">
        <v>4510</v>
      </c>
      <c r="E133" s="910"/>
      <c r="F133" s="469" t="s">
        <v>4562</v>
      </c>
      <c r="G133" s="915"/>
      <c r="H133" s="459">
        <v>570463</v>
      </c>
      <c r="I133" s="461">
        <v>513400</v>
      </c>
      <c r="J133" s="90" t="s">
        <v>152</v>
      </c>
    </row>
    <row r="134" spans="1:10" ht="33.6" customHeight="1">
      <c r="A134" s="313"/>
      <c r="B134" s="313"/>
      <c r="C134" s="456" t="s">
        <v>4563</v>
      </c>
      <c r="D134" s="457" t="s">
        <v>4510</v>
      </c>
      <c r="E134" s="910"/>
      <c r="F134" s="469" t="s">
        <v>4563</v>
      </c>
      <c r="G134" s="915"/>
      <c r="H134" s="459">
        <v>689815</v>
      </c>
      <c r="I134" s="461">
        <v>620900</v>
      </c>
      <c r="J134" s="90" t="s">
        <v>152</v>
      </c>
    </row>
    <row r="135" spans="1:10" ht="33.6" customHeight="1">
      <c r="A135" s="313"/>
      <c r="B135" s="313"/>
      <c r="C135" s="456" t="s">
        <v>4629</v>
      </c>
      <c r="D135" s="457" t="s">
        <v>4510</v>
      </c>
      <c r="E135" s="910"/>
      <c r="F135" s="469" t="s">
        <v>4629</v>
      </c>
      <c r="G135" s="915"/>
      <c r="H135" s="459">
        <v>398148</v>
      </c>
      <c r="I135" s="461">
        <v>358300</v>
      </c>
      <c r="J135" s="90" t="s">
        <v>152</v>
      </c>
    </row>
    <row r="136" spans="1:10" ht="33.6" customHeight="1">
      <c r="A136" s="313"/>
      <c r="B136" s="313"/>
      <c r="C136" s="456" t="s">
        <v>4565</v>
      </c>
      <c r="D136" s="457" t="s">
        <v>4510</v>
      </c>
      <c r="E136" s="910"/>
      <c r="F136" s="469" t="s">
        <v>4565</v>
      </c>
      <c r="G136" s="915"/>
      <c r="H136" s="459">
        <v>491019</v>
      </c>
      <c r="I136" s="461">
        <v>441900</v>
      </c>
      <c r="J136" s="90" t="s">
        <v>152</v>
      </c>
    </row>
    <row r="137" spans="1:10" ht="33.6" customHeight="1">
      <c r="A137" s="313"/>
      <c r="B137" s="313"/>
      <c r="C137" s="456" t="s">
        <v>4566</v>
      </c>
      <c r="D137" s="457" t="s">
        <v>4510</v>
      </c>
      <c r="E137" s="910"/>
      <c r="F137" s="469" t="s">
        <v>4566</v>
      </c>
      <c r="G137" s="915"/>
      <c r="H137" s="459">
        <v>602037</v>
      </c>
      <c r="I137" s="461">
        <v>541800</v>
      </c>
      <c r="J137" s="90" t="s">
        <v>152</v>
      </c>
    </row>
    <row r="138" spans="1:10" ht="33.6" customHeight="1">
      <c r="A138" s="313"/>
      <c r="B138" s="313"/>
      <c r="C138" s="456" t="s">
        <v>4567</v>
      </c>
      <c r="D138" s="457" t="s">
        <v>4510</v>
      </c>
      <c r="E138" s="910"/>
      <c r="F138" s="469" t="s">
        <v>4567</v>
      </c>
      <c r="G138" s="915"/>
      <c r="H138" s="459">
        <v>723519</v>
      </c>
      <c r="I138" s="461">
        <v>651200</v>
      </c>
      <c r="J138" s="90" t="s">
        <v>152</v>
      </c>
    </row>
    <row r="139" spans="1:10" ht="33.6" customHeight="1">
      <c r="A139" s="313"/>
      <c r="B139" s="313"/>
      <c r="C139" s="456" t="s">
        <v>4570</v>
      </c>
      <c r="D139" s="457" t="s">
        <v>4510</v>
      </c>
      <c r="E139" s="910"/>
      <c r="F139" s="469" t="s">
        <v>4570</v>
      </c>
      <c r="G139" s="915"/>
      <c r="H139" s="459">
        <v>610093</v>
      </c>
      <c r="I139" s="461">
        <v>549100</v>
      </c>
      <c r="J139" s="90" t="s">
        <v>152</v>
      </c>
    </row>
    <row r="140" spans="1:10" ht="33.6" customHeight="1">
      <c r="A140" s="313"/>
      <c r="B140" s="313"/>
      <c r="C140" s="456" t="s">
        <v>4571</v>
      </c>
      <c r="D140" s="457" t="s">
        <v>4510</v>
      </c>
      <c r="E140" s="910"/>
      <c r="F140" s="469" t="s">
        <v>4571</v>
      </c>
      <c r="G140" s="915"/>
      <c r="H140" s="459">
        <v>749352</v>
      </c>
      <c r="I140" s="461">
        <v>674400</v>
      </c>
      <c r="J140" s="90" t="s">
        <v>152</v>
      </c>
    </row>
    <row r="141" spans="1:10" ht="33.6" customHeight="1">
      <c r="A141" s="313"/>
      <c r="B141" s="313"/>
      <c r="C141" s="456" t="s">
        <v>4572</v>
      </c>
      <c r="D141" s="457" t="s">
        <v>4510</v>
      </c>
      <c r="E141" s="910"/>
      <c r="F141" s="469" t="s">
        <v>4572</v>
      </c>
      <c r="G141" s="915"/>
      <c r="H141" s="459">
        <v>892593</v>
      </c>
      <c r="I141" s="461">
        <v>803400</v>
      </c>
      <c r="J141" s="90" t="s">
        <v>152</v>
      </c>
    </row>
    <row r="142" spans="1:10" ht="33.6" customHeight="1">
      <c r="A142" s="313"/>
      <c r="B142" s="313"/>
      <c r="C142" s="456" t="s">
        <v>4573</v>
      </c>
      <c r="D142" s="457" t="s">
        <v>4510</v>
      </c>
      <c r="E142" s="910"/>
      <c r="F142" s="469" t="s">
        <v>4573</v>
      </c>
      <c r="G142" s="915"/>
      <c r="H142" s="459">
        <v>1084444</v>
      </c>
      <c r="I142" s="461">
        <v>976000</v>
      </c>
      <c r="J142" s="90" t="s">
        <v>152</v>
      </c>
    </row>
    <row r="143" spans="1:10" ht="33.6" customHeight="1">
      <c r="A143" s="313"/>
      <c r="B143" s="313"/>
      <c r="C143" s="456" t="s">
        <v>4580</v>
      </c>
      <c r="D143" s="457" t="s">
        <v>4510</v>
      </c>
      <c r="E143" s="910"/>
      <c r="F143" s="469" t="s">
        <v>4580</v>
      </c>
      <c r="G143" s="915"/>
      <c r="H143" s="459">
        <v>763333</v>
      </c>
      <c r="I143" s="461">
        <v>687000</v>
      </c>
      <c r="J143" s="90" t="s">
        <v>152</v>
      </c>
    </row>
    <row r="144" spans="1:10" ht="33.6" customHeight="1">
      <c r="A144" s="313"/>
      <c r="B144" s="313"/>
      <c r="C144" s="456" t="s">
        <v>4581</v>
      </c>
      <c r="D144" s="457" t="s">
        <v>4510</v>
      </c>
      <c r="E144" s="910"/>
      <c r="F144" s="469" t="s">
        <v>4581</v>
      </c>
      <c r="G144" s="915"/>
      <c r="H144" s="459">
        <v>946667</v>
      </c>
      <c r="I144" s="461">
        <v>852000</v>
      </c>
      <c r="J144" s="90" t="s">
        <v>152</v>
      </c>
    </row>
    <row r="145" spans="1:10" ht="33.6" customHeight="1">
      <c r="A145" s="313"/>
      <c r="B145" s="313"/>
      <c r="C145" s="456" t="s">
        <v>4582</v>
      </c>
      <c r="D145" s="457" t="s">
        <v>4510</v>
      </c>
      <c r="E145" s="910"/>
      <c r="F145" s="469" t="s">
        <v>4582</v>
      </c>
      <c r="G145" s="915"/>
      <c r="H145" s="459">
        <v>1144537</v>
      </c>
      <c r="I145" s="461">
        <v>1030100</v>
      </c>
      <c r="J145" s="90" t="s">
        <v>152</v>
      </c>
    </row>
    <row r="146" spans="1:10" ht="33.6" customHeight="1">
      <c r="A146" s="313"/>
      <c r="B146" s="313"/>
      <c r="C146" s="456" t="s">
        <v>4583</v>
      </c>
      <c r="D146" s="457" t="s">
        <v>4510</v>
      </c>
      <c r="E146" s="910"/>
      <c r="F146" s="469" t="s">
        <v>4583</v>
      </c>
      <c r="G146" s="915"/>
      <c r="H146" s="459">
        <v>1396111</v>
      </c>
      <c r="I146" s="461">
        <v>1256500</v>
      </c>
      <c r="J146" s="90" t="s">
        <v>152</v>
      </c>
    </row>
    <row r="147" spans="1:10" ht="33.6" customHeight="1">
      <c r="A147" s="313"/>
      <c r="B147" s="313"/>
      <c r="C147" s="456" t="s">
        <v>4584</v>
      </c>
      <c r="D147" s="457" t="s">
        <v>4510</v>
      </c>
      <c r="E147" s="910"/>
      <c r="F147" s="469" t="s">
        <v>4584</v>
      </c>
      <c r="G147" s="915"/>
      <c r="H147" s="459">
        <v>1657037</v>
      </c>
      <c r="I147" s="461">
        <v>1491300</v>
      </c>
      <c r="J147" s="90" t="s">
        <v>152</v>
      </c>
    </row>
    <row r="148" spans="1:10" ht="33.6" customHeight="1">
      <c r="A148" s="313"/>
      <c r="B148" s="313"/>
      <c r="C148" s="456" t="s">
        <v>4586</v>
      </c>
      <c r="D148" s="457" t="s">
        <v>4510</v>
      </c>
      <c r="E148" s="910"/>
      <c r="F148" s="469" t="s">
        <v>4586</v>
      </c>
      <c r="G148" s="915"/>
      <c r="H148" s="459">
        <v>960556</v>
      </c>
      <c r="I148" s="461">
        <v>864500</v>
      </c>
      <c r="J148" s="90" t="s">
        <v>152</v>
      </c>
    </row>
    <row r="149" spans="1:10" ht="33.6" customHeight="1">
      <c r="A149" s="313"/>
      <c r="B149" s="313"/>
      <c r="C149" s="456" t="s">
        <v>4587</v>
      </c>
      <c r="D149" s="457" t="s">
        <v>4510</v>
      </c>
      <c r="E149" s="910"/>
      <c r="F149" s="469" t="s">
        <v>4587</v>
      </c>
      <c r="G149" s="915"/>
      <c r="H149" s="459">
        <v>1188519</v>
      </c>
      <c r="I149" s="461">
        <v>1069700</v>
      </c>
      <c r="J149" s="90" t="s">
        <v>152</v>
      </c>
    </row>
    <row r="150" spans="1:10" ht="33.6" customHeight="1">
      <c r="A150" s="313"/>
      <c r="B150" s="313"/>
      <c r="C150" s="456" t="s">
        <v>4588</v>
      </c>
      <c r="D150" s="457" t="s">
        <v>4510</v>
      </c>
      <c r="E150" s="910"/>
      <c r="F150" s="469" t="s">
        <v>4588</v>
      </c>
      <c r="G150" s="915"/>
      <c r="H150" s="459">
        <v>1435648</v>
      </c>
      <c r="I150" s="461">
        <v>1292100</v>
      </c>
      <c r="J150" s="90" t="s">
        <v>152</v>
      </c>
    </row>
    <row r="151" spans="1:10" ht="33.6" customHeight="1">
      <c r="A151" s="313"/>
      <c r="B151" s="313"/>
      <c r="C151" s="456" t="s">
        <v>4589</v>
      </c>
      <c r="D151" s="457" t="s">
        <v>4510</v>
      </c>
      <c r="E151" s="910"/>
      <c r="F151" s="469" t="s">
        <v>4589</v>
      </c>
      <c r="G151" s="916"/>
      <c r="H151" s="459">
        <v>1749630</v>
      </c>
      <c r="I151" s="461">
        <v>1574700</v>
      </c>
      <c r="J151" s="90" t="s">
        <v>152</v>
      </c>
    </row>
    <row r="152" spans="1:10" ht="33.6" customHeight="1">
      <c r="A152" s="313"/>
      <c r="B152" s="313"/>
      <c r="C152" s="456" t="s">
        <v>4590</v>
      </c>
      <c r="D152" s="457" t="s">
        <v>4510</v>
      </c>
      <c r="E152" s="910"/>
      <c r="F152" s="469" t="s">
        <v>4590</v>
      </c>
      <c r="G152" s="914" t="str">
        <f>G127</f>
        <v>Công ty CP Đầu Tư Công Nghiệp Thuận Phát. Đc: Nhà số 22, Hoàng Ngọc Phách, phường Láng , TP Hà Nội. ĐT: 0364.906456</v>
      </c>
      <c r="H152" s="459">
        <v>2075926</v>
      </c>
      <c r="I152" s="461">
        <v>1868300</v>
      </c>
      <c r="J152" s="90" t="s">
        <v>152</v>
      </c>
    </row>
    <row r="153" spans="1:10" ht="33.6" customHeight="1">
      <c r="A153" s="313"/>
      <c r="B153" s="313"/>
      <c r="C153" s="456" t="s">
        <v>4630</v>
      </c>
      <c r="D153" s="457" t="s">
        <v>4510</v>
      </c>
      <c r="E153" s="910"/>
      <c r="F153" s="469" t="s">
        <v>4630</v>
      </c>
      <c r="G153" s="915"/>
      <c r="H153" s="459">
        <v>1207407</v>
      </c>
      <c r="I153" s="461">
        <v>1086600</v>
      </c>
      <c r="J153" s="90" t="s">
        <v>152</v>
      </c>
    </row>
    <row r="154" spans="1:10" ht="33.6" customHeight="1">
      <c r="A154" s="313"/>
      <c r="B154" s="313"/>
      <c r="C154" s="456" t="s">
        <v>4631</v>
      </c>
      <c r="D154" s="457" t="s">
        <v>4510</v>
      </c>
      <c r="E154" s="910"/>
      <c r="F154" s="469" t="s">
        <v>4631</v>
      </c>
      <c r="G154" s="915"/>
      <c r="H154" s="459">
        <v>1504444</v>
      </c>
      <c r="I154" s="461">
        <v>1354000</v>
      </c>
      <c r="J154" s="90" t="s">
        <v>152</v>
      </c>
    </row>
    <row r="155" spans="1:10" ht="33.6" customHeight="1">
      <c r="A155" s="313"/>
      <c r="B155" s="313"/>
      <c r="C155" s="456" t="s">
        <v>4592</v>
      </c>
      <c r="D155" s="457" t="s">
        <v>4510</v>
      </c>
      <c r="E155" s="910"/>
      <c r="F155" s="469" t="s">
        <v>4592</v>
      </c>
      <c r="G155" s="915"/>
      <c r="H155" s="459">
        <v>1816389</v>
      </c>
      <c r="I155" s="461">
        <v>1634700</v>
      </c>
      <c r="J155" s="90" t="s">
        <v>152</v>
      </c>
    </row>
    <row r="156" spans="1:10" ht="33.6" customHeight="1">
      <c r="A156" s="313"/>
      <c r="B156" s="313"/>
      <c r="C156" s="456" t="s">
        <v>4596</v>
      </c>
      <c r="D156" s="457" t="s">
        <v>4510</v>
      </c>
      <c r="E156" s="910"/>
      <c r="F156" s="469" t="s">
        <v>4596</v>
      </c>
      <c r="G156" s="915"/>
      <c r="H156" s="459">
        <v>1544537</v>
      </c>
      <c r="I156" s="461">
        <v>1390100</v>
      </c>
      <c r="J156" s="90" t="s">
        <v>152</v>
      </c>
    </row>
    <row r="157" spans="1:10" ht="33.6" customHeight="1">
      <c r="A157" s="313"/>
      <c r="B157" s="313"/>
      <c r="C157" s="456" t="s">
        <v>4597</v>
      </c>
      <c r="D157" s="457" t="s">
        <v>4510</v>
      </c>
      <c r="E157" s="910"/>
      <c r="F157" s="469" t="s">
        <v>4597</v>
      </c>
      <c r="G157" s="915"/>
      <c r="H157" s="459">
        <v>1896111</v>
      </c>
      <c r="I157" s="461">
        <v>1706500</v>
      </c>
      <c r="J157" s="90" t="s">
        <v>152</v>
      </c>
    </row>
    <row r="158" spans="1:10" ht="33.6" customHeight="1">
      <c r="A158" s="313"/>
      <c r="B158" s="313"/>
      <c r="C158" s="456" t="s">
        <v>4598</v>
      </c>
      <c r="D158" s="457" t="s">
        <v>4510</v>
      </c>
      <c r="E158" s="910"/>
      <c r="F158" s="469" t="s">
        <v>4598</v>
      </c>
      <c r="G158" s="915"/>
      <c r="H158" s="459">
        <v>2306019</v>
      </c>
      <c r="I158" s="461">
        <v>2075400</v>
      </c>
      <c r="J158" s="90" t="s">
        <v>152</v>
      </c>
    </row>
    <row r="159" spans="1:10" ht="33.6" customHeight="1">
      <c r="A159" s="313"/>
      <c r="B159" s="313"/>
      <c r="C159" s="456" t="s">
        <v>4599</v>
      </c>
      <c r="D159" s="457" t="s">
        <v>4510</v>
      </c>
      <c r="E159" s="910"/>
      <c r="F159" s="469" t="s">
        <v>4599</v>
      </c>
      <c r="G159" s="915"/>
      <c r="H159" s="459">
        <v>2775000</v>
      </c>
      <c r="I159" s="461">
        <v>2497500</v>
      </c>
      <c r="J159" s="90" t="s">
        <v>152</v>
      </c>
    </row>
    <row r="160" spans="1:10" ht="33.6" customHeight="1">
      <c r="A160" s="313"/>
      <c r="B160" s="313"/>
      <c r="C160" s="456" t="s">
        <v>4600</v>
      </c>
      <c r="D160" s="457" t="s">
        <v>4510</v>
      </c>
      <c r="E160" s="910"/>
      <c r="F160" s="469" t="s">
        <v>4600</v>
      </c>
      <c r="G160" s="915"/>
      <c r="H160" s="459">
        <v>3352407</v>
      </c>
      <c r="I160" s="461">
        <v>3017100</v>
      </c>
      <c r="J160" s="90" t="s">
        <v>152</v>
      </c>
    </row>
    <row r="161" spans="1:10" ht="33.6" customHeight="1">
      <c r="A161" s="313"/>
      <c r="B161" s="313"/>
      <c r="C161" s="456" t="s">
        <v>4632</v>
      </c>
      <c r="D161" s="457" t="s">
        <v>4510</v>
      </c>
      <c r="E161" s="910"/>
      <c r="F161" s="469" t="s">
        <v>4632</v>
      </c>
      <c r="G161" s="915"/>
      <c r="H161" s="459">
        <v>1946111</v>
      </c>
      <c r="I161" s="461">
        <v>1751500</v>
      </c>
      <c r="J161" s="90" t="s">
        <v>152</v>
      </c>
    </row>
    <row r="162" spans="1:10" ht="33.6" customHeight="1">
      <c r="A162" s="313"/>
      <c r="B162" s="313"/>
      <c r="C162" s="456" t="s">
        <v>4633</v>
      </c>
      <c r="D162" s="457" t="s">
        <v>4510</v>
      </c>
      <c r="E162" s="910"/>
      <c r="F162" s="469" t="s">
        <v>4633</v>
      </c>
      <c r="G162" s="915"/>
      <c r="H162" s="459">
        <v>2421389</v>
      </c>
      <c r="I162" s="461">
        <v>2179200</v>
      </c>
      <c r="J162" s="90" t="s">
        <v>152</v>
      </c>
    </row>
    <row r="163" spans="1:10" ht="33.6" customHeight="1">
      <c r="A163" s="313"/>
      <c r="B163" s="313"/>
      <c r="C163" s="456" t="s">
        <v>4602</v>
      </c>
      <c r="D163" s="457" t="s">
        <v>4510</v>
      </c>
      <c r="E163" s="910"/>
      <c r="F163" s="469" t="s">
        <v>4602</v>
      </c>
      <c r="G163" s="915"/>
      <c r="H163" s="459">
        <v>2931944</v>
      </c>
      <c r="I163" s="461">
        <v>2638700</v>
      </c>
      <c r="J163" s="90" t="s">
        <v>152</v>
      </c>
    </row>
    <row r="164" spans="1:10" ht="33.6" customHeight="1">
      <c r="A164" s="313"/>
      <c r="B164" s="313"/>
      <c r="C164" s="456" t="s">
        <v>4634</v>
      </c>
      <c r="D164" s="457" t="s">
        <v>4510</v>
      </c>
      <c r="E164" s="910"/>
      <c r="F164" s="469" t="s">
        <v>4634</v>
      </c>
      <c r="G164" s="915"/>
      <c r="H164" s="459">
        <v>3045000</v>
      </c>
      <c r="I164" s="461">
        <v>2740500</v>
      </c>
      <c r="J164" s="90" t="s">
        <v>152</v>
      </c>
    </row>
    <row r="165" spans="1:10" ht="33.6" customHeight="1">
      <c r="A165" s="313"/>
      <c r="B165" s="313"/>
      <c r="C165" s="456" t="s">
        <v>4606</v>
      </c>
      <c r="D165" s="457" t="s">
        <v>4510</v>
      </c>
      <c r="E165" s="910"/>
      <c r="F165" s="469" t="s">
        <v>4606</v>
      </c>
      <c r="G165" s="915"/>
      <c r="H165" s="459">
        <v>3712500</v>
      </c>
      <c r="I165" s="461">
        <v>3341300</v>
      </c>
      <c r="J165" s="90" t="s">
        <v>152</v>
      </c>
    </row>
    <row r="166" spans="1:10" ht="33.6" customHeight="1">
      <c r="A166" s="313"/>
      <c r="B166" s="313"/>
      <c r="C166" s="456" t="s">
        <v>4608</v>
      </c>
      <c r="D166" s="457" t="s">
        <v>4510</v>
      </c>
      <c r="E166" s="910"/>
      <c r="F166" s="469" t="s">
        <v>4608</v>
      </c>
      <c r="G166" s="915"/>
      <c r="H166" s="459">
        <v>5388611</v>
      </c>
      <c r="I166" s="461">
        <v>4849800</v>
      </c>
      <c r="J166" s="90" t="s">
        <v>152</v>
      </c>
    </row>
    <row r="167" spans="1:10" ht="33.6" customHeight="1">
      <c r="A167" s="313"/>
      <c r="B167" s="313"/>
      <c r="C167" s="456" t="s">
        <v>4635</v>
      </c>
      <c r="D167" s="457" t="s">
        <v>4510</v>
      </c>
      <c r="E167" s="910"/>
      <c r="F167" s="469" t="s">
        <v>4635</v>
      </c>
      <c r="G167" s="915"/>
      <c r="H167" s="459">
        <v>3038519</v>
      </c>
      <c r="I167" s="461">
        <v>2734700</v>
      </c>
      <c r="J167" s="90" t="s">
        <v>152</v>
      </c>
    </row>
    <row r="168" spans="1:10" ht="33.6" customHeight="1">
      <c r="A168" s="313"/>
      <c r="B168" s="313"/>
      <c r="C168" s="456" t="s">
        <v>4636</v>
      </c>
      <c r="D168" s="457" t="s">
        <v>4510</v>
      </c>
      <c r="E168" s="910"/>
      <c r="F168" s="469" t="s">
        <v>4636</v>
      </c>
      <c r="G168" s="915"/>
      <c r="H168" s="459">
        <v>3783889</v>
      </c>
      <c r="I168" s="461">
        <v>3405500</v>
      </c>
      <c r="J168" s="90" t="s">
        <v>152</v>
      </c>
    </row>
    <row r="169" spans="1:10" ht="33.6" customHeight="1">
      <c r="A169" s="313"/>
      <c r="B169" s="313"/>
      <c r="C169" s="456" t="s">
        <v>4610</v>
      </c>
      <c r="D169" s="457" t="s">
        <v>4510</v>
      </c>
      <c r="E169" s="910"/>
      <c r="F169" s="469" t="s">
        <v>4610</v>
      </c>
      <c r="G169" s="915"/>
      <c r="H169" s="459">
        <v>4603889</v>
      </c>
      <c r="I169" s="461">
        <v>4143500</v>
      </c>
      <c r="J169" s="90" t="s">
        <v>152</v>
      </c>
    </row>
    <row r="170" spans="1:10" ht="33.6" customHeight="1">
      <c r="A170" s="313"/>
      <c r="B170" s="313"/>
      <c r="C170" s="456" t="s">
        <v>4611</v>
      </c>
      <c r="D170" s="457" t="s">
        <v>4510</v>
      </c>
      <c r="E170" s="910"/>
      <c r="F170" s="469" t="s">
        <v>4611</v>
      </c>
      <c r="G170" s="915"/>
      <c r="H170" s="459">
        <v>5537315</v>
      </c>
      <c r="I170" s="461">
        <v>4983600</v>
      </c>
      <c r="J170" s="90" t="s">
        <v>152</v>
      </c>
    </row>
    <row r="171" spans="1:10" ht="33.6" customHeight="1">
      <c r="A171" s="313"/>
      <c r="B171" s="313"/>
      <c r="C171" s="456" t="s">
        <v>4637</v>
      </c>
      <c r="D171" s="457" t="s">
        <v>4510</v>
      </c>
      <c r="E171" s="910"/>
      <c r="F171" s="469" t="s">
        <v>4637</v>
      </c>
      <c r="G171" s="915"/>
      <c r="H171" s="459">
        <v>5114815</v>
      </c>
      <c r="I171" s="462">
        <v>4603400</v>
      </c>
      <c r="J171" s="90" t="s">
        <v>152</v>
      </c>
    </row>
    <row r="172" spans="1:10" ht="33.6" customHeight="1">
      <c r="A172" s="313"/>
      <c r="B172" s="313"/>
      <c r="C172" s="456" t="s">
        <v>4614</v>
      </c>
      <c r="D172" s="457" t="s">
        <v>4510</v>
      </c>
      <c r="E172" s="910"/>
      <c r="F172" s="469" t="s">
        <v>4614</v>
      </c>
      <c r="G172" s="915"/>
      <c r="H172" s="459">
        <v>6243148</v>
      </c>
      <c r="I172" s="462">
        <v>5618800</v>
      </c>
      <c r="J172" s="90" t="s">
        <v>152</v>
      </c>
    </row>
    <row r="173" spans="1:10" ht="33.6" customHeight="1">
      <c r="A173" s="313"/>
      <c r="B173" s="313"/>
      <c r="C173" s="456" t="s">
        <v>4617</v>
      </c>
      <c r="D173" s="457" t="s">
        <v>4510</v>
      </c>
      <c r="E173" s="910"/>
      <c r="F173" s="469" t="s">
        <v>4617</v>
      </c>
      <c r="G173" s="915"/>
      <c r="H173" s="459">
        <v>5263611</v>
      </c>
      <c r="I173" s="462">
        <v>4737300</v>
      </c>
      <c r="J173" s="90" t="s">
        <v>152</v>
      </c>
    </row>
    <row r="174" spans="1:10" ht="33.6" customHeight="1">
      <c r="A174" s="313"/>
      <c r="B174" s="313"/>
      <c r="C174" s="456" t="s">
        <v>4618</v>
      </c>
      <c r="D174" s="457" t="s">
        <v>4510</v>
      </c>
      <c r="E174" s="910"/>
      <c r="F174" s="469" t="s">
        <v>4618</v>
      </c>
      <c r="G174" s="915"/>
      <c r="H174" s="459">
        <v>6478426</v>
      </c>
      <c r="I174" s="462">
        <v>5830600</v>
      </c>
      <c r="J174" s="90" t="s">
        <v>152</v>
      </c>
    </row>
    <row r="175" spans="1:10" ht="33.6" customHeight="1">
      <c r="A175" s="313"/>
      <c r="B175" s="313"/>
      <c r="C175" s="456" t="s">
        <v>4619</v>
      </c>
      <c r="D175" s="457" t="s">
        <v>4510</v>
      </c>
      <c r="E175" s="910"/>
      <c r="F175" s="469" t="s">
        <v>4619</v>
      </c>
      <c r="G175" s="915"/>
      <c r="H175" s="459">
        <v>7890926</v>
      </c>
      <c r="I175" s="462">
        <v>7101800</v>
      </c>
      <c r="J175" s="90" t="s">
        <v>152</v>
      </c>
    </row>
    <row r="176" spans="1:10" ht="33.6" customHeight="1">
      <c r="A176" s="313"/>
      <c r="B176" s="313"/>
      <c r="C176" s="456" t="s">
        <v>4620</v>
      </c>
      <c r="D176" s="457" t="s">
        <v>4510</v>
      </c>
      <c r="E176" s="910"/>
      <c r="F176" s="469" t="s">
        <v>4620</v>
      </c>
      <c r="G176" s="916"/>
      <c r="H176" s="459">
        <v>8959074</v>
      </c>
      <c r="I176" s="462">
        <v>8063200</v>
      </c>
      <c r="J176" s="90" t="s">
        <v>152</v>
      </c>
    </row>
    <row r="177" spans="1:10" ht="33.6" customHeight="1">
      <c r="A177" s="313"/>
      <c r="B177" s="313"/>
      <c r="C177" s="456" t="s">
        <v>4622</v>
      </c>
      <c r="D177" s="457" t="s">
        <v>4510</v>
      </c>
      <c r="E177" s="910"/>
      <c r="F177" s="469" t="s">
        <v>4622</v>
      </c>
      <c r="G177" s="914" t="str">
        <f>G152</f>
        <v>Công ty CP Đầu Tư Công Nghiệp Thuận Phát. Đc: Nhà số 22, Hoàng Ngọc Phách, phường Láng , TP Hà Nội. ĐT: 0364.906456</v>
      </c>
      <c r="H177" s="459">
        <v>6711389</v>
      </c>
      <c r="I177" s="462">
        <v>6040200</v>
      </c>
      <c r="J177" s="90" t="s">
        <v>152</v>
      </c>
    </row>
    <row r="178" spans="1:10" ht="33.6" customHeight="1">
      <c r="A178" s="313"/>
      <c r="B178" s="313"/>
      <c r="C178" s="456" t="s">
        <v>4623</v>
      </c>
      <c r="D178" s="457" t="s">
        <v>4510</v>
      </c>
      <c r="E178" s="910"/>
      <c r="F178" s="469" t="s">
        <v>4623</v>
      </c>
      <c r="G178" s="915"/>
      <c r="H178" s="459">
        <v>8232963</v>
      </c>
      <c r="I178" s="462">
        <v>7409700</v>
      </c>
      <c r="J178" s="90" t="s">
        <v>152</v>
      </c>
    </row>
    <row r="179" spans="1:10" ht="33.6" customHeight="1">
      <c r="A179" s="313"/>
      <c r="B179" s="313"/>
      <c r="C179" s="456" t="s">
        <v>4624</v>
      </c>
      <c r="D179" s="457" t="s">
        <v>4510</v>
      </c>
      <c r="E179" s="910"/>
      <c r="F179" s="469" t="s">
        <v>4624</v>
      </c>
      <c r="G179" s="915"/>
      <c r="H179" s="459">
        <v>10039815</v>
      </c>
      <c r="I179" s="462">
        <v>9035900</v>
      </c>
      <c r="J179" s="90" t="s">
        <v>152</v>
      </c>
    </row>
    <row r="180" spans="1:10" ht="33.6" customHeight="1">
      <c r="A180" s="313"/>
      <c r="B180" s="313"/>
      <c r="C180" s="463" t="s">
        <v>4638</v>
      </c>
      <c r="D180" s="457"/>
      <c r="E180" s="457"/>
      <c r="F180" s="470"/>
      <c r="G180" s="915"/>
      <c r="H180" s="458"/>
      <c r="I180" s="458"/>
      <c r="J180" s="90"/>
    </row>
    <row r="181" spans="1:10" ht="33.6" customHeight="1">
      <c r="A181" s="313"/>
      <c r="B181" s="313"/>
      <c r="C181" s="456" t="s">
        <v>4639</v>
      </c>
      <c r="D181" s="457" t="s">
        <v>4510</v>
      </c>
      <c r="E181" s="910" t="s">
        <v>165</v>
      </c>
      <c r="F181" s="469" t="s">
        <v>4639</v>
      </c>
      <c r="G181" s="915"/>
      <c r="H181" s="459">
        <v>7900</v>
      </c>
      <c r="I181" s="459">
        <f t="shared" ref="I181:I244" si="0">H181*0.9</f>
        <v>7110</v>
      </c>
      <c r="J181" s="90" t="s">
        <v>152</v>
      </c>
    </row>
    <row r="182" spans="1:10" ht="33.6" customHeight="1">
      <c r="A182" s="313"/>
      <c r="B182" s="313"/>
      <c r="C182" s="456" t="s">
        <v>4640</v>
      </c>
      <c r="D182" s="457" t="s">
        <v>4510</v>
      </c>
      <c r="E182" s="910"/>
      <c r="F182" s="469" t="s">
        <v>4640</v>
      </c>
      <c r="G182" s="915"/>
      <c r="H182" s="459">
        <v>9600</v>
      </c>
      <c r="I182" s="459">
        <f t="shared" si="0"/>
        <v>8640</v>
      </c>
      <c r="J182" s="90" t="s">
        <v>152</v>
      </c>
    </row>
    <row r="183" spans="1:10" ht="33.6" customHeight="1">
      <c r="A183" s="313"/>
      <c r="B183" s="313"/>
      <c r="C183" s="456" t="s">
        <v>4641</v>
      </c>
      <c r="D183" s="457" t="s">
        <v>4510</v>
      </c>
      <c r="E183" s="910"/>
      <c r="F183" s="469" t="s">
        <v>4641</v>
      </c>
      <c r="G183" s="915"/>
      <c r="H183" s="459">
        <v>10500</v>
      </c>
      <c r="I183" s="459">
        <f t="shared" si="0"/>
        <v>9450</v>
      </c>
      <c r="J183" s="90" t="s">
        <v>152</v>
      </c>
    </row>
    <row r="184" spans="1:10" ht="33.6" customHeight="1">
      <c r="A184" s="313"/>
      <c r="B184" s="313"/>
      <c r="C184" s="456" t="s">
        <v>4642</v>
      </c>
      <c r="D184" s="457" t="s">
        <v>4510</v>
      </c>
      <c r="E184" s="910"/>
      <c r="F184" s="469" t="s">
        <v>4642</v>
      </c>
      <c r="G184" s="915"/>
      <c r="H184" s="459">
        <v>12600</v>
      </c>
      <c r="I184" s="459">
        <f t="shared" si="0"/>
        <v>11340</v>
      </c>
      <c r="J184" s="90" t="s">
        <v>152</v>
      </c>
    </row>
    <row r="185" spans="1:10" ht="33.6" customHeight="1">
      <c r="A185" s="313"/>
      <c r="B185" s="313"/>
      <c r="C185" s="456" t="s">
        <v>4643</v>
      </c>
      <c r="D185" s="457" t="s">
        <v>4510</v>
      </c>
      <c r="E185" s="910"/>
      <c r="F185" s="469" t="s">
        <v>4643</v>
      </c>
      <c r="G185" s="915"/>
      <c r="H185" s="459">
        <v>14800</v>
      </c>
      <c r="I185" s="459">
        <f t="shared" si="0"/>
        <v>13320</v>
      </c>
      <c r="J185" s="90" t="s">
        <v>152</v>
      </c>
    </row>
    <row r="186" spans="1:10" ht="33.6" customHeight="1">
      <c r="A186" s="313"/>
      <c r="B186" s="313"/>
      <c r="C186" s="456" t="s">
        <v>4644</v>
      </c>
      <c r="D186" s="457" t="s">
        <v>4510</v>
      </c>
      <c r="E186" s="910"/>
      <c r="F186" s="469" t="s">
        <v>4644</v>
      </c>
      <c r="G186" s="915"/>
      <c r="H186" s="459">
        <v>9800</v>
      </c>
      <c r="I186" s="459">
        <f t="shared" si="0"/>
        <v>8820</v>
      </c>
      <c r="J186" s="90" t="s">
        <v>152</v>
      </c>
    </row>
    <row r="187" spans="1:10" ht="33.6" customHeight="1">
      <c r="A187" s="313"/>
      <c r="B187" s="313"/>
      <c r="C187" s="456" t="s">
        <v>4645</v>
      </c>
      <c r="D187" s="457" t="s">
        <v>4510</v>
      </c>
      <c r="E187" s="910"/>
      <c r="F187" s="469" t="s">
        <v>4645</v>
      </c>
      <c r="G187" s="915"/>
      <c r="H187" s="459">
        <v>12300</v>
      </c>
      <c r="I187" s="459">
        <f t="shared" si="0"/>
        <v>11070</v>
      </c>
      <c r="J187" s="90" t="s">
        <v>152</v>
      </c>
    </row>
    <row r="188" spans="1:10" ht="33.6" customHeight="1">
      <c r="A188" s="313"/>
      <c r="B188" s="313"/>
      <c r="C188" s="456" t="s">
        <v>4646</v>
      </c>
      <c r="D188" s="457" t="s">
        <v>4510</v>
      </c>
      <c r="E188" s="910"/>
      <c r="F188" s="469" t="s">
        <v>4646</v>
      </c>
      <c r="G188" s="915"/>
      <c r="H188" s="459">
        <v>14400</v>
      </c>
      <c r="I188" s="459">
        <f t="shared" si="0"/>
        <v>12960</v>
      </c>
      <c r="J188" s="90" t="s">
        <v>152</v>
      </c>
    </row>
    <row r="189" spans="1:10" ht="33.6" customHeight="1">
      <c r="A189" s="313"/>
      <c r="B189" s="313"/>
      <c r="C189" s="456" t="s">
        <v>4647</v>
      </c>
      <c r="D189" s="457" t="s">
        <v>4510</v>
      </c>
      <c r="E189" s="910"/>
      <c r="F189" s="469" t="s">
        <v>4647</v>
      </c>
      <c r="G189" s="915"/>
      <c r="H189" s="459">
        <v>16000</v>
      </c>
      <c r="I189" s="459">
        <f t="shared" si="0"/>
        <v>14400</v>
      </c>
      <c r="J189" s="90" t="s">
        <v>152</v>
      </c>
    </row>
    <row r="190" spans="1:10" ht="33.6" customHeight="1">
      <c r="A190" s="313"/>
      <c r="B190" s="313"/>
      <c r="C190" s="456" t="s">
        <v>4648</v>
      </c>
      <c r="D190" s="457" t="s">
        <v>4510</v>
      </c>
      <c r="E190" s="910"/>
      <c r="F190" s="469" t="s">
        <v>4648</v>
      </c>
      <c r="G190" s="915"/>
      <c r="H190" s="459">
        <v>12600</v>
      </c>
      <c r="I190" s="459">
        <f t="shared" si="0"/>
        <v>11340</v>
      </c>
      <c r="J190" s="90" t="s">
        <v>152</v>
      </c>
    </row>
    <row r="191" spans="1:10" ht="33.6" customHeight="1">
      <c r="A191" s="313"/>
      <c r="B191" s="313"/>
      <c r="C191" s="456" t="s">
        <v>4649</v>
      </c>
      <c r="D191" s="457" t="s">
        <v>4510</v>
      </c>
      <c r="E191" s="910"/>
      <c r="F191" s="469" t="s">
        <v>4649</v>
      </c>
      <c r="G191" s="915"/>
      <c r="H191" s="459">
        <v>14800</v>
      </c>
      <c r="I191" s="459">
        <f t="shared" si="0"/>
        <v>13320</v>
      </c>
      <c r="J191" s="90" t="s">
        <v>152</v>
      </c>
    </row>
    <row r="192" spans="1:10" ht="33.6" customHeight="1">
      <c r="A192" s="313"/>
      <c r="B192" s="313"/>
      <c r="C192" s="456" t="s">
        <v>4650</v>
      </c>
      <c r="D192" s="457" t="s">
        <v>4510</v>
      </c>
      <c r="E192" s="910"/>
      <c r="F192" s="469" t="s">
        <v>4650</v>
      </c>
      <c r="G192" s="915"/>
      <c r="H192" s="459">
        <v>18100</v>
      </c>
      <c r="I192" s="459">
        <f t="shared" si="0"/>
        <v>16290</v>
      </c>
      <c r="J192" s="90" t="s">
        <v>152</v>
      </c>
    </row>
    <row r="193" spans="1:10" ht="33.6" customHeight="1">
      <c r="A193" s="313"/>
      <c r="B193" s="313"/>
      <c r="C193" s="456" t="s">
        <v>4651</v>
      </c>
      <c r="D193" s="457" t="s">
        <v>4510</v>
      </c>
      <c r="E193" s="910"/>
      <c r="F193" s="469" t="s">
        <v>4651</v>
      </c>
      <c r="G193" s="915"/>
      <c r="H193" s="459">
        <v>22100</v>
      </c>
      <c r="I193" s="459">
        <f t="shared" si="0"/>
        <v>19890</v>
      </c>
      <c r="J193" s="90" t="s">
        <v>152</v>
      </c>
    </row>
    <row r="194" spans="1:10" ht="33.6" customHeight="1">
      <c r="A194" s="313"/>
      <c r="B194" s="313"/>
      <c r="C194" s="456" t="s">
        <v>4652</v>
      </c>
      <c r="D194" s="457" t="s">
        <v>4510</v>
      </c>
      <c r="E194" s="910"/>
      <c r="F194" s="469" t="s">
        <v>4652</v>
      </c>
      <c r="G194" s="915"/>
      <c r="H194" s="459">
        <v>25100</v>
      </c>
      <c r="I194" s="459">
        <f t="shared" si="0"/>
        <v>22590</v>
      </c>
      <c r="J194" s="90" t="s">
        <v>152</v>
      </c>
    </row>
    <row r="195" spans="1:10" ht="33.6" customHeight="1">
      <c r="A195" s="313"/>
      <c r="B195" s="313"/>
      <c r="C195" s="456" t="s">
        <v>4653</v>
      </c>
      <c r="D195" s="457" t="s">
        <v>4510</v>
      </c>
      <c r="E195" s="910"/>
      <c r="F195" s="469" t="s">
        <v>4653</v>
      </c>
      <c r="G195" s="915"/>
      <c r="H195" s="459">
        <v>18900</v>
      </c>
      <c r="I195" s="459">
        <f t="shared" si="0"/>
        <v>17010</v>
      </c>
      <c r="J195" s="90" t="s">
        <v>152</v>
      </c>
    </row>
    <row r="196" spans="1:10" ht="33.6" customHeight="1">
      <c r="A196" s="313"/>
      <c r="B196" s="313"/>
      <c r="C196" s="456" t="s">
        <v>4654</v>
      </c>
      <c r="D196" s="457" t="s">
        <v>4510</v>
      </c>
      <c r="E196" s="910"/>
      <c r="F196" s="469" t="s">
        <v>4654</v>
      </c>
      <c r="G196" s="915"/>
      <c r="H196" s="459">
        <v>21100</v>
      </c>
      <c r="I196" s="459">
        <f t="shared" si="0"/>
        <v>18990</v>
      </c>
      <c r="J196" s="90" t="s">
        <v>152</v>
      </c>
    </row>
    <row r="197" spans="1:10" ht="33.6" customHeight="1">
      <c r="A197" s="313"/>
      <c r="B197" s="313"/>
      <c r="C197" s="456" t="s">
        <v>4655</v>
      </c>
      <c r="D197" s="457" t="s">
        <v>4510</v>
      </c>
      <c r="E197" s="910"/>
      <c r="F197" s="469" t="s">
        <v>4655</v>
      </c>
      <c r="G197" s="915"/>
      <c r="H197" s="459">
        <v>24900</v>
      </c>
      <c r="I197" s="459">
        <f t="shared" si="0"/>
        <v>22410</v>
      </c>
      <c r="J197" s="90" t="s">
        <v>152</v>
      </c>
    </row>
    <row r="198" spans="1:10" ht="33.6" customHeight="1">
      <c r="A198" s="313"/>
      <c r="B198" s="313"/>
      <c r="C198" s="456" t="s">
        <v>4656</v>
      </c>
      <c r="D198" s="457" t="s">
        <v>4510</v>
      </c>
      <c r="E198" s="910"/>
      <c r="F198" s="469" t="s">
        <v>4656</v>
      </c>
      <c r="G198" s="915"/>
      <c r="H198" s="459">
        <v>28300</v>
      </c>
      <c r="I198" s="459">
        <f t="shared" si="0"/>
        <v>25470</v>
      </c>
      <c r="J198" s="90" t="s">
        <v>152</v>
      </c>
    </row>
    <row r="199" spans="1:10" ht="33.6" customHeight="1">
      <c r="A199" s="313"/>
      <c r="B199" s="313"/>
      <c r="C199" s="456" t="s">
        <v>4657</v>
      </c>
      <c r="D199" s="457" t="s">
        <v>4510</v>
      </c>
      <c r="E199" s="910"/>
      <c r="F199" s="469" t="s">
        <v>4657</v>
      </c>
      <c r="G199" s="915"/>
      <c r="H199" s="459">
        <v>33300</v>
      </c>
      <c r="I199" s="459">
        <f t="shared" si="0"/>
        <v>29970</v>
      </c>
      <c r="J199" s="90" t="s">
        <v>152</v>
      </c>
    </row>
    <row r="200" spans="1:10" ht="33.6" customHeight="1">
      <c r="A200" s="313"/>
      <c r="B200" s="313"/>
      <c r="C200" s="456" t="s">
        <v>4658</v>
      </c>
      <c r="D200" s="457" t="s">
        <v>4510</v>
      </c>
      <c r="E200" s="910"/>
      <c r="F200" s="469" t="s">
        <v>4658</v>
      </c>
      <c r="G200" s="915"/>
      <c r="H200" s="459">
        <v>41100</v>
      </c>
      <c r="I200" s="459">
        <f t="shared" si="0"/>
        <v>36990</v>
      </c>
      <c r="J200" s="90" t="s">
        <v>152</v>
      </c>
    </row>
    <row r="201" spans="1:10" ht="33.6" customHeight="1">
      <c r="A201" s="313"/>
      <c r="B201" s="313"/>
      <c r="C201" s="456" t="s">
        <v>4659</v>
      </c>
      <c r="D201" s="457" t="s">
        <v>4510</v>
      </c>
      <c r="E201" s="910"/>
      <c r="F201" s="469" t="s">
        <v>4659</v>
      </c>
      <c r="G201" s="916"/>
      <c r="H201" s="459">
        <v>25900</v>
      </c>
      <c r="I201" s="459">
        <f t="shared" si="0"/>
        <v>23310</v>
      </c>
      <c r="J201" s="90" t="s">
        <v>152</v>
      </c>
    </row>
    <row r="202" spans="1:10" ht="33.6" customHeight="1">
      <c r="A202" s="313"/>
      <c r="B202" s="313"/>
      <c r="C202" s="456" t="s">
        <v>4660</v>
      </c>
      <c r="D202" s="457" t="s">
        <v>4510</v>
      </c>
      <c r="E202" s="910"/>
      <c r="F202" s="469" t="s">
        <v>4660</v>
      </c>
      <c r="G202" s="914" t="str">
        <f>G177</f>
        <v>Công ty CP Đầu Tư Công Nghiệp Thuận Phát. Đc: Nhà số 22, Hoàng Ngọc Phách, phường Láng , TP Hà Nội. ĐT: 0364.906456</v>
      </c>
      <c r="H202" s="459">
        <v>29600</v>
      </c>
      <c r="I202" s="459">
        <f t="shared" si="0"/>
        <v>26640</v>
      </c>
      <c r="J202" s="90" t="s">
        <v>152</v>
      </c>
    </row>
    <row r="203" spans="1:10" ht="33.6" customHeight="1">
      <c r="A203" s="313"/>
      <c r="B203" s="313"/>
      <c r="C203" s="456" t="s">
        <v>4661</v>
      </c>
      <c r="D203" s="457" t="s">
        <v>4510</v>
      </c>
      <c r="E203" s="910"/>
      <c r="F203" s="469" t="s">
        <v>4661</v>
      </c>
      <c r="G203" s="915"/>
      <c r="H203" s="459">
        <v>34100</v>
      </c>
      <c r="I203" s="459">
        <f t="shared" si="0"/>
        <v>30690</v>
      </c>
      <c r="J203" s="90" t="s">
        <v>152</v>
      </c>
    </row>
    <row r="204" spans="1:10" ht="33.6" customHeight="1">
      <c r="A204" s="313"/>
      <c r="B204" s="313"/>
      <c r="C204" s="456" t="s">
        <v>4662</v>
      </c>
      <c r="D204" s="457" t="s">
        <v>4510</v>
      </c>
      <c r="E204" s="910"/>
      <c r="F204" s="469" t="s">
        <v>4662</v>
      </c>
      <c r="G204" s="915"/>
      <c r="H204" s="459">
        <v>41300</v>
      </c>
      <c r="I204" s="459">
        <f t="shared" si="0"/>
        <v>37170</v>
      </c>
      <c r="J204" s="90" t="s">
        <v>152</v>
      </c>
    </row>
    <row r="205" spans="1:10" ht="33.6" customHeight="1">
      <c r="A205" s="313"/>
      <c r="B205" s="313"/>
      <c r="C205" s="456" t="s">
        <v>4663</v>
      </c>
      <c r="D205" s="457" t="s">
        <v>4510</v>
      </c>
      <c r="E205" s="910"/>
      <c r="F205" s="469" t="s">
        <v>4663</v>
      </c>
      <c r="G205" s="915"/>
      <c r="H205" s="459">
        <v>41900</v>
      </c>
      <c r="I205" s="459">
        <f t="shared" si="0"/>
        <v>37710</v>
      </c>
      <c r="J205" s="90" t="s">
        <v>152</v>
      </c>
    </row>
    <row r="206" spans="1:10" ht="33.6" customHeight="1">
      <c r="A206" s="313"/>
      <c r="B206" s="313"/>
      <c r="C206" s="456" t="s">
        <v>4664</v>
      </c>
      <c r="D206" s="457" t="s">
        <v>4510</v>
      </c>
      <c r="E206" s="910"/>
      <c r="F206" s="469" t="s">
        <v>4664</v>
      </c>
      <c r="G206" s="915"/>
      <c r="H206" s="459">
        <v>48800</v>
      </c>
      <c r="I206" s="459">
        <f t="shared" si="0"/>
        <v>43920</v>
      </c>
      <c r="J206" s="90" t="s">
        <v>152</v>
      </c>
    </row>
    <row r="207" spans="1:10" ht="33.6" customHeight="1">
      <c r="A207" s="313"/>
      <c r="B207" s="313"/>
      <c r="C207" s="456" t="s">
        <v>4665</v>
      </c>
      <c r="D207" s="457" t="s">
        <v>4510</v>
      </c>
      <c r="E207" s="910"/>
      <c r="F207" s="469" t="s">
        <v>4665</v>
      </c>
      <c r="G207" s="915"/>
      <c r="H207" s="459">
        <v>59000</v>
      </c>
      <c r="I207" s="459">
        <f t="shared" si="0"/>
        <v>53100</v>
      </c>
      <c r="J207" s="90" t="s">
        <v>152</v>
      </c>
    </row>
    <row r="208" spans="1:10" ht="33.6" customHeight="1">
      <c r="A208" s="313"/>
      <c r="B208" s="313"/>
      <c r="C208" s="456" t="s">
        <v>4666</v>
      </c>
      <c r="D208" s="457" t="s">
        <v>4510</v>
      </c>
      <c r="E208" s="910"/>
      <c r="F208" s="469" t="s">
        <v>4666</v>
      </c>
      <c r="G208" s="915"/>
      <c r="H208" s="459">
        <v>74000</v>
      </c>
      <c r="I208" s="459">
        <f t="shared" si="0"/>
        <v>66600</v>
      </c>
      <c r="J208" s="90" t="s">
        <v>152</v>
      </c>
    </row>
    <row r="209" spans="1:10" ht="33.6" customHeight="1">
      <c r="A209" s="313"/>
      <c r="B209" s="313"/>
      <c r="C209" s="456" t="s">
        <v>4667</v>
      </c>
      <c r="D209" s="457" t="s">
        <v>4510</v>
      </c>
      <c r="E209" s="910"/>
      <c r="F209" s="469" t="s">
        <v>4667</v>
      </c>
      <c r="G209" s="915"/>
      <c r="H209" s="459">
        <v>40300</v>
      </c>
      <c r="I209" s="459">
        <f t="shared" si="0"/>
        <v>36270</v>
      </c>
      <c r="J209" s="90" t="s">
        <v>152</v>
      </c>
    </row>
    <row r="210" spans="1:10" ht="33.6" customHeight="1">
      <c r="A210" s="313"/>
      <c r="B210" s="313"/>
      <c r="C210" s="456" t="s">
        <v>4668</v>
      </c>
      <c r="D210" s="457" t="s">
        <v>4510</v>
      </c>
      <c r="E210" s="910"/>
      <c r="F210" s="469" t="s">
        <v>4668</v>
      </c>
      <c r="G210" s="915"/>
      <c r="H210" s="459">
        <v>53300</v>
      </c>
      <c r="I210" s="459">
        <f t="shared" si="0"/>
        <v>47970</v>
      </c>
      <c r="J210" s="90" t="s">
        <v>152</v>
      </c>
    </row>
    <row r="211" spans="1:10" ht="33.6" customHeight="1">
      <c r="A211" s="313"/>
      <c r="B211" s="313"/>
      <c r="C211" s="456" t="s">
        <v>4669</v>
      </c>
      <c r="D211" s="457" t="s">
        <v>4510</v>
      </c>
      <c r="E211" s="910"/>
      <c r="F211" s="469" t="s">
        <v>4669</v>
      </c>
      <c r="G211" s="915"/>
      <c r="H211" s="459">
        <v>69400</v>
      </c>
      <c r="I211" s="459">
        <f t="shared" si="0"/>
        <v>62460</v>
      </c>
      <c r="J211" s="90" t="s">
        <v>152</v>
      </c>
    </row>
    <row r="212" spans="1:10" ht="33.6" customHeight="1">
      <c r="A212" s="313"/>
      <c r="B212" s="313"/>
      <c r="C212" s="456" t="s">
        <v>4670</v>
      </c>
      <c r="D212" s="457" t="s">
        <v>4510</v>
      </c>
      <c r="E212" s="910"/>
      <c r="F212" s="469" t="s">
        <v>4670</v>
      </c>
      <c r="G212" s="915"/>
      <c r="H212" s="459">
        <v>86000</v>
      </c>
      <c r="I212" s="459">
        <f t="shared" si="0"/>
        <v>77400</v>
      </c>
      <c r="J212" s="90" t="s">
        <v>152</v>
      </c>
    </row>
    <row r="213" spans="1:10" ht="33.6" customHeight="1">
      <c r="A213" s="313"/>
      <c r="B213" s="313"/>
      <c r="C213" s="456" t="s">
        <v>4671</v>
      </c>
      <c r="D213" s="457" t="s">
        <v>4510</v>
      </c>
      <c r="E213" s="910"/>
      <c r="F213" s="469" t="s">
        <v>4671</v>
      </c>
      <c r="G213" s="915"/>
      <c r="H213" s="459">
        <v>108100</v>
      </c>
      <c r="I213" s="459">
        <f t="shared" si="0"/>
        <v>97290</v>
      </c>
      <c r="J213" s="90" t="s">
        <v>152</v>
      </c>
    </row>
    <row r="214" spans="1:10" ht="33.6" customHeight="1">
      <c r="A214" s="313"/>
      <c r="B214" s="313"/>
      <c r="C214" s="456" t="s">
        <v>4672</v>
      </c>
      <c r="D214" s="457" t="s">
        <v>4510</v>
      </c>
      <c r="E214" s="910"/>
      <c r="F214" s="469" t="s">
        <v>4672</v>
      </c>
      <c r="G214" s="915"/>
      <c r="H214" s="459">
        <v>130500</v>
      </c>
      <c r="I214" s="459">
        <f t="shared" si="0"/>
        <v>117450</v>
      </c>
      <c r="J214" s="90" t="s">
        <v>152</v>
      </c>
    </row>
    <row r="215" spans="1:10" ht="33.6" customHeight="1">
      <c r="A215" s="313"/>
      <c r="B215" s="313"/>
      <c r="C215" s="456" t="s">
        <v>4673</v>
      </c>
      <c r="D215" s="457" t="s">
        <v>4510</v>
      </c>
      <c r="E215" s="910"/>
      <c r="F215" s="469" t="s">
        <v>4673</v>
      </c>
      <c r="G215" s="915"/>
      <c r="H215" s="459">
        <v>188600</v>
      </c>
      <c r="I215" s="459">
        <f t="shared" si="0"/>
        <v>169740</v>
      </c>
      <c r="J215" s="90" t="s">
        <v>152</v>
      </c>
    </row>
    <row r="216" spans="1:10" ht="33.6" customHeight="1">
      <c r="A216" s="313"/>
      <c r="B216" s="313"/>
      <c r="C216" s="456" t="s">
        <v>4674</v>
      </c>
      <c r="D216" s="457" t="s">
        <v>4510</v>
      </c>
      <c r="E216" s="910"/>
      <c r="F216" s="469" t="s">
        <v>4674</v>
      </c>
      <c r="G216" s="915"/>
      <c r="H216" s="459">
        <v>76000</v>
      </c>
      <c r="I216" s="459">
        <f t="shared" si="0"/>
        <v>68400</v>
      </c>
      <c r="J216" s="90" t="s">
        <v>152</v>
      </c>
    </row>
    <row r="217" spans="1:10" ht="33.6" customHeight="1">
      <c r="A217" s="313"/>
      <c r="B217" s="313"/>
      <c r="C217" s="456" t="s">
        <v>4675</v>
      </c>
      <c r="D217" s="457" t="s">
        <v>4510</v>
      </c>
      <c r="E217" s="910"/>
      <c r="F217" s="469" t="s">
        <v>4675</v>
      </c>
      <c r="G217" s="915"/>
      <c r="H217" s="459">
        <v>99600</v>
      </c>
      <c r="I217" s="459">
        <f t="shared" si="0"/>
        <v>89640</v>
      </c>
      <c r="J217" s="90" t="s">
        <v>152</v>
      </c>
    </row>
    <row r="218" spans="1:10" ht="33.6" customHeight="1">
      <c r="A218" s="313"/>
      <c r="B218" s="313"/>
      <c r="C218" s="456" t="s">
        <v>4676</v>
      </c>
      <c r="D218" s="457" t="s">
        <v>4510</v>
      </c>
      <c r="E218" s="910"/>
      <c r="F218" s="469" t="s">
        <v>4676</v>
      </c>
      <c r="G218" s="915"/>
      <c r="H218" s="459">
        <v>123800</v>
      </c>
      <c r="I218" s="459">
        <f t="shared" si="0"/>
        <v>111420</v>
      </c>
      <c r="J218" s="90" t="s">
        <v>152</v>
      </c>
    </row>
    <row r="219" spans="1:10" ht="33.6" customHeight="1">
      <c r="A219" s="313"/>
      <c r="B219" s="313"/>
      <c r="C219" s="456" t="s">
        <v>4677</v>
      </c>
      <c r="D219" s="457" t="s">
        <v>4510</v>
      </c>
      <c r="E219" s="910"/>
      <c r="F219" s="469" t="s">
        <v>4677</v>
      </c>
      <c r="G219" s="915"/>
      <c r="H219" s="459">
        <v>153800</v>
      </c>
      <c r="I219" s="459">
        <f t="shared" si="0"/>
        <v>138420</v>
      </c>
      <c r="J219" s="90" t="s">
        <v>152</v>
      </c>
    </row>
    <row r="220" spans="1:10" ht="33.6" customHeight="1">
      <c r="A220" s="313"/>
      <c r="B220" s="313"/>
      <c r="C220" s="456" t="s">
        <v>4678</v>
      </c>
      <c r="D220" s="457" t="s">
        <v>4510</v>
      </c>
      <c r="E220" s="910"/>
      <c r="F220" s="469" t="s">
        <v>4678</v>
      </c>
      <c r="G220" s="915"/>
      <c r="H220" s="459">
        <v>185800</v>
      </c>
      <c r="I220" s="459">
        <f t="shared" si="0"/>
        <v>167220</v>
      </c>
      <c r="J220" s="90" t="s">
        <v>152</v>
      </c>
    </row>
    <row r="221" spans="1:10" ht="33.6" customHeight="1">
      <c r="A221" s="313"/>
      <c r="B221" s="313"/>
      <c r="C221" s="456" t="s">
        <v>4679</v>
      </c>
      <c r="D221" s="457" t="s">
        <v>4510</v>
      </c>
      <c r="E221" s="910"/>
      <c r="F221" s="469" t="s">
        <v>4679</v>
      </c>
      <c r="G221" s="915"/>
      <c r="H221" s="459">
        <v>111400</v>
      </c>
      <c r="I221" s="459">
        <f t="shared" si="0"/>
        <v>100260</v>
      </c>
      <c r="J221" s="90" t="s">
        <v>152</v>
      </c>
    </row>
    <row r="222" spans="1:10" ht="33.6" customHeight="1">
      <c r="A222" s="313"/>
      <c r="B222" s="313"/>
      <c r="C222" s="456" t="s">
        <v>4680</v>
      </c>
      <c r="D222" s="457" t="s">
        <v>4510</v>
      </c>
      <c r="E222" s="910"/>
      <c r="F222" s="469" t="s">
        <v>4680</v>
      </c>
      <c r="G222" s="915"/>
      <c r="H222" s="459">
        <v>156000</v>
      </c>
      <c r="I222" s="459">
        <f t="shared" si="0"/>
        <v>140400</v>
      </c>
      <c r="J222" s="90" t="s">
        <v>152</v>
      </c>
    </row>
    <row r="223" spans="1:10" ht="33.6" customHeight="1">
      <c r="A223" s="313"/>
      <c r="B223" s="313"/>
      <c r="C223" s="456" t="s">
        <v>4681</v>
      </c>
      <c r="D223" s="457" t="s">
        <v>4510</v>
      </c>
      <c r="E223" s="910"/>
      <c r="F223" s="469" t="s">
        <v>4681</v>
      </c>
      <c r="G223" s="915"/>
      <c r="H223" s="459">
        <v>186800</v>
      </c>
      <c r="I223" s="459">
        <f t="shared" si="0"/>
        <v>168120</v>
      </c>
      <c r="J223" s="90" t="s">
        <v>152</v>
      </c>
    </row>
    <row r="224" spans="1:10" ht="33.6" customHeight="1">
      <c r="A224" s="313"/>
      <c r="B224" s="313"/>
      <c r="C224" s="456" t="s">
        <v>4682</v>
      </c>
      <c r="D224" s="457" t="s">
        <v>4510</v>
      </c>
      <c r="E224" s="910"/>
      <c r="F224" s="469" t="s">
        <v>4682</v>
      </c>
      <c r="G224" s="915"/>
      <c r="H224" s="459">
        <v>230500</v>
      </c>
      <c r="I224" s="459">
        <f t="shared" si="0"/>
        <v>207450</v>
      </c>
      <c r="J224" s="90" t="s">
        <v>152</v>
      </c>
    </row>
    <row r="225" spans="1:10" ht="33.6" customHeight="1">
      <c r="A225" s="313"/>
      <c r="B225" s="313"/>
      <c r="C225" s="456" t="s">
        <v>4683</v>
      </c>
      <c r="D225" s="457" t="s">
        <v>4510</v>
      </c>
      <c r="E225" s="910"/>
      <c r="F225" s="469" t="s">
        <v>4683</v>
      </c>
      <c r="G225" s="915"/>
      <c r="H225" s="459">
        <v>279400</v>
      </c>
      <c r="I225" s="459">
        <f t="shared" si="0"/>
        <v>251460</v>
      </c>
      <c r="J225" s="90" t="s">
        <v>152</v>
      </c>
    </row>
    <row r="226" spans="1:10" ht="33.6" customHeight="1">
      <c r="A226" s="313"/>
      <c r="B226" s="313"/>
      <c r="C226" s="456" t="s">
        <v>4684</v>
      </c>
      <c r="D226" s="457" t="s">
        <v>4510</v>
      </c>
      <c r="E226" s="910"/>
      <c r="F226" s="469" t="s">
        <v>4684</v>
      </c>
      <c r="G226" s="916"/>
      <c r="H226" s="459">
        <v>143400</v>
      </c>
      <c r="I226" s="459">
        <f t="shared" si="0"/>
        <v>129060</v>
      </c>
      <c r="J226" s="90" t="s">
        <v>152</v>
      </c>
    </row>
    <row r="227" spans="1:10" ht="33.6" customHeight="1">
      <c r="A227" s="313"/>
      <c r="B227" s="313"/>
      <c r="C227" s="456" t="s">
        <v>4685</v>
      </c>
      <c r="D227" s="457" t="s">
        <v>4510</v>
      </c>
      <c r="E227" s="910"/>
      <c r="F227" s="469" t="s">
        <v>4685</v>
      </c>
      <c r="G227" s="914" t="str">
        <f>G202</f>
        <v>Công ty CP Đầu Tư Công Nghiệp Thuận Phát. Đc: Nhà số 22, Hoàng Ngọc Phách, phường Láng , TP Hà Nội. ĐT: 0364.906456</v>
      </c>
      <c r="H227" s="459">
        <v>181900</v>
      </c>
      <c r="I227" s="459">
        <f t="shared" si="0"/>
        <v>163710</v>
      </c>
      <c r="J227" s="90" t="s">
        <v>152</v>
      </c>
    </row>
    <row r="228" spans="1:10" ht="33.6" customHeight="1">
      <c r="A228" s="313"/>
      <c r="B228" s="313"/>
      <c r="C228" s="456" t="s">
        <v>4686</v>
      </c>
      <c r="D228" s="457" t="s">
        <v>4510</v>
      </c>
      <c r="E228" s="910"/>
      <c r="F228" s="469" t="s">
        <v>4686</v>
      </c>
      <c r="G228" s="915"/>
      <c r="H228" s="459">
        <v>229100</v>
      </c>
      <c r="I228" s="459">
        <f t="shared" si="0"/>
        <v>206190</v>
      </c>
      <c r="J228" s="90" t="s">
        <v>152</v>
      </c>
    </row>
    <row r="229" spans="1:10" ht="33.6" customHeight="1">
      <c r="A229" s="313"/>
      <c r="B229" s="313"/>
      <c r="C229" s="456" t="s">
        <v>4687</v>
      </c>
      <c r="D229" s="464"/>
      <c r="E229" s="910"/>
      <c r="F229" s="469" t="s">
        <v>4687</v>
      </c>
      <c r="G229" s="915"/>
      <c r="H229" s="459">
        <v>280900</v>
      </c>
      <c r="I229" s="459">
        <f t="shared" si="0"/>
        <v>252810</v>
      </c>
      <c r="J229" s="90" t="s">
        <v>152</v>
      </c>
    </row>
    <row r="230" spans="1:10" ht="33.6" customHeight="1">
      <c r="A230" s="313"/>
      <c r="B230" s="313"/>
      <c r="C230" s="456" t="s">
        <v>4688</v>
      </c>
      <c r="D230" s="457" t="s">
        <v>4510</v>
      </c>
      <c r="E230" s="910"/>
      <c r="F230" s="469" t="s">
        <v>4688</v>
      </c>
      <c r="G230" s="915"/>
      <c r="H230" s="459">
        <v>344500</v>
      </c>
      <c r="I230" s="459">
        <f t="shared" si="0"/>
        <v>310050</v>
      </c>
      <c r="J230" s="90" t="s">
        <v>152</v>
      </c>
    </row>
    <row r="231" spans="1:10" ht="33.6" customHeight="1">
      <c r="A231" s="313"/>
      <c r="B231" s="313"/>
      <c r="C231" s="456" t="s">
        <v>4689</v>
      </c>
      <c r="D231" s="457" t="s">
        <v>4510</v>
      </c>
      <c r="E231" s="910"/>
      <c r="F231" s="469" t="s">
        <v>4689</v>
      </c>
      <c r="G231" s="915"/>
      <c r="H231" s="459">
        <v>178300</v>
      </c>
      <c r="I231" s="459">
        <f t="shared" si="0"/>
        <v>160470</v>
      </c>
      <c r="J231" s="90" t="s">
        <v>152</v>
      </c>
    </row>
    <row r="232" spans="1:10" ht="33.6" customHeight="1">
      <c r="A232" s="313"/>
      <c r="B232" s="313"/>
      <c r="C232" s="456" t="s">
        <v>4690</v>
      </c>
      <c r="D232" s="457" t="s">
        <v>4510</v>
      </c>
      <c r="E232" s="910"/>
      <c r="F232" s="469" t="s">
        <v>4690</v>
      </c>
      <c r="G232" s="915"/>
      <c r="H232" s="459">
        <v>238500</v>
      </c>
      <c r="I232" s="459">
        <f t="shared" si="0"/>
        <v>214650</v>
      </c>
      <c r="J232" s="90" t="s">
        <v>152</v>
      </c>
    </row>
    <row r="233" spans="1:10" ht="33.6" customHeight="1">
      <c r="A233" s="313"/>
      <c r="B233" s="313"/>
      <c r="C233" s="456" t="s">
        <v>4691</v>
      </c>
      <c r="D233" s="457" t="s">
        <v>4510</v>
      </c>
      <c r="E233" s="910"/>
      <c r="F233" s="469" t="s">
        <v>4691</v>
      </c>
      <c r="G233" s="915"/>
      <c r="H233" s="459">
        <v>291900</v>
      </c>
      <c r="I233" s="459">
        <f t="shared" si="0"/>
        <v>262710</v>
      </c>
      <c r="J233" s="90" t="s">
        <v>152</v>
      </c>
    </row>
    <row r="234" spans="1:10" ht="33.6" customHeight="1">
      <c r="A234" s="313"/>
      <c r="B234" s="313"/>
      <c r="C234" s="456" t="s">
        <v>4692</v>
      </c>
      <c r="D234" s="457" t="s">
        <v>4510</v>
      </c>
      <c r="E234" s="910"/>
      <c r="F234" s="469" t="s">
        <v>4692</v>
      </c>
      <c r="G234" s="915"/>
      <c r="H234" s="459">
        <v>359000</v>
      </c>
      <c r="I234" s="459">
        <f t="shared" si="0"/>
        <v>323100</v>
      </c>
      <c r="J234" s="90" t="s">
        <v>152</v>
      </c>
    </row>
    <row r="235" spans="1:10" ht="33.6" customHeight="1">
      <c r="A235" s="313"/>
      <c r="B235" s="313"/>
      <c r="C235" s="456" t="s">
        <v>4693</v>
      </c>
      <c r="D235" s="457" t="s">
        <v>4510</v>
      </c>
      <c r="E235" s="910"/>
      <c r="F235" s="469" t="s">
        <v>4693</v>
      </c>
      <c r="G235" s="915"/>
      <c r="H235" s="459">
        <v>440600</v>
      </c>
      <c r="I235" s="459">
        <f t="shared" si="0"/>
        <v>396540</v>
      </c>
      <c r="J235" s="90" t="s">
        <v>152</v>
      </c>
    </row>
    <row r="236" spans="1:10" ht="33.6" customHeight="1">
      <c r="A236" s="313"/>
      <c r="B236" s="313"/>
      <c r="C236" s="456" t="s">
        <v>4694</v>
      </c>
      <c r="D236" s="457" t="s">
        <v>4510</v>
      </c>
      <c r="E236" s="910"/>
      <c r="F236" s="469" t="s">
        <v>4694</v>
      </c>
      <c r="G236" s="915"/>
      <c r="H236" s="459">
        <v>230900</v>
      </c>
      <c r="I236" s="459">
        <f t="shared" si="0"/>
        <v>207810</v>
      </c>
      <c r="J236" s="90" t="s">
        <v>152</v>
      </c>
    </row>
    <row r="237" spans="1:10" ht="33.6" customHeight="1">
      <c r="A237" s="313"/>
      <c r="B237" s="313"/>
      <c r="C237" s="456" t="s">
        <v>4695</v>
      </c>
      <c r="D237" s="457" t="s">
        <v>4510</v>
      </c>
      <c r="E237" s="910"/>
      <c r="F237" s="469" t="s">
        <v>4695</v>
      </c>
      <c r="G237" s="915"/>
      <c r="H237" s="459">
        <v>298600</v>
      </c>
      <c r="I237" s="459">
        <f t="shared" si="0"/>
        <v>268740</v>
      </c>
      <c r="J237" s="90" t="s">
        <v>152</v>
      </c>
    </row>
    <row r="238" spans="1:10" ht="33.6" customHeight="1">
      <c r="A238" s="313"/>
      <c r="B238" s="313"/>
      <c r="C238" s="456" t="s">
        <v>4696</v>
      </c>
      <c r="D238" s="457" t="s">
        <v>4510</v>
      </c>
      <c r="E238" s="910"/>
      <c r="F238" s="469" t="s">
        <v>4696</v>
      </c>
      <c r="G238" s="915"/>
      <c r="H238" s="459">
        <v>378900</v>
      </c>
      <c r="I238" s="459">
        <f t="shared" si="0"/>
        <v>341010</v>
      </c>
      <c r="J238" s="90" t="s">
        <v>152</v>
      </c>
    </row>
    <row r="239" spans="1:10" ht="33.6" customHeight="1">
      <c r="A239" s="313"/>
      <c r="B239" s="313"/>
      <c r="C239" s="456" t="s">
        <v>4697</v>
      </c>
      <c r="D239" s="457" t="s">
        <v>4510</v>
      </c>
      <c r="E239" s="910"/>
      <c r="F239" s="469" t="s">
        <v>4697</v>
      </c>
      <c r="G239" s="915"/>
      <c r="H239" s="459">
        <v>465100</v>
      </c>
      <c r="I239" s="459">
        <f t="shared" si="0"/>
        <v>418590</v>
      </c>
      <c r="J239" s="90" t="s">
        <v>152</v>
      </c>
    </row>
    <row r="240" spans="1:10" ht="33.6" customHeight="1">
      <c r="A240" s="313"/>
      <c r="B240" s="313"/>
      <c r="C240" s="456" t="s">
        <v>4698</v>
      </c>
      <c r="D240" s="457" t="s">
        <v>4510</v>
      </c>
      <c r="E240" s="910"/>
      <c r="F240" s="469" t="s">
        <v>4698</v>
      </c>
      <c r="G240" s="915"/>
      <c r="H240" s="459">
        <v>572000</v>
      </c>
      <c r="I240" s="459">
        <f t="shared" si="0"/>
        <v>514800</v>
      </c>
      <c r="J240" s="90" t="s">
        <v>152</v>
      </c>
    </row>
    <row r="241" spans="1:10" ht="33.6" customHeight="1">
      <c r="A241" s="313"/>
      <c r="B241" s="313"/>
      <c r="C241" s="456" t="s">
        <v>4699</v>
      </c>
      <c r="D241" s="457" t="s">
        <v>4510</v>
      </c>
      <c r="E241" s="910"/>
      <c r="F241" s="469" t="s">
        <v>4699</v>
      </c>
      <c r="G241" s="915"/>
      <c r="H241" s="459">
        <v>291800</v>
      </c>
      <c r="I241" s="459">
        <f t="shared" si="0"/>
        <v>262620</v>
      </c>
      <c r="J241" s="90" t="s">
        <v>152</v>
      </c>
    </row>
    <row r="242" spans="1:10" ht="33.6" customHeight="1">
      <c r="A242" s="313"/>
      <c r="B242" s="313"/>
      <c r="C242" s="456" t="s">
        <v>4700</v>
      </c>
      <c r="D242" s="457" t="s">
        <v>4510</v>
      </c>
      <c r="E242" s="910" t="s">
        <v>165</v>
      </c>
      <c r="F242" s="469" t="s">
        <v>4700</v>
      </c>
      <c r="G242" s="915"/>
      <c r="H242" s="459">
        <v>372600</v>
      </c>
      <c r="I242" s="459">
        <f t="shared" si="0"/>
        <v>335340</v>
      </c>
      <c r="J242" s="90" t="s">
        <v>152</v>
      </c>
    </row>
    <row r="243" spans="1:10" ht="33.6" customHeight="1">
      <c r="A243" s="313"/>
      <c r="B243" s="313"/>
      <c r="C243" s="456" t="s">
        <v>4701</v>
      </c>
      <c r="D243" s="457" t="s">
        <v>4510</v>
      </c>
      <c r="E243" s="910"/>
      <c r="F243" s="469" t="s">
        <v>4701</v>
      </c>
      <c r="G243" s="915"/>
      <c r="H243" s="459">
        <v>476900</v>
      </c>
      <c r="I243" s="459">
        <f t="shared" si="0"/>
        <v>429210</v>
      </c>
      <c r="J243" s="90" t="s">
        <v>152</v>
      </c>
    </row>
    <row r="244" spans="1:10" ht="33.6" customHeight="1">
      <c r="A244" s="313"/>
      <c r="B244" s="313"/>
      <c r="C244" s="456" t="s">
        <v>4702</v>
      </c>
      <c r="D244" s="457" t="s">
        <v>4510</v>
      </c>
      <c r="E244" s="910"/>
      <c r="F244" s="469" t="s">
        <v>4702</v>
      </c>
      <c r="G244" s="915"/>
      <c r="H244" s="459">
        <v>590800</v>
      </c>
      <c r="I244" s="459">
        <f t="shared" si="0"/>
        <v>531720</v>
      </c>
      <c r="J244" s="90" t="s">
        <v>152</v>
      </c>
    </row>
    <row r="245" spans="1:10" ht="33.6" customHeight="1">
      <c r="A245" s="313"/>
      <c r="B245" s="313"/>
      <c r="C245" s="456" t="s">
        <v>4703</v>
      </c>
      <c r="D245" s="457" t="s">
        <v>4510</v>
      </c>
      <c r="E245" s="910"/>
      <c r="F245" s="469" t="s">
        <v>4703</v>
      </c>
      <c r="G245" s="915"/>
      <c r="H245" s="459">
        <v>362300</v>
      </c>
      <c r="I245" s="459">
        <f t="shared" ref="I245:I270" si="1">H245*0.9</f>
        <v>326070</v>
      </c>
      <c r="J245" s="90" t="s">
        <v>152</v>
      </c>
    </row>
    <row r="246" spans="1:10" ht="33.6" customHeight="1">
      <c r="A246" s="313"/>
      <c r="B246" s="313"/>
      <c r="C246" s="456" t="s">
        <v>4704</v>
      </c>
      <c r="D246" s="457" t="s">
        <v>4510</v>
      </c>
      <c r="E246" s="910"/>
      <c r="F246" s="469" t="s">
        <v>4704</v>
      </c>
      <c r="G246" s="915"/>
      <c r="H246" s="459">
        <v>462300</v>
      </c>
      <c r="I246" s="459">
        <f t="shared" si="1"/>
        <v>416070</v>
      </c>
      <c r="J246" s="90" t="s">
        <v>152</v>
      </c>
    </row>
    <row r="247" spans="1:10" ht="33.6" customHeight="1">
      <c r="A247" s="313"/>
      <c r="B247" s="313"/>
      <c r="C247" s="456" t="s">
        <v>4705</v>
      </c>
      <c r="D247" s="457" t="s">
        <v>4510</v>
      </c>
      <c r="E247" s="910"/>
      <c r="F247" s="469" t="s">
        <v>4705</v>
      </c>
      <c r="G247" s="915"/>
      <c r="H247" s="459">
        <v>592400</v>
      </c>
      <c r="I247" s="459">
        <f t="shared" si="1"/>
        <v>533160</v>
      </c>
      <c r="J247" s="90" t="s">
        <v>152</v>
      </c>
    </row>
    <row r="248" spans="1:10" ht="33.6" customHeight="1">
      <c r="A248" s="313"/>
      <c r="B248" s="313"/>
      <c r="C248" s="456" t="s">
        <v>4706</v>
      </c>
      <c r="D248" s="457" t="s">
        <v>4510</v>
      </c>
      <c r="E248" s="910"/>
      <c r="F248" s="469" t="s">
        <v>4706</v>
      </c>
      <c r="G248" s="915"/>
      <c r="H248" s="459">
        <v>730100</v>
      </c>
      <c r="I248" s="459">
        <f t="shared" si="1"/>
        <v>657090</v>
      </c>
      <c r="J248" s="90" t="s">
        <v>152</v>
      </c>
    </row>
    <row r="249" spans="1:10" ht="33.6" customHeight="1">
      <c r="A249" s="313"/>
      <c r="B249" s="313"/>
      <c r="C249" s="456" t="s">
        <v>4707</v>
      </c>
      <c r="D249" s="457" t="s">
        <v>4510</v>
      </c>
      <c r="E249" s="910"/>
      <c r="F249" s="469" t="s">
        <v>4707</v>
      </c>
      <c r="G249" s="915"/>
      <c r="H249" s="459">
        <v>450100</v>
      </c>
      <c r="I249" s="459">
        <f t="shared" si="1"/>
        <v>405090</v>
      </c>
      <c r="J249" s="90" t="s">
        <v>152</v>
      </c>
    </row>
    <row r="250" spans="1:10" ht="33.6" customHeight="1">
      <c r="A250" s="313"/>
      <c r="B250" s="313"/>
      <c r="C250" s="456" t="s">
        <v>4708</v>
      </c>
      <c r="D250" s="457" t="s">
        <v>4510</v>
      </c>
      <c r="E250" s="910"/>
      <c r="F250" s="469" t="s">
        <v>4708</v>
      </c>
      <c r="G250" s="915"/>
      <c r="H250" s="459">
        <v>584600</v>
      </c>
      <c r="I250" s="459">
        <f t="shared" si="1"/>
        <v>526140</v>
      </c>
      <c r="J250" s="90" t="s">
        <v>152</v>
      </c>
    </row>
    <row r="251" spans="1:10" ht="33.6" customHeight="1">
      <c r="A251" s="313"/>
      <c r="B251" s="313"/>
      <c r="C251" s="456" t="s">
        <v>4709</v>
      </c>
      <c r="D251" s="457" t="s">
        <v>4510</v>
      </c>
      <c r="E251" s="910"/>
      <c r="F251" s="469" t="s">
        <v>4709</v>
      </c>
      <c r="G251" s="916"/>
      <c r="H251" s="459">
        <v>749800</v>
      </c>
      <c r="I251" s="459">
        <f t="shared" si="1"/>
        <v>674820</v>
      </c>
      <c r="J251" s="90" t="s">
        <v>152</v>
      </c>
    </row>
    <row r="252" spans="1:10" ht="33.6" customHeight="1">
      <c r="A252" s="313"/>
      <c r="B252" s="313"/>
      <c r="C252" s="456" t="s">
        <v>4710</v>
      </c>
      <c r="D252" s="457" t="s">
        <v>4510</v>
      </c>
      <c r="E252" s="910"/>
      <c r="F252" s="469" t="s">
        <v>4710</v>
      </c>
      <c r="G252" s="914" t="str">
        <f>G227</f>
        <v>Công ty CP Đầu Tư Công Nghiệp Thuận Phát. Đc: Nhà số 22, Hoàng Ngọc Phách, phường Láng , TP Hà Nội. ĐT: 0364.906456</v>
      </c>
      <c r="H252" s="459">
        <v>926800</v>
      </c>
      <c r="I252" s="459">
        <f t="shared" si="1"/>
        <v>834120</v>
      </c>
      <c r="J252" s="90" t="s">
        <v>152</v>
      </c>
    </row>
    <row r="253" spans="1:10" ht="33.6" customHeight="1">
      <c r="A253" s="313"/>
      <c r="B253" s="313"/>
      <c r="C253" s="456" t="s">
        <v>4711</v>
      </c>
      <c r="D253" s="457" t="s">
        <v>4510</v>
      </c>
      <c r="E253" s="910"/>
      <c r="F253" s="469" t="s">
        <v>4711</v>
      </c>
      <c r="G253" s="915"/>
      <c r="H253" s="459">
        <v>582900</v>
      </c>
      <c r="I253" s="459">
        <f t="shared" si="1"/>
        <v>524610</v>
      </c>
      <c r="J253" s="90" t="s">
        <v>152</v>
      </c>
    </row>
    <row r="254" spans="1:10" ht="33.6" customHeight="1">
      <c r="A254" s="313"/>
      <c r="B254" s="313"/>
      <c r="C254" s="456" t="s">
        <v>4712</v>
      </c>
      <c r="D254" s="457" t="s">
        <v>4510</v>
      </c>
      <c r="E254" s="910"/>
      <c r="F254" s="469" t="s">
        <v>4712</v>
      </c>
      <c r="G254" s="915"/>
      <c r="H254" s="459">
        <v>753400</v>
      </c>
      <c r="I254" s="459">
        <f t="shared" si="1"/>
        <v>678060</v>
      </c>
      <c r="J254" s="90" t="s">
        <v>152</v>
      </c>
    </row>
    <row r="255" spans="1:10" ht="33.6" customHeight="1">
      <c r="A255" s="313"/>
      <c r="B255" s="313"/>
      <c r="C255" s="456" t="s">
        <v>4713</v>
      </c>
      <c r="D255" s="457" t="s">
        <v>4510</v>
      </c>
      <c r="E255" s="910"/>
      <c r="F255" s="469" t="s">
        <v>4713</v>
      </c>
      <c r="G255" s="915"/>
      <c r="H255" s="459">
        <v>952400</v>
      </c>
      <c r="I255" s="459">
        <f t="shared" si="1"/>
        <v>857160</v>
      </c>
      <c r="J255" s="90" t="s">
        <v>152</v>
      </c>
    </row>
    <row r="256" spans="1:10" ht="33.6" customHeight="1">
      <c r="A256" s="313"/>
      <c r="B256" s="313"/>
      <c r="C256" s="456" t="s">
        <v>4714</v>
      </c>
      <c r="D256" s="457" t="s">
        <v>4510</v>
      </c>
      <c r="E256" s="910"/>
      <c r="F256" s="469" t="s">
        <v>4714</v>
      </c>
      <c r="G256" s="915"/>
      <c r="H256" s="459">
        <v>1179500</v>
      </c>
      <c r="I256" s="459">
        <f t="shared" si="1"/>
        <v>1061550</v>
      </c>
      <c r="J256" s="90" t="s">
        <v>152</v>
      </c>
    </row>
    <row r="257" spans="1:10" ht="33.6" customHeight="1">
      <c r="A257" s="313"/>
      <c r="B257" s="313"/>
      <c r="C257" s="456" t="s">
        <v>4715</v>
      </c>
      <c r="D257" s="457" t="s">
        <v>4510</v>
      </c>
      <c r="E257" s="910"/>
      <c r="F257" s="469" t="s">
        <v>4715</v>
      </c>
      <c r="G257" s="915"/>
      <c r="H257" s="459">
        <v>699800</v>
      </c>
      <c r="I257" s="459">
        <f t="shared" si="1"/>
        <v>629820</v>
      </c>
      <c r="J257" s="90" t="s">
        <v>152</v>
      </c>
    </row>
    <row r="258" spans="1:10" ht="33.6" customHeight="1">
      <c r="A258" s="313"/>
      <c r="B258" s="313"/>
      <c r="C258" s="456" t="s">
        <v>4716</v>
      </c>
      <c r="D258" s="457" t="s">
        <v>4510</v>
      </c>
      <c r="E258" s="910"/>
      <c r="F258" s="469" t="s">
        <v>4716</v>
      </c>
      <c r="G258" s="915"/>
      <c r="H258" s="459">
        <v>899000</v>
      </c>
      <c r="I258" s="459">
        <f t="shared" si="1"/>
        <v>809100</v>
      </c>
      <c r="J258" s="90" t="s">
        <v>152</v>
      </c>
    </row>
    <row r="259" spans="1:10" ht="33.6" customHeight="1">
      <c r="A259" s="313"/>
      <c r="B259" s="313"/>
      <c r="C259" s="456" t="s">
        <v>4717</v>
      </c>
      <c r="D259" s="457" t="s">
        <v>4510</v>
      </c>
      <c r="E259" s="910"/>
      <c r="F259" s="469" t="s">
        <v>4717</v>
      </c>
      <c r="G259" s="915"/>
      <c r="H259" s="459">
        <v>1233000</v>
      </c>
      <c r="I259" s="459">
        <f t="shared" si="1"/>
        <v>1109700</v>
      </c>
      <c r="J259" s="90" t="s">
        <v>152</v>
      </c>
    </row>
    <row r="260" spans="1:10" ht="33.6" customHeight="1">
      <c r="A260" s="313"/>
      <c r="B260" s="313"/>
      <c r="C260" s="456" t="s">
        <v>4718</v>
      </c>
      <c r="D260" s="457" t="s">
        <v>4510</v>
      </c>
      <c r="E260" s="910"/>
      <c r="F260" s="469" t="s">
        <v>4718</v>
      </c>
      <c r="G260" s="915"/>
      <c r="H260" s="459">
        <v>894300</v>
      </c>
      <c r="I260" s="459">
        <f t="shared" si="1"/>
        <v>804870</v>
      </c>
      <c r="J260" s="90" t="s">
        <v>152</v>
      </c>
    </row>
    <row r="261" spans="1:10" ht="33.6" customHeight="1">
      <c r="A261" s="313"/>
      <c r="B261" s="313"/>
      <c r="C261" s="456" t="s">
        <v>4719</v>
      </c>
      <c r="D261" s="457" t="s">
        <v>4510</v>
      </c>
      <c r="E261" s="910"/>
      <c r="F261" s="469" t="s">
        <v>4719</v>
      </c>
      <c r="G261" s="915"/>
      <c r="H261" s="459">
        <v>1123600</v>
      </c>
      <c r="I261" s="459">
        <f t="shared" si="1"/>
        <v>1011240</v>
      </c>
      <c r="J261" s="90" t="s">
        <v>152</v>
      </c>
    </row>
    <row r="262" spans="1:10" ht="33.6" customHeight="1">
      <c r="A262" s="313"/>
      <c r="B262" s="313"/>
      <c r="C262" s="456" t="s">
        <v>4720</v>
      </c>
      <c r="D262" s="457" t="s">
        <v>4510</v>
      </c>
      <c r="E262" s="910"/>
      <c r="F262" s="469" t="s">
        <v>4720</v>
      </c>
      <c r="G262" s="915"/>
      <c r="H262" s="459">
        <v>1555600</v>
      </c>
      <c r="I262" s="459">
        <f t="shared" si="1"/>
        <v>1400040</v>
      </c>
      <c r="J262" s="90" t="s">
        <v>152</v>
      </c>
    </row>
    <row r="263" spans="1:10" ht="33.6" customHeight="1">
      <c r="A263" s="313"/>
      <c r="B263" s="313"/>
      <c r="C263" s="456" t="s">
        <v>4721</v>
      </c>
      <c r="D263" s="457" t="s">
        <v>4510</v>
      </c>
      <c r="E263" s="910"/>
      <c r="F263" s="469" t="s">
        <v>4721</v>
      </c>
      <c r="G263" s="915"/>
      <c r="H263" s="459">
        <v>1792500</v>
      </c>
      <c r="I263" s="459">
        <f t="shared" si="1"/>
        <v>1613250</v>
      </c>
      <c r="J263" s="90" t="s">
        <v>152</v>
      </c>
    </row>
    <row r="264" spans="1:10" ht="33.6" customHeight="1">
      <c r="A264" s="313"/>
      <c r="B264" s="313"/>
      <c r="C264" s="456" t="s">
        <v>4722</v>
      </c>
      <c r="D264" s="457" t="s">
        <v>4510</v>
      </c>
      <c r="E264" s="910"/>
      <c r="F264" s="469" t="s">
        <v>4722</v>
      </c>
      <c r="G264" s="915"/>
      <c r="H264" s="459">
        <v>1158600</v>
      </c>
      <c r="I264" s="459">
        <f t="shared" si="1"/>
        <v>1042740</v>
      </c>
      <c r="J264" s="90" t="s">
        <v>152</v>
      </c>
    </row>
    <row r="265" spans="1:10" ht="33.6" customHeight="1">
      <c r="A265" s="313"/>
      <c r="B265" s="313"/>
      <c r="C265" s="456" t="s">
        <v>4723</v>
      </c>
      <c r="D265" s="457" t="s">
        <v>4510</v>
      </c>
      <c r="E265" s="910"/>
      <c r="F265" s="469" t="s">
        <v>4723</v>
      </c>
      <c r="G265" s="915"/>
      <c r="H265" s="459">
        <v>1503500</v>
      </c>
      <c r="I265" s="459">
        <f t="shared" si="1"/>
        <v>1353150</v>
      </c>
      <c r="J265" s="90" t="s">
        <v>152</v>
      </c>
    </row>
    <row r="266" spans="1:10" ht="33.6" customHeight="1">
      <c r="A266" s="313"/>
      <c r="B266" s="313"/>
      <c r="C266" s="456" t="s">
        <v>4724</v>
      </c>
      <c r="D266" s="457" t="s">
        <v>4510</v>
      </c>
      <c r="E266" s="910"/>
      <c r="F266" s="469" t="s">
        <v>4724</v>
      </c>
      <c r="G266" s="915"/>
      <c r="H266" s="459">
        <v>1471800</v>
      </c>
      <c r="I266" s="459">
        <f t="shared" si="1"/>
        <v>1324620</v>
      </c>
      <c r="J266" s="90" t="s">
        <v>152</v>
      </c>
    </row>
    <row r="267" spans="1:10" ht="33.6" customHeight="1">
      <c r="A267" s="313"/>
      <c r="B267" s="313"/>
      <c r="C267" s="456" t="s">
        <v>4725</v>
      </c>
      <c r="D267" s="457" t="s">
        <v>4510</v>
      </c>
      <c r="E267" s="910"/>
      <c r="F267" s="469" t="s">
        <v>4725</v>
      </c>
      <c r="G267" s="915"/>
      <c r="H267" s="459">
        <v>1905500</v>
      </c>
      <c r="I267" s="459">
        <f t="shared" si="1"/>
        <v>1714950</v>
      </c>
      <c r="J267" s="90" t="s">
        <v>152</v>
      </c>
    </row>
    <row r="268" spans="1:10" ht="33.6" customHeight="1">
      <c r="A268" s="313"/>
      <c r="B268" s="313"/>
      <c r="C268" s="456" t="s">
        <v>4726</v>
      </c>
      <c r="D268" s="457" t="s">
        <v>4510</v>
      </c>
      <c r="E268" s="910"/>
      <c r="F268" s="469" t="s">
        <v>4726</v>
      </c>
      <c r="G268" s="915"/>
      <c r="H268" s="459">
        <v>2353900</v>
      </c>
      <c r="I268" s="459">
        <f t="shared" si="1"/>
        <v>2118510</v>
      </c>
      <c r="J268" s="90" t="s">
        <v>152</v>
      </c>
    </row>
    <row r="269" spans="1:10" ht="33.6" customHeight="1">
      <c r="A269" s="313"/>
      <c r="B269" s="313"/>
      <c r="C269" s="456" t="s">
        <v>4727</v>
      </c>
      <c r="D269" s="457" t="s">
        <v>4510</v>
      </c>
      <c r="E269" s="910"/>
      <c r="F269" s="469" t="s">
        <v>4727</v>
      </c>
      <c r="G269" s="915"/>
      <c r="H269" s="459">
        <v>1866400</v>
      </c>
      <c r="I269" s="459">
        <f t="shared" si="1"/>
        <v>1679760</v>
      </c>
      <c r="J269" s="90" t="s">
        <v>152</v>
      </c>
    </row>
    <row r="270" spans="1:10" ht="33.6" customHeight="1">
      <c r="A270" s="313"/>
      <c r="B270" s="313"/>
      <c r="C270" s="456" t="s">
        <v>4728</v>
      </c>
      <c r="D270" s="457" t="s">
        <v>4510</v>
      </c>
      <c r="E270" s="910"/>
      <c r="F270" s="469" t="s">
        <v>4728</v>
      </c>
      <c r="G270" s="915"/>
      <c r="H270" s="459">
        <v>2410000</v>
      </c>
      <c r="I270" s="459">
        <f t="shared" si="1"/>
        <v>2169000</v>
      </c>
      <c r="J270" s="90" t="s">
        <v>152</v>
      </c>
    </row>
    <row r="271" spans="1:10" ht="33.6" customHeight="1">
      <c r="A271" s="313"/>
      <c r="B271" s="313"/>
      <c r="C271" s="463" t="s">
        <v>3345</v>
      </c>
      <c r="D271" s="457"/>
      <c r="E271" s="457"/>
      <c r="F271" s="469"/>
      <c r="G271" s="915"/>
      <c r="H271" s="458"/>
      <c r="I271" s="458"/>
      <c r="J271" s="90"/>
    </row>
    <row r="272" spans="1:10" ht="33.6" customHeight="1">
      <c r="A272" s="313"/>
      <c r="B272" s="313"/>
      <c r="C272" s="456" t="s">
        <v>4729</v>
      </c>
      <c r="D272" s="457" t="s">
        <v>4510</v>
      </c>
      <c r="E272" s="457"/>
      <c r="F272" s="469" t="s">
        <v>4729</v>
      </c>
      <c r="G272" s="915"/>
      <c r="H272" s="459">
        <v>49500</v>
      </c>
      <c r="I272" s="459">
        <f t="shared" ref="I272:I295" si="2">H272*0.585</f>
        <v>28957.5</v>
      </c>
      <c r="J272" s="90" t="s">
        <v>152</v>
      </c>
    </row>
    <row r="273" spans="1:10" ht="33.6" customHeight="1">
      <c r="A273" s="313"/>
      <c r="B273" s="313"/>
      <c r="C273" s="456" t="s">
        <v>4730</v>
      </c>
      <c r="D273" s="457" t="s">
        <v>4510</v>
      </c>
      <c r="E273" s="457"/>
      <c r="F273" s="469" t="s">
        <v>4730</v>
      </c>
      <c r="G273" s="915"/>
      <c r="H273" s="459">
        <v>64200</v>
      </c>
      <c r="I273" s="459">
        <f t="shared" si="2"/>
        <v>37557</v>
      </c>
      <c r="J273" s="90" t="s">
        <v>152</v>
      </c>
    </row>
    <row r="274" spans="1:10" ht="33.6" customHeight="1">
      <c r="A274" s="313"/>
      <c r="B274" s="313"/>
      <c r="C274" s="456" t="s">
        <v>4731</v>
      </c>
      <c r="D274" s="457" t="s">
        <v>4510</v>
      </c>
      <c r="E274" s="457"/>
      <c r="F274" s="469" t="s">
        <v>4731</v>
      </c>
      <c r="G274" s="915"/>
      <c r="H274" s="459">
        <v>86100</v>
      </c>
      <c r="I274" s="459">
        <f t="shared" si="2"/>
        <v>50368.5</v>
      </c>
      <c r="J274" s="90" t="s">
        <v>152</v>
      </c>
    </row>
    <row r="275" spans="1:10" ht="33.6" customHeight="1">
      <c r="A275" s="313"/>
      <c r="B275" s="313"/>
      <c r="C275" s="456" t="s">
        <v>4732</v>
      </c>
      <c r="D275" s="457" t="s">
        <v>4510</v>
      </c>
      <c r="E275" s="457"/>
      <c r="F275" s="469" t="s">
        <v>4732</v>
      </c>
      <c r="G275" s="915"/>
      <c r="H275" s="459">
        <v>126300</v>
      </c>
      <c r="I275" s="459">
        <f t="shared" si="2"/>
        <v>73885.5</v>
      </c>
      <c r="J275" s="90" t="s">
        <v>152</v>
      </c>
    </row>
    <row r="276" spans="1:10" ht="33.6" customHeight="1">
      <c r="A276" s="313"/>
      <c r="B276" s="313"/>
      <c r="C276" s="456" t="s">
        <v>4733</v>
      </c>
      <c r="D276" s="457" t="s">
        <v>4510</v>
      </c>
      <c r="E276" s="457"/>
      <c r="F276" s="469" t="s">
        <v>4733</v>
      </c>
      <c r="G276" s="916"/>
      <c r="H276" s="459">
        <v>200700</v>
      </c>
      <c r="I276" s="459">
        <f t="shared" si="2"/>
        <v>117409.5</v>
      </c>
      <c r="J276" s="90" t="s">
        <v>152</v>
      </c>
    </row>
    <row r="277" spans="1:10" ht="33.6" customHeight="1">
      <c r="A277" s="313"/>
      <c r="B277" s="313"/>
      <c r="C277" s="456" t="s">
        <v>4734</v>
      </c>
      <c r="D277" s="457" t="s">
        <v>4510</v>
      </c>
      <c r="E277" s="457"/>
      <c r="F277" s="469" t="s">
        <v>4734</v>
      </c>
      <c r="G277" s="914" t="str">
        <f>G252</f>
        <v>Công ty CP Đầu Tư Công Nghiệp Thuận Phát. Đc: Nhà số 22, Hoàng Ngọc Phách, phường Láng , TP Hà Nội. ĐT: 0364.906456</v>
      </c>
      <c r="H277" s="459">
        <v>279100</v>
      </c>
      <c r="I277" s="459">
        <f t="shared" si="2"/>
        <v>163273.5</v>
      </c>
      <c r="J277" s="90" t="s">
        <v>152</v>
      </c>
    </row>
    <row r="278" spans="1:10" ht="33.6" customHeight="1">
      <c r="A278" s="313"/>
      <c r="B278" s="313"/>
      <c r="C278" s="456" t="s">
        <v>4735</v>
      </c>
      <c r="D278" s="457" t="s">
        <v>4510</v>
      </c>
      <c r="E278" s="457"/>
      <c r="F278" s="469" t="s">
        <v>4735</v>
      </c>
      <c r="G278" s="915"/>
      <c r="H278" s="459">
        <v>407300</v>
      </c>
      <c r="I278" s="459">
        <f t="shared" si="2"/>
        <v>238270.5</v>
      </c>
      <c r="J278" s="90" t="s">
        <v>152</v>
      </c>
    </row>
    <row r="279" spans="1:10" ht="33.6" customHeight="1">
      <c r="A279" s="313"/>
      <c r="B279" s="313"/>
      <c r="C279" s="456" t="s">
        <v>4736</v>
      </c>
      <c r="D279" s="457" t="s">
        <v>4510</v>
      </c>
      <c r="E279" s="457" t="s">
        <v>165</v>
      </c>
      <c r="F279" s="469" t="s">
        <v>4736</v>
      </c>
      <c r="G279" s="915"/>
      <c r="H279" s="459">
        <v>651900</v>
      </c>
      <c r="I279" s="459">
        <f t="shared" si="2"/>
        <v>381361.5</v>
      </c>
      <c r="J279" s="90" t="s">
        <v>152</v>
      </c>
    </row>
    <row r="280" spans="1:10" ht="33.6" customHeight="1">
      <c r="A280" s="313"/>
      <c r="B280" s="313"/>
      <c r="C280" s="456" t="s">
        <v>4737</v>
      </c>
      <c r="D280" s="457" t="s">
        <v>4510</v>
      </c>
      <c r="E280" s="457"/>
      <c r="F280" s="469" t="s">
        <v>4737</v>
      </c>
      <c r="G280" s="915"/>
      <c r="H280" s="459">
        <v>807500</v>
      </c>
      <c r="I280" s="459">
        <f t="shared" si="2"/>
        <v>472387.5</v>
      </c>
      <c r="J280" s="90" t="s">
        <v>152</v>
      </c>
    </row>
    <row r="281" spans="1:10" ht="33.6" customHeight="1">
      <c r="A281" s="313"/>
      <c r="B281" s="313"/>
      <c r="C281" s="456" t="s">
        <v>4738</v>
      </c>
      <c r="D281" s="457" t="s">
        <v>4510</v>
      </c>
      <c r="E281" s="457"/>
      <c r="F281" s="469" t="s">
        <v>4738</v>
      </c>
      <c r="G281" s="915"/>
      <c r="H281" s="459">
        <v>996400</v>
      </c>
      <c r="I281" s="459">
        <f t="shared" si="2"/>
        <v>582894</v>
      </c>
      <c r="J281" s="90" t="s">
        <v>152</v>
      </c>
    </row>
    <row r="282" spans="1:10" ht="33.6" customHeight="1">
      <c r="A282" s="313"/>
      <c r="B282" s="313"/>
      <c r="C282" s="456" t="s">
        <v>4739</v>
      </c>
      <c r="D282" s="457" t="s">
        <v>4510</v>
      </c>
      <c r="E282" s="457"/>
      <c r="F282" s="469" t="s">
        <v>4739</v>
      </c>
      <c r="G282" s="915"/>
      <c r="H282" s="459">
        <v>1359700</v>
      </c>
      <c r="I282" s="459">
        <f t="shared" si="2"/>
        <v>795424.5</v>
      </c>
      <c r="J282" s="90" t="s">
        <v>152</v>
      </c>
    </row>
    <row r="283" spans="1:10" ht="33.6" customHeight="1">
      <c r="A283" s="313"/>
      <c r="B283" s="313"/>
      <c r="C283" s="456" t="s">
        <v>4740</v>
      </c>
      <c r="D283" s="457" t="s">
        <v>4510</v>
      </c>
      <c r="E283" s="457"/>
      <c r="F283" s="469" t="s">
        <v>4740</v>
      </c>
      <c r="G283" s="915"/>
      <c r="H283" s="459">
        <v>2142300</v>
      </c>
      <c r="I283" s="459">
        <f t="shared" si="2"/>
        <v>1253245.5</v>
      </c>
      <c r="J283" s="90" t="s">
        <v>152</v>
      </c>
    </row>
    <row r="284" spans="1:10" ht="33.6" customHeight="1">
      <c r="A284" s="313"/>
      <c r="B284" s="313"/>
      <c r="C284" s="456" t="s">
        <v>4741</v>
      </c>
      <c r="D284" s="457" t="s">
        <v>4510</v>
      </c>
      <c r="E284" s="457"/>
      <c r="F284" s="469" t="s">
        <v>4741</v>
      </c>
      <c r="G284" s="915"/>
      <c r="H284" s="459">
        <v>2599400</v>
      </c>
      <c r="I284" s="459">
        <f t="shared" si="2"/>
        <v>1520649</v>
      </c>
      <c r="J284" s="90" t="s">
        <v>152</v>
      </c>
    </row>
    <row r="285" spans="1:10" ht="33.6" customHeight="1">
      <c r="A285" s="313"/>
      <c r="B285" s="313"/>
      <c r="C285" s="456" t="s">
        <v>4742</v>
      </c>
      <c r="D285" s="457" t="s">
        <v>4510</v>
      </c>
      <c r="E285" s="457"/>
      <c r="F285" s="469" t="s">
        <v>4742</v>
      </c>
      <c r="G285" s="915"/>
      <c r="H285" s="459">
        <v>60200</v>
      </c>
      <c r="I285" s="459">
        <f t="shared" si="2"/>
        <v>35217</v>
      </c>
      <c r="J285" s="90" t="s">
        <v>152</v>
      </c>
    </row>
    <row r="286" spans="1:10" ht="33.6" customHeight="1">
      <c r="A286" s="313"/>
      <c r="B286" s="313"/>
      <c r="C286" s="456" t="s">
        <v>4743</v>
      </c>
      <c r="D286" s="457" t="s">
        <v>4510</v>
      </c>
      <c r="E286" s="457"/>
      <c r="F286" s="469" t="s">
        <v>4743</v>
      </c>
      <c r="G286" s="915"/>
      <c r="H286" s="459">
        <v>88600</v>
      </c>
      <c r="I286" s="459">
        <f t="shared" si="2"/>
        <v>51831</v>
      </c>
      <c r="J286" s="90" t="s">
        <v>152</v>
      </c>
    </row>
    <row r="287" spans="1:10" ht="33.6" customHeight="1">
      <c r="A287" s="313"/>
      <c r="B287" s="313"/>
      <c r="C287" s="456" t="s">
        <v>4744</v>
      </c>
      <c r="D287" s="457" t="s">
        <v>4510</v>
      </c>
      <c r="E287" s="457"/>
      <c r="F287" s="469" t="s">
        <v>4744</v>
      </c>
      <c r="G287" s="915"/>
      <c r="H287" s="459">
        <v>137200</v>
      </c>
      <c r="I287" s="459">
        <f t="shared" si="2"/>
        <v>80262</v>
      </c>
      <c r="J287" s="90" t="s">
        <v>152</v>
      </c>
    </row>
    <row r="288" spans="1:10" ht="33.6" customHeight="1">
      <c r="A288" s="313"/>
      <c r="B288" s="313"/>
      <c r="C288" s="456" t="s">
        <v>4745</v>
      </c>
      <c r="D288" s="457" t="s">
        <v>4510</v>
      </c>
      <c r="E288" s="457"/>
      <c r="F288" s="469" t="s">
        <v>4745</v>
      </c>
      <c r="G288" s="915"/>
      <c r="H288" s="459">
        <v>213200</v>
      </c>
      <c r="I288" s="459">
        <f t="shared" si="2"/>
        <v>124721.99999999999</v>
      </c>
      <c r="J288" s="90" t="s">
        <v>152</v>
      </c>
    </row>
    <row r="289" spans="1:10" ht="33.6" customHeight="1">
      <c r="A289" s="313"/>
      <c r="B289" s="313"/>
      <c r="C289" s="456" t="s">
        <v>4746</v>
      </c>
      <c r="D289" s="457" t="s">
        <v>4510</v>
      </c>
      <c r="E289" s="457"/>
      <c r="F289" s="469" t="s">
        <v>4746</v>
      </c>
      <c r="G289" s="915"/>
      <c r="H289" s="459">
        <v>336000</v>
      </c>
      <c r="I289" s="459">
        <f t="shared" si="2"/>
        <v>196560</v>
      </c>
      <c r="J289" s="90" t="s">
        <v>152</v>
      </c>
    </row>
    <row r="290" spans="1:10" ht="33.6" customHeight="1">
      <c r="A290" s="313"/>
      <c r="B290" s="313"/>
      <c r="C290" s="456" t="s">
        <v>4747</v>
      </c>
      <c r="D290" s="457" t="s">
        <v>4510</v>
      </c>
      <c r="E290" s="457"/>
      <c r="F290" s="469" t="s">
        <v>4747</v>
      </c>
      <c r="G290" s="915"/>
      <c r="H290" s="459">
        <v>465500</v>
      </c>
      <c r="I290" s="459">
        <f t="shared" si="2"/>
        <v>272317.5</v>
      </c>
      <c r="J290" s="90" t="s">
        <v>152</v>
      </c>
    </row>
    <row r="291" spans="1:10" ht="33.6" customHeight="1">
      <c r="A291" s="313"/>
      <c r="B291" s="313"/>
      <c r="C291" s="456" t="s">
        <v>4748</v>
      </c>
      <c r="D291" s="457" t="s">
        <v>4510</v>
      </c>
      <c r="E291" s="457"/>
      <c r="F291" s="469" t="s">
        <v>4748</v>
      </c>
      <c r="G291" s="915"/>
      <c r="H291" s="459">
        <v>695900</v>
      </c>
      <c r="I291" s="459">
        <f t="shared" si="2"/>
        <v>407101.5</v>
      </c>
      <c r="J291" s="90" t="s">
        <v>152</v>
      </c>
    </row>
    <row r="292" spans="1:10" ht="33.6" customHeight="1">
      <c r="A292" s="313"/>
      <c r="B292" s="313"/>
      <c r="C292" s="456" t="s">
        <v>4749</v>
      </c>
      <c r="D292" s="457" t="s">
        <v>4510</v>
      </c>
      <c r="E292" s="457"/>
      <c r="F292" s="469" t="s">
        <v>4749</v>
      </c>
      <c r="G292" s="915"/>
      <c r="H292" s="459">
        <v>979700</v>
      </c>
      <c r="I292" s="459">
        <f t="shared" si="2"/>
        <v>573124.5</v>
      </c>
      <c r="J292" s="90" t="s">
        <v>152</v>
      </c>
    </row>
    <row r="293" spans="1:10" ht="33.6" customHeight="1">
      <c r="A293" s="313"/>
      <c r="B293" s="313"/>
      <c r="C293" s="456" t="s">
        <v>4750</v>
      </c>
      <c r="D293" s="457" t="s">
        <v>4510</v>
      </c>
      <c r="E293" s="457"/>
      <c r="F293" s="469" t="s">
        <v>4750</v>
      </c>
      <c r="G293" s="915"/>
      <c r="H293" s="459">
        <v>1318200</v>
      </c>
      <c r="I293" s="459">
        <f t="shared" si="2"/>
        <v>771147</v>
      </c>
      <c r="J293" s="90" t="s">
        <v>152</v>
      </c>
    </row>
    <row r="294" spans="1:10" ht="33.6" customHeight="1">
      <c r="A294" s="313"/>
      <c r="B294" s="313"/>
      <c r="C294" s="456" t="s">
        <v>4751</v>
      </c>
      <c r="D294" s="457" t="s">
        <v>4510</v>
      </c>
      <c r="E294" s="457"/>
      <c r="F294" s="469" t="s">
        <v>4751</v>
      </c>
      <c r="G294" s="915"/>
      <c r="H294" s="459">
        <v>1674400</v>
      </c>
      <c r="I294" s="459">
        <f t="shared" si="2"/>
        <v>979523.99999999988</v>
      </c>
      <c r="J294" s="90" t="s">
        <v>152</v>
      </c>
    </row>
    <row r="295" spans="1:10" ht="33.6" customHeight="1">
      <c r="A295" s="313"/>
      <c r="B295" s="313"/>
      <c r="C295" s="456" t="s">
        <v>4752</v>
      </c>
      <c r="D295" s="457" t="s">
        <v>4510</v>
      </c>
      <c r="E295" s="457"/>
      <c r="F295" s="469" t="s">
        <v>4752</v>
      </c>
      <c r="G295" s="915"/>
      <c r="H295" s="459">
        <v>2226600</v>
      </c>
      <c r="I295" s="459">
        <f t="shared" si="2"/>
        <v>1302561</v>
      </c>
      <c r="J295" s="90" t="s">
        <v>152</v>
      </c>
    </row>
    <row r="296" spans="1:10" ht="33.6" customHeight="1">
      <c r="A296" s="313"/>
      <c r="B296" s="313"/>
      <c r="C296" s="463" t="s">
        <v>4753</v>
      </c>
      <c r="D296" s="464"/>
      <c r="E296" s="464"/>
      <c r="F296" s="469"/>
      <c r="G296" s="915"/>
      <c r="H296" s="458"/>
      <c r="I296" s="458"/>
      <c r="J296" s="90"/>
    </row>
    <row r="297" spans="1:10" ht="33.6" customHeight="1">
      <c r="A297" s="313"/>
      <c r="B297" s="313"/>
      <c r="C297" s="465" t="s">
        <v>4754</v>
      </c>
      <c r="D297" s="457" t="s">
        <v>4510</v>
      </c>
      <c r="E297" s="917" t="s">
        <v>2439</v>
      </c>
      <c r="F297" s="469" t="s">
        <v>4754</v>
      </c>
      <c r="G297" s="915"/>
      <c r="H297" s="466">
        <v>136500</v>
      </c>
      <c r="I297" s="466">
        <f t="shared" ref="I297:I307" si="3">H297</f>
        <v>136500</v>
      </c>
      <c r="J297" s="90" t="s">
        <v>152</v>
      </c>
    </row>
    <row r="298" spans="1:10" ht="33.6" customHeight="1">
      <c r="A298" s="313"/>
      <c r="B298" s="313"/>
      <c r="C298" s="465" t="s">
        <v>4755</v>
      </c>
      <c r="D298" s="457" t="s">
        <v>4510</v>
      </c>
      <c r="E298" s="918"/>
      <c r="F298" s="469" t="s">
        <v>4755</v>
      </c>
      <c r="G298" s="915"/>
      <c r="H298" s="466">
        <v>244500</v>
      </c>
      <c r="I298" s="466">
        <f t="shared" si="3"/>
        <v>244500</v>
      </c>
      <c r="J298" s="90" t="s">
        <v>152</v>
      </c>
    </row>
    <row r="299" spans="1:10" ht="33.6" customHeight="1">
      <c r="A299" s="313"/>
      <c r="B299" s="313"/>
      <c r="C299" s="467" t="s">
        <v>4756</v>
      </c>
      <c r="D299" s="457" t="s">
        <v>4510</v>
      </c>
      <c r="E299" s="918"/>
      <c r="F299" s="471" t="s">
        <v>4756</v>
      </c>
      <c r="G299" s="915"/>
      <c r="H299" s="466">
        <v>375300</v>
      </c>
      <c r="I299" s="466">
        <f t="shared" si="3"/>
        <v>375300</v>
      </c>
      <c r="J299" s="90" t="s">
        <v>152</v>
      </c>
    </row>
    <row r="300" spans="1:10" ht="33.6" customHeight="1">
      <c r="A300" s="313"/>
      <c r="B300" s="313"/>
      <c r="C300" s="465" t="s">
        <v>4757</v>
      </c>
      <c r="D300" s="457" t="s">
        <v>4510</v>
      </c>
      <c r="E300" s="918"/>
      <c r="F300" s="469" t="s">
        <v>4757</v>
      </c>
      <c r="G300" s="915"/>
      <c r="H300" s="466">
        <v>504400</v>
      </c>
      <c r="I300" s="466">
        <f t="shared" si="3"/>
        <v>504400</v>
      </c>
      <c r="J300" s="90" t="s">
        <v>152</v>
      </c>
    </row>
    <row r="301" spans="1:10" ht="33.6" customHeight="1">
      <c r="A301" s="313"/>
      <c r="B301" s="313"/>
      <c r="C301" s="465" t="s">
        <v>4758</v>
      </c>
      <c r="D301" s="457" t="s">
        <v>4510</v>
      </c>
      <c r="E301" s="918"/>
      <c r="F301" s="469" t="s">
        <v>4758</v>
      </c>
      <c r="G301" s="916"/>
      <c r="H301" s="466">
        <v>852800</v>
      </c>
      <c r="I301" s="466">
        <f t="shared" si="3"/>
        <v>852800</v>
      </c>
      <c r="J301" s="90" t="s">
        <v>152</v>
      </c>
    </row>
    <row r="302" spans="1:10" ht="33.6" customHeight="1">
      <c r="A302" s="313"/>
      <c r="B302" s="313"/>
      <c r="C302" s="465" t="s">
        <v>4759</v>
      </c>
      <c r="D302" s="457" t="s">
        <v>4510</v>
      </c>
      <c r="E302" s="918"/>
      <c r="F302" s="469" t="s">
        <v>4759</v>
      </c>
      <c r="G302" s="914" t="str">
        <f>G277</f>
        <v>Công ty CP Đầu Tư Công Nghiệp Thuận Phát. Đc: Nhà số 22, Hoàng Ngọc Phách, phường Láng , TP Hà Nội. ĐT: 0364.906456</v>
      </c>
      <c r="H302" s="466">
        <v>1289600</v>
      </c>
      <c r="I302" s="466">
        <f t="shared" si="3"/>
        <v>1289600</v>
      </c>
      <c r="J302" s="90" t="s">
        <v>152</v>
      </c>
    </row>
    <row r="303" spans="1:10" ht="33.6" customHeight="1">
      <c r="A303" s="313"/>
      <c r="B303" s="313"/>
      <c r="C303" s="465" t="s">
        <v>4760</v>
      </c>
      <c r="D303" s="457" t="s">
        <v>4510</v>
      </c>
      <c r="E303" s="918"/>
      <c r="F303" s="469" t="s">
        <v>4760</v>
      </c>
      <c r="G303" s="915"/>
      <c r="H303" s="466">
        <v>1765600</v>
      </c>
      <c r="I303" s="466">
        <f t="shared" si="3"/>
        <v>1765600</v>
      </c>
      <c r="J303" s="90" t="s">
        <v>152</v>
      </c>
    </row>
    <row r="304" spans="1:10" ht="33.6" customHeight="1">
      <c r="A304" s="313"/>
      <c r="B304" s="313"/>
      <c r="C304" s="465" t="s">
        <v>4761</v>
      </c>
      <c r="D304" s="457" t="s">
        <v>4510</v>
      </c>
      <c r="E304" s="918"/>
      <c r="F304" s="469" t="s">
        <v>4761</v>
      </c>
      <c r="G304" s="915"/>
      <c r="H304" s="466">
        <v>158600</v>
      </c>
      <c r="I304" s="466">
        <f t="shared" si="3"/>
        <v>158600</v>
      </c>
      <c r="J304" s="90" t="s">
        <v>152</v>
      </c>
    </row>
    <row r="305" spans="1:10" ht="33.6" customHeight="1">
      <c r="A305" s="313"/>
      <c r="B305" s="313"/>
      <c r="C305" s="465" t="s">
        <v>4762</v>
      </c>
      <c r="D305" s="457" t="s">
        <v>4510</v>
      </c>
      <c r="E305" s="918"/>
      <c r="F305" s="469" t="s">
        <v>4762</v>
      </c>
      <c r="G305" s="915"/>
      <c r="H305" s="466">
        <v>283400</v>
      </c>
      <c r="I305" s="466">
        <f t="shared" si="3"/>
        <v>283400</v>
      </c>
      <c r="J305" s="90" t="s">
        <v>152</v>
      </c>
    </row>
    <row r="306" spans="1:10" ht="33.6" customHeight="1">
      <c r="A306" s="313"/>
      <c r="B306" s="313"/>
      <c r="C306" s="465" t="s">
        <v>4763</v>
      </c>
      <c r="D306" s="457" t="s">
        <v>4510</v>
      </c>
      <c r="E306" s="918"/>
      <c r="F306" s="469" t="s">
        <v>4763</v>
      </c>
      <c r="G306" s="915"/>
      <c r="H306" s="466">
        <v>434700</v>
      </c>
      <c r="I306" s="466">
        <f t="shared" si="3"/>
        <v>434700</v>
      </c>
      <c r="J306" s="90" t="s">
        <v>152</v>
      </c>
    </row>
    <row r="307" spans="1:10" ht="33.6" customHeight="1">
      <c r="A307" s="313"/>
      <c r="B307" s="313"/>
      <c r="C307" s="465" t="s">
        <v>4764</v>
      </c>
      <c r="D307" s="457" t="s">
        <v>4510</v>
      </c>
      <c r="E307" s="918"/>
      <c r="F307" s="469" t="s">
        <v>4764</v>
      </c>
      <c r="G307" s="915"/>
      <c r="H307" s="466">
        <v>582400</v>
      </c>
      <c r="I307" s="466">
        <f t="shared" si="3"/>
        <v>582400</v>
      </c>
      <c r="J307" s="90" t="s">
        <v>152</v>
      </c>
    </row>
    <row r="308" spans="1:10" ht="33.6" customHeight="1">
      <c r="A308" s="313"/>
      <c r="B308" s="313"/>
      <c r="C308" s="465" t="s">
        <v>4765</v>
      </c>
      <c r="D308" s="457" t="s">
        <v>4510</v>
      </c>
      <c r="E308" s="918"/>
      <c r="F308" s="469" t="s">
        <v>4765</v>
      </c>
      <c r="G308" s="915"/>
      <c r="H308" s="466">
        <v>985400</v>
      </c>
      <c r="I308" s="466">
        <f t="shared" ref="I308:I310" si="4">H308</f>
        <v>985400</v>
      </c>
      <c r="J308" s="90" t="s">
        <v>152</v>
      </c>
    </row>
    <row r="309" spans="1:10" ht="33.6" customHeight="1">
      <c r="A309" s="313"/>
      <c r="B309" s="313"/>
      <c r="C309" s="465" t="s">
        <v>4766</v>
      </c>
      <c r="D309" s="457" t="s">
        <v>4510</v>
      </c>
      <c r="E309" s="918"/>
      <c r="F309" s="469" t="s">
        <v>4766</v>
      </c>
      <c r="G309" s="915"/>
      <c r="H309" s="466">
        <v>1405800</v>
      </c>
      <c r="I309" s="466">
        <f t="shared" si="4"/>
        <v>1405800</v>
      </c>
      <c r="J309" s="90" t="s">
        <v>152</v>
      </c>
    </row>
    <row r="310" spans="1:10" ht="33.6" customHeight="1">
      <c r="A310" s="313"/>
      <c r="B310" s="313"/>
      <c r="C310" s="465" t="s">
        <v>4767</v>
      </c>
      <c r="D310" s="457" t="s">
        <v>4510</v>
      </c>
      <c r="E310" s="919"/>
      <c r="F310" s="469" t="s">
        <v>4767</v>
      </c>
      <c r="G310" s="915"/>
      <c r="H310" s="466">
        <v>2619800</v>
      </c>
      <c r="I310" s="466">
        <f t="shared" si="4"/>
        <v>2619800</v>
      </c>
      <c r="J310" s="90" t="s">
        <v>152</v>
      </c>
    </row>
  </sheetData>
  <mergeCells count="21">
    <mergeCell ref="G277:G301"/>
    <mergeCell ref="E297:E310"/>
    <mergeCell ref="G302:G310"/>
    <mergeCell ref="C120:D120"/>
    <mergeCell ref="E121:E179"/>
    <mergeCell ref="E181:E241"/>
    <mergeCell ref="E242:E270"/>
    <mergeCell ref="G102:G126"/>
    <mergeCell ref="G127:G151"/>
    <mergeCell ref="G152:G176"/>
    <mergeCell ref="G177:G201"/>
    <mergeCell ref="G202:G226"/>
    <mergeCell ref="G227:G251"/>
    <mergeCell ref="G252:G276"/>
    <mergeCell ref="E3:E54"/>
    <mergeCell ref="E55:E119"/>
    <mergeCell ref="J3:J5"/>
    <mergeCell ref="G3:G26"/>
    <mergeCell ref="G27:G51"/>
    <mergeCell ref="G52:G76"/>
    <mergeCell ref="G77:G101"/>
  </mergeCells>
  <dataValidations count="1">
    <dataValidation type="list" allowBlank="1" showInputMessage="1" showErrorMessage="1" sqref="B2" xr:uid="{5BFECD33-0FC7-4966-9FF2-A1B5D7BF39C3}">
      <formula1>nhomvl</formula1>
    </dataValidation>
  </dataValidations>
  <pageMargins left="0.23622047244094491" right="0.23622047244094491" top="0.51181102362204722" bottom="0.51181102362204722" header="0" footer="0"/>
  <pageSetup paperSize="9" scale="80" firstPageNumber="133" orientation="portrait" useFirstPageNumber="1" horizontalDpi="300" verticalDpi="300" r:id="rId1"/>
  <headerFooter>
    <oddHeader>&amp;LCBG VLXD T7-2026</oddHeader>
    <oddFooter>&amp;C&amp;P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
  <sheetViews>
    <sheetView view="pageBreakPreview" zoomScale="70" zoomScaleNormal="100" zoomScaleSheetLayoutView="70" workbookViewId="0">
      <selection activeCell="S3" sqref="S3"/>
    </sheetView>
  </sheetViews>
  <sheetFormatPr defaultColWidth="8.7109375" defaultRowHeight="15"/>
  <cols>
    <col min="1" max="1" width="6.42578125" style="6" customWidth="1"/>
    <col min="2" max="2" width="8.7109375" style="6" customWidth="1"/>
    <col min="3" max="3" width="14" style="2" customWidth="1"/>
    <col min="4" max="4" width="7.7109375" style="2" customWidth="1"/>
    <col min="5" max="5" width="15.5703125" style="2" customWidth="1"/>
    <col min="6" max="6" width="16.5703125" style="2" customWidth="1"/>
    <col min="7" max="7" width="15" style="7" customWidth="1"/>
    <col min="8" max="8" width="11" style="2" customWidth="1"/>
    <col min="9" max="9" width="10.7109375" style="2" customWidth="1"/>
    <col min="10" max="16384" width="8.7109375" style="2"/>
  </cols>
  <sheetData>
    <row r="1" spans="1:9" ht="76.5" customHeight="1">
      <c r="A1" s="3" t="s">
        <v>153</v>
      </c>
      <c r="B1" s="3" t="s">
        <v>0</v>
      </c>
      <c r="C1" s="3" t="s">
        <v>8</v>
      </c>
      <c r="D1" s="3" t="s">
        <v>9</v>
      </c>
      <c r="E1" s="3" t="s">
        <v>10</v>
      </c>
      <c r="F1" s="3" t="s">
        <v>11</v>
      </c>
      <c r="G1" s="3" t="s">
        <v>12</v>
      </c>
      <c r="H1" s="3" t="s">
        <v>2</v>
      </c>
      <c r="I1" s="3" t="s">
        <v>16</v>
      </c>
    </row>
    <row r="2" spans="1:9" s="37" customFormat="1" ht="177" customHeight="1">
      <c r="A2" s="8" t="s">
        <v>5120</v>
      </c>
      <c r="B2" s="8" t="s">
        <v>2454</v>
      </c>
      <c r="C2" s="27" t="s">
        <v>2455</v>
      </c>
      <c r="D2" s="28" t="s">
        <v>28</v>
      </c>
      <c r="E2" s="28" t="s">
        <v>2456</v>
      </c>
      <c r="F2" s="184" t="s">
        <v>2577</v>
      </c>
      <c r="G2" s="921" t="s">
        <v>2458</v>
      </c>
      <c r="H2" s="118">
        <v>675000</v>
      </c>
      <c r="I2" s="921" t="s">
        <v>4048</v>
      </c>
    </row>
    <row r="3" spans="1:9" s="37" customFormat="1" ht="177.75" customHeight="1">
      <c r="A3" s="612"/>
      <c r="B3" s="613"/>
      <c r="C3" s="27" t="s">
        <v>2459</v>
      </c>
      <c r="D3" s="28" t="s">
        <v>721</v>
      </c>
      <c r="E3" s="28" t="s">
        <v>2456</v>
      </c>
      <c r="F3" s="184" t="s">
        <v>3476</v>
      </c>
      <c r="G3" s="922"/>
      <c r="H3" s="118">
        <v>615000</v>
      </c>
      <c r="I3" s="922"/>
    </row>
    <row r="4" spans="1:9" s="37" customFormat="1" ht="179.25" customHeight="1">
      <c r="A4" s="614"/>
      <c r="B4" s="615"/>
      <c r="C4" s="27" t="s">
        <v>2460</v>
      </c>
      <c r="D4" s="28" t="s">
        <v>721</v>
      </c>
      <c r="E4" s="28" t="s">
        <v>2456</v>
      </c>
      <c r="F4" s="185" t="s">
        <v>2578</v>
      </c>
      <c r="G4" s="923"/>
      <c r="H4" s="118">
        <v>875000</v>
      </c>
      <c r="I4" s="923"/>
    </row>
    <row r="5" spans="1:9" ht="179.25" customHeight="1"/>
  </sheetData>
  <mergeCells count="2">
    <mergeCell ref="I2:I4"/>
    <mergeCell ref="G2:G4"/>
  </mergeCells>
  <dataValidations disablePrompts="1" count="1">
    <dataValidation type="list" allowBlank="1" showInputMessage="1" showErrorMessage="1" sqref="B3:B4" xr:uid="{00000000-0002-0000-0B00-000000000000}">
      <formula1>nhomvl</formula1>
    </dataValidation>
  </dataValidations>
  <printOptions horizontalCentered="1"/>
  <pageMargins left="0.15748031496062992" right="0.15748031496062992" top="0.51181102362204722" bottom="0.59055118110236227" header="0" footer="0"/>
  <pageSetup paperSize="9" scale="95" firstPageNumber="146" orientation="portrait" useFirstPageNumber="1" horizontalDpi="300" verticalDpi="300" r:id="rId1"/>
  <headerFooter>
    <oddHeader>&amp;LCBG VLXD T7-2026</oddHeader>
    <oddFooter>&amp;C&amp;P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38"/>
  <sheetViews>
    <sheetView view="pageBreakPreview" zoomScale="70" zoomScaleNormal="100" zoomScaleSheetLayoutView="70" workbookViewId="0">
      <pane xSplit="1" ySplit="2" topLeftCell="B160" activePane="bottomRight" state="frozen"/>
      <selection activeCell="G4" sqref="G4:G18"/>
      <selection pane="topRight" activeCell="G4" sqref="G4:G18"/>
      <selection pane="bottomLeft" activeCell="G4" sqref="G4:G18"/>
      <selection pane="bottomRight" activeCell="G136" sqref="G136"/>
    </sheetView>
  </sheetViews>
  <sheetFormatPr defaultColWidth="8.7109375" defaultRowHeight="15"/>
  <cols>
    <col min="1" max="1" width="5.7109375" style="6" customWidth="1"/>
    <col min="2" max="2" width="6.85546875" style="6" customWidth="1"/>
    <col min="3" max="3" width="20.28515625" style="2" customWidth="1"/>
    <col min="4" max="4" width="7.28515625" style="30" customWidth="1"/>
    <col min="5" max="5" width="11.28515625" style="301" customWidth="1"/>
    <col min="6" max="6" width="19.42578125" style="2" customWidth="1"/>
    <col min="7" max="7" width="15.28515625" style="2" customWidth="1"/>
    <col min="8" max="8" width="12.42578125" style="2" bestFit="1" customWidth="1"/>
    <col min="9" max="9" width="11.5703125" style="2" customWidth="1"/>
    <col min="10" max="16384" width="8.7109375" style="2"/>
  </cols>
  <sheetData>
    <row r="1" spans="1:9" s="110" customFormat="1" ht="15" customHeight="1">
      <c r="A1" s="935" t="s">
        <v>3</v>
      </c>
      <c r="B1" s="935" t="s">
        <v>0</v>
      </c>
      <c r="C1" s="938" t="s">
        <v>8</v>
      </c>
      <c r="D1" s="935" t="s">
        <v>9</v>
      </c>
      <c r="E1" s="935" t="s">
        <v>10</v>
      </c>
      <c r="F1" s="935" t="s">
        <v>11</v>
      </c>
      <c r="G1" s="935" t="s">
        <v>12</v>
      </c>
      <c r="H1" s="935" t="s">
        <v>2</v>
      </c>
      <c r="I1" s="935" t="s">
        <v>16</v>
      </c>
    </row>
    <row r="2" spans="1:9" s="110" customFormat="1" ht="54" customHeight="1">
      <c r="A2" s="936"/>
      <c r="B2" s="936"/>
      <c r="C2" s="938"/>
      <c r="D2" s="936"/>
      <c r="E2" s="936"/>
      <c r="F2" s="936"/>
      <c r="G2" s="936"/>
      <c r="H2" s="936"/>
      <c r="I2" s="936"/>
    </row>
    <row r="3" spans="1:9" s="110" customFormat="1" ht="31.15" customHeight="1">
      <c r="A3" s="97" t="s">
        <v>718</v>
      </c>
      <c r="B3" s="97" t="s">
        <v>1845</v>
      </c>
      <c r="C3" s="275" t="s">
        <v>695</v>
      </c>
      <c r="D3" s="97"/>
      <c r="E3" s="97"/>
      <c r="F3" s="97"/>
      <c r="G3" s="97"/>
      <c r="H3" s="97"/>
      <c r="I3" s="97"/>
    </row>
    <row r="4" spans="1:9" s="110" customFormat="1" ht="63.75" customHeight="1">
      <c r="A4" s="24" t="s">
        <v>2277</v>
      </c>
      <c r="B4" s="32"/>
      <c r="C4" s="937" t="s">
        <v>288</v>
      </c>
      <c r="D4" s="937"/>
      <c r="E4" s="937"/>
      <c r="F4" s="937"/>
      <c r="G4" s="937"/>
      <c r="H4" s="937"/>
      <c r="I4" s="926" t="s">
        <v>4922</v>
      </c>
    </row>
    <row r="5" spans="1:9" s="110" customFormat="1" ht="78" customHeight="1">
      <c r="A5" s="24">
        <v>1</v>
      </c>
      <c r="B5" s="24"/>
      <c r="C5" s="276" t="s">
        <v>2308</v>
      </c>
      <c r="D5" s="24" t="s">
        <v>3438</v>
      </c>
      <c r="E5" s="939" t="s">
        <v>147</v>
      </c>
      <c r="F5" s="276" t="s">
        <v>2309</v>
      </c>
      <c r="G5" s="788" t="s">
        <v>2580</v>
      </c>
      <c r="H5" s="234">
        <v>1488207</v>
      </c>
      <c r="I5" s="926"/>
    </row>
    <row r="6" spans="1:9" s="110" customFormat="1" ht="78" customHeight="1">
      <c r="A6" s="24">
        <v>2</v>
      </c>
      <c r="B6" s="24"/>
      <c r="C6" s="276" t="s">
        <v>2310</v>
      </c>
      <c r="D6" s="24" t="s">
        <v>3438</v>
      </c>
      <c r="E6" s="940"/>
      <c r="F6" s="276" t="s">
        <v>2311</v>
      </c>
      <c r="G6" s="789"/>
      <c r="H6" s="234">
        <v>2048605</v>
      </c>
      <c r="I6" s="926"/>
    </row>
    <row r="7" spans="1:9" s="110" customFormat="1" ht="82.15" customHeight="1">
      <c r="A7" s="24">
        <v>3</v>
      </c>
      <c r="B7" s="24"/>
      <c r="C7" s="276" t="s">
        <v>2312</v>
      </c>
      <c r="D7" s="24" t="s">
        <v>3438</v>
      </c>
      <c r="E7" s="940"/>
      <c r="F7" s="276" t="s">
        <v>2313</v>
      </c>
      <c r="G7" s="789"/>
      <c r="H7" s="234">
        <v>2393446</v>
      </c>
      <c r="I7" s="926"/>
    </row>
    <row r="8" spans="1:9" s="110" customFormat="1" ht="84" customHeight="1">
      <c r="A8" s="24">
        <v>4</v>
      </c>
      <c r="B8" s="24"/>
      <c r="C8" s="276" t="s">
        <v>2314</v>
      </c>
      <c r="D8" s="24" t="s">
        <v>3438</v>
      </c>
      <c r="E8" s="940"/>
      <c r="F8" s="276" t="s">
        <v>2315</v>
      </c>
      <c r="G8" s="789"/>
      <c r="H8" s="234">
        <v>2365796</v>
      </c>
      <c r="I8" s="99" t="s">
        <v>151</v>
      </c>
    </row>
    <row r="9" spans="1:9" s="110" customFormat="1" ht="90" customHeight="1">
      <c r="A9" s="24">
        <v>5</v>
      </c>
      <c r="B9" s="24"/>
      <c r="C9" s="276" t="s">
        <v>2316</v>
      </c>
      <c r="D9" s="24" t="s">
        <v>3438</v>
      </c>
      <c r="E9" s="940"/>
      <c r="F9" s="276" t="s">
        <v>2317</v>
      </c>
      <c r="G9" s="789"/>
      <c r="H9" s="234">
        <v>1913345</v>
      </c>
      <c r="I9" s="99" t="s">
        <v>151</v>
      </c>
    </row>
    <row r="10" spans="1:9" s="110" customFormat="1" ht="91.15" customHeight="1">
      <c r="A10" s="24">
        <v>6</v>
      </c>
      <c r="B10" s="24"/>
      <c r="C10" s="276" t="s">
        <v>2318</v>
      </c>
      <c r="D10" s="24" t="s">
        <v>3438</v>
      </c>
      <c r="E10" s="940"/>
      <c r="F10" s="276" t="s">
        <v>2319</v>
      </c>
      <c r="G10" s="789"/>
      <c r="H10" s="234">
        <v>1957183</v>
      </c>
      <c r="I10" s="99" t="s">
        <v>151</v>
      </c>
    </row>
    <row r="11" spans="1:9" s="110" customFormat="1" ht="96" customHeight="1">
      <c r="A11" s="24">
        <v>7</v>
      </c>
      <c r="B11" s="24"/>
      <c r="C11" s="276" t="s">
        <v>2320</v>
      </c>
      <c r="D11" s="24" t="s">
        <v>3438</v>
      </c>
      <c r="E11" s="940"/>
      <c r="F11" s="276" t="s">
        <v>2321</v>
      </c>
      <c r="G11" s="789"/>
      <c r="H11" s="234">
        <v>1794079</v>
      </c>
      <c r="I11" s="99" t="s">
        <v>151</v>
      </c>
    </row>
    <row r="12" spans="1:9" s="110" customFormat="1" ht="96" customHeight="1">
      <c r="A12" s="24">
        <v>8</v>
      </c>
      <c r="B12" s="24"/>
      <c r="C12" s="276" t="s">
        <v>2322</v>
      </c>
      <c r="D12" s="24" t="s">
        <v>3438</v>
      </c>
      <c r="E12" s="940"/>
      <c r="F12" s="276" t="s">
        <v>2323</v>
      </c>
      <c r="G12" s="789" t="str">
        <f>G5</f>
        <v>Công ty cổ phần nhôm Việt Pháp – Nhà máy nhôm Việt Pháp
 Đc: Lô A2- CN7, đường CN8 Cụm Công nghiệp vừa và nhỏ Từ Liêm, phường Xuân Phương, thành phố Hà Nội; SĐT:0932299975</v>
      </c>
      <c r="H12" s="234">
        <v>1832843</v>
      </c>
      <c r="I12" s="99" t="s">
        <v>151</v>
      </c>
    </row>
    <row r="13" spans="1:9" s="281" customFormat="1" ht="76.5" customHeight="1">
      <c r="A13" s="277">
        <v>9</v>
      </c>
      <c r="B13" s="277"/>
      <c r="C13" s="278" t="s">
        <v>2324</v>
      </c>
      <c r="D13" s="277" t="s">
        <v>3441</v>
      </c>
      <c r="E13" s="279" t="str">
        <f>E5</f>
        <v>QCVN16:2019/BXD</v>
      </c>
      <c r="F13" s="278" t="s">
        <v>2325</v>
      </c>
      <c r="G13" s="789"/>
      <c r="H13" s="234">
        <v>2220803</v>
      </c>
      <c r="I13" s="280" t="s">
        <v>151</v>
      </c>
    </row>
    <row r="14" spans="1:9" s="281" customFormat="1" ht="60" customHeight="1">
      <c r="A14" s="282"/>
      <c r="B14" s="282"/>
      <c r="C14" s="941" t="s">
        <v>289</v>
      </c>
      <c r="D14" s="942"/>
      <c r="E14" s="942"/>
      <c r="F14" s="943"/>
      <c r="G14" s="789"/>
      <c r="H14" s="283"/>
      <c r="I14" s="280"/>
    </row>
    <row r="15" spans="1:9" s="281" customFormat="1" ht="76.5" customHeight="1">
      <c r="A15" s="277">
        <v>10</v>
      </c>
      <c r="B15" s="277"/>
      <c r="C15" s="278" t="s">
        <v>2326</v>
      </c>
      <c r="D15" s="277" t="s">
        <v>3441</v>
      </c>
      <c r="E15" s="926" t="s">
        <v>147</v>
      </c>
      <c r="F15" s="278" t="s">
        <v>2327</v>
      </c>
      <c r="G15" s="789"/>
      <c r="H15" s="235">
        <v>1561502</v>
      </c>
      <c r="I15" s="280" t="s">
        <v>151</v>
      </c>
    </row>
    <row r="16" spans="1:9" s="281" customFormat="1" ht="76.5" customHeight="1">
      <c r="A16" s="277">
        <v>11</v>
      </c>
      <c r="B16" s="277"/>
      <c r="C16" s="278" t="s">
        <v>2328</v>
      </c>
      <c r="D16" s="277" t="s">
        <v>3441</v>
      </c>
      <c r="E16" s="926"/>
      <c r="F16" s="278" t="s">
        <v>2329</v>
      </c>
      <c r="G16" s="789"/>
      <c r="H16" s="235">
        <v>2648678</v>
      </c>
      <c r="I16" s="280" t="s">
        <v>151</v>
      </c>
    </row>
    <row r="17" spans="1:9" s="281" customFormat="1" ht="78" customHeight="1">
      <c r="A17" s="277">
        <v>12</v>
      </c>
      <c r="B17" s="277"/>
      <c r="C17" s="278" t="s">
        <v>2330</v>
      </c>
      <c r="D17" s="277" t="s">
        <v>3441</v>
      </c>
      <c r="E17" s="926"/>
      <c r="F17" s="278" t="s">
        <v>2331</v>
      </c>
      <c r="G17" s="789"/>
      <c r="H17" s="235">
        <v>2630484</v>
      </c>
      <c r="I17" s="280" t="s">
        <v>151</v>
      </c>
    </row>
    <row r="18" spans="1:9" s="281" customFormat="1" ht="77.25" customHeight="1">
      <c r="A18" s="277">
        <v>13</v>
      </c>
      <c r="B18" s="277"/>
      <c r="C18" s="278" t="s">
        <v>2332</v>
      </c>
      <c r="D18" s="277" t="s">
        <v>3441</v>
      </c>
      <c r="E18" s="926"/>
      <c r="F18" s="278" t="s">
        <v>2333</v>
      </c>
      <c r="G18" s="789"/>
      <c r="H18" s="235">
        <v>2632615</v>
      </c>
      <c r="I18" s="280" t="s">
        <v>151</v>
      </c>
    </row>
    <row r="19" spans="1:9" s="281" customFormat="1" ht="75" customHeight="1">
      <c r="A19" s="277">
        <v>14</v>
      </c>
      <c r="B19" s="277"/>
      <c r="C19" s="278" t="s">
        <v>2334</v>
      </c>
      <c r="D19" s="277" t="s">
        <v>3441</v>
      </c>
      <c r="E19" s="926"/>
      <c r="F19" s="278" t="s">
        <v>2335</v>
      </c>
      <c r="G19" s="789"/>
      <c r="H19" s="235">
        <v>2573186</v>
      </c>
      <c r="I19" s="280" t="s">
        <v>151</v>
      </c>
    </row>
    <row r="20" spans="1:9" s="281" customFormat="1" ht="60">
      <c r="A20" s="277">
        <v>15</v>
      </c>
      <c r="B20" s="277"/>
      <c r="C20" s="278" t="s">
        <v>2336</v>
      </c>
      <c r="D20" s="277" t="s">
        <v>3441</v>
      </c>
      <c r="E20" s="926"/>
      <c r="F20" s="278" t="s">
        <v>2337</v>
      </c>
      <c r="G20" s="789"/>
      <c r="H20" s="235">
        <v>2172262</v>
      </c>
      <c r="I20" s="280" t="s">
        <v>151</v>
      </c>
    </row>
    <row r="21" spans="1:9" s="281" customFormat="1" ht="60">
      <c r="A21" s="277">
        <v>16</v>
      </c>
      <c r="B21" s="277"/>
      <c r="C21" s="278" t="s">
        <v>2338</v>
      </c>
      <c r="D21" s="277" t="s">
        <v>3441</v>
      </c>
      <c r="E21" s="926"/>
      <c r="F21" s="278" t="s">
        <v>3440</v>
      </c>
      <c r="G21" s="789"/>
      <c r="H21" s="235">
        <v>2151795</v>
      </c>
      <c r="I21" s="280" t="s">
        <v>151</v>
      </c>
    </row>
    <row r="22" spans="1:9" s="281" customFormat="1" ht="60">
      <c r="A22" s="277">
        <v>17</v>
      </c>
      <c r="B22" s="277"/>
      <c r="C22" s="278" t="s">
        <v>2339</v>
      </c>
      <c r="D22" s="277" t="s">
        <v>3441</v>
      </c>
      <c r="E22" s="926"/>
      <c r="F22" s="278" t="s">
        <v>3439</v>
      </c>
      <c r="G22" s="789" t="str">
        <f>G12</f>
        <v>Công ty cổ phần nhôm Việt Pháp – Nhà máy nhôm Việt Pháp
 Đc: Lô A2- CN7, đường CN8 Cụm Công nghiệp vừa và nhỏ Từ Liêm, phường Xuân Phương, thành phố Hà Nội; SĐT:0932299975</v>
      </c>
      <c r="H22" s="235">
        <v>2559467</v>
      </c>
      <c r="I22" s="280" t="s">
        <v>151</v>
      </c>
    </row>
    <row r="23" spans="1:9" s="110" customFormat="1" ht="78.75" customHeight="1">
      <c r="A23" s="24">
        <v>18</v>
      </c>
      <c r="B23" s="24"/>
      <c r="C23" s="276" t="s">
        <v>2340</v>
      </c>
      <c r="D23" s="24" t="s">
        <v>3438</v>
      </c>
      <c r="E23" s="926"/>
      <c r="F23" s="276" t="s">
        <v>2341</v>
      </c>
      <c r="G23" s="789"/>
      <c r="H23" s="234">
        <v>1908230</v>
      </c>
      <c r="I23" s="99" t="s">
        <v>151</v>
      </c>
    </row>
    <row r="24" spans="1:9" s="110" customFormat="1" ht="78" customHeight="1">
      <c r="A24" s="32"/>
      <c r="B24" s="32"/>
      <c r="C24" s="932" t="s">
        <v>290</v>
      </c>
      <c r="D24" s="933"/>
      <c r="E24" s="933"/>
      <c r="F24" s="934"/>
      <c r="G24" s="789"/>
      <c r="H24" s="284"/>
      <c r="I24" s="99"/>
    </row>
    <row r="25" spans="1:9" s="110" customFormat="1" ht="63">
      <c r="A25" s="24">
        <v>19</v>
      </c>
      <c r="B25" s="24"/>
      <c r="C25" s="276" t="s">
        <v>2342</v>
      </c>
      <c r="D25" s="24" t="s">
        <v>3438</v>
      </c>
      <c r="E25" s="926" t="s">
        <v>147</v>
      </c>
      <c r="F25" s="276" t="s">
        <v>2343</v>
      </c>
      <c r="G25" s="789"/>
      <c r="H25" s="234">
        <v>2046901</v>
      </c>
      <c r="I25" s="99" t="s">
        <v>151</v>
      </c>
    </row>
    <row r="26" spans="1:9" s="110" customFormat="1" ht="63">
      <c r="A26" s="24">
        <v>20</v>
      </c>
      <c r="B26" s="24"/>
      <c r="C26" s="276" t="s">
        <v>2344</v>
      </c>
      <c r="D26" s="24" t="s">
        <v>3438</v>
      </c>
      <c r="E26" s="926"/>
      <c r="F26" s="276" t="s">
        <v>2345</v>
      </c>
      <c r="G26" s="789"/>
      <c r="H26" s="234">
        <v>1964130</v>
      </c>
      <c r="I26" s="99" t="s">
        <v>151</v>
      </c>
    </row>
    <row r="27" spans="1:9" s="110" customFormat="1" ht="63">
      <c r="A27" s="24">
        <v>21</v>
      </c>
      <c r="B27" s="24"/>
      <c r="C27" s="276" t="s">
        <v>2347</v>
      </c>
      <c r="D27" s="24" t="s">
        <v>3438</v>
      </c>
      <c r="E27" s="926" t="s">
        <v>147</v>
      </c>
      <c r="F27" s="276" t="s">
        <v>2346</v>
      </c>
      <c r="G27" s="789"/>
      <c r="H27" s="234">
        <v>2169608</v>
      </c>
      <c r="I27" s="99" t="s">
        <v>151</v>
      </c>
    </row>
    <row r="28" spans="1:9" s="110" customFormat="1" ht="63">
      <c r="A28" s="24">
        <v>22</v>
      </c>
      <c r="B28" s="24"/>
      <c r="C28" s="276" t="s">
        <v>2348</v>
      </c>
      <c r="D28" s="24" t="s">
        <v>3438</v>
      </c>
      <c r="E28" s="926"/>
      <c r="F28" s="276" t="s">
        <v>2349</v>
      </c>
      <c r="G28" s="789"/>
      <c r="H28" s="234">
        <v>2253461</v>
      </c>
      <c r="I28" s="99" t="s">
        <v>151</v>
      </c>
    </row>
    <row r="29" spans="1:9" s="110" customFormat="1" ht="86.45" customHeight="1">
      <c r="A29" s="24">
        <v>23</v>
      </c>
      <c r="B29" s="24"/>
      <c r="C29" s="276" t="s">
        <v>2350</v>
      </c>
      <c r="D29" s="24" t="s">
        <v>3438</v>
      </c>
      <c r="E29" s="926"/>
      <c r="F29" s="276" t="s">
        <v>2351</v>
      </c>
      <c r="G29" s="789"/>
      <c r="H29" s="234">
        <v>1841565</v>
      </c>
      <c r="I29" s="99" t="s">
        <v>151</v>
      </c>
    </row>
    <row r="30" spans="1:9" s="110" customFormat="1" ht="63">
      <c r="A30" s="24">
        <v>24</v>
      </c>
      <c r="B30" s="24"/>
      <c r="C30" s="276" t="s">
        <v>2352</v>
      </c>
      <c r="D30" s="24" t="s">
        <v>3438</v>
      </c>
      <c r="E30" s="926"/>
      <c r="F30" s="276" t="s">
        <v>2353</v>
      </c>
      <c r="G30" s="789"/>
      <c r="H30" s="234">
        <v>1721003</v>
      </c>
      <c r="I30" s="99" t="s">
        <v>151</v>
      </c>
    </row>
    <row r="31" spans="1:9" s="110" customFormat="1" ht="92.45" customHeight="1">
      <c r="A31" s="24">
        <v>25</v>
      </c>
      <c r="B31" s="24"/>
      <c r="C31" s="276" t="s">
        <v>2354</v>
      </c>
      <c r="D31" s="24" t="s">
        <v>3438</v>
      </c>
      <c r="E31" s="926"/>
      <c r="F31" s="276" t="s">
        <v>2355</v>
      </c>
      <c r="G31" s="789" t="str">
        <f>G22</f>
        <v>Công ty cổ phần nhôm Việt Pháp – Nhà máy nhôm Việt Pháp
 Đc: Lô A2- CN7, đường CN8 Cụm Công nghiệp vừa và nhỏ Từ Liêm, phường Xuân Phương, thành phố Hà Nội; SĐT:0932299975</v>
      </c>
      <c r="H31" s="234">
        <v>1583298</v>
      </c>
      <c r="I31" s="99" t="s">
        <v>151</v>
      </c>
    </row>
    <row r="32" spans="1:9" s="110" customFormat="1" ht="66" customHeight="1">
      <c r="A32" s="32"/>
      <c r="B32" s="32"/>
      <c r="C32" s="932" t="s">
        <v>291</v>
      </c>
      <c r="D32" s="933"/>
      <c r="E32" s="933"/>
      <c r="F32" s="934"/>
      <c r="G32" s="789"/>
      <c r="H32" s="284"/>
      <c r="I32" s="99"/>
    </row>
    <row r="33" spans="1:9" s="110" customFormat="1" ht="78.75">
      <c r="A33" s="24">
        <v>26</v>
      </c>
      <c r="B33" s="24"/>
      <c r="C33" s="276" t="s">
        <v>2356</v>
      </c>
      <c r="D33" s="24" t="s">
        <v>3438</v>
      </c>
      <c r="E33" s="926" t="s">
        <v>147</v>
      </c>
      <c r="F33" s="276" t="s">
        <v>2357</v>
      </c>
      <c r="G33" s="789"/>
      <c r="H33" s="234">
        <v>3706733</v>
      </c>
      <c r="I33" s="99" t="s">
        <v>151</v>
      </c>
    </row>
    <row r="34" spans="1:9" s="110" customFormat="1" ht="93" customHeight="1">
      <c r="A34" s="24">
        <v>27</v>
      </c>
      <c r="B34" s="24"/>
      <c r="C34" s="276" t="s">
        <v>3442</v>
      </c>
      <c r="D34" s="24" t="s">
        <v>3438</v>
      </c>
      <c r="E34" s="926"/>
      <c r="F34" s="276" t="s">
        <v>2358</v>
      </c>
      <c r="G34" s="789"/>
      <c r="H34" s="234">
        <v>3840921</v>
      </c>
      <c r="I34" s="99" t="s">
        <v>151</v>
      </c>
    </row>
    <row r="35" spans="1:9" s="110" customFormat="1" ht="65.25" customHeight="1">
      <c r="A35" s="32"/>
      <c r="B35" s="32"/>
      <c r="C35" s="932" t="s">
        <v>292</v>
      </c>
      <c r="D35" s="933"/>
      <c r="E35" s="933"/>
      <c r="F35" s="934"/>
      <c r="G35" s="789"/>
      <c r="H35" s="284"/>
      <c r="I35" s="99"/>
    </row>
    <row r="36" spans="1:9" s="110" customFormat="1" ht="97.9" customHeight="1">
      <c r="A36" s="24">
        <v>28</v>
      </c>
      <c r="B36" s="24"/>
      <c r="C36" s="276" t="s">
        <v>2359</v>
      </c>
      <c r="D36" s="24" t="s">
        <v>3438</v>
      </c>
      <c r="E36" s="926" t="s">
        <v>147</v>
      </c>
      <c r="F36" s="276" t="s">
        <v>2360</v>
      </c>
      <c r="G36" s="789"/>
      <c r="H36" s="234">
        <v>2573223</v>
      </c>
      <c r="I36" s="99" t="s">
        <v>151</v>
      </c>
    </row>
    <row r="37" spans="1:9" s="110" customFormat="1" ht="91.9" customHeight="1">
      <c r="A37" s="24">
        <v>29</v>
      </c>
      <c r="B37" s="24"/>
      <c r="C37" s="276" t="s">
        <v>2361</v>
      </c>
      <c r="D37" s="24" t="s">
        <v>3438</v>
      </c>
      <c r="E37" s="926"/>
      <c r="F37" s="276" t="s">
        <v>2362</v>
      </c>
      <c r="G37" s="789"/>
      <c r="H37" s="234">
        <v>2474239</v>
      </c>
      <c r="I37" s="99" t="s">
        <v>151</v>
      </c>
    </row>
    <row r="38" spans="1:9" s="110" customFormat="1" ht="60.75" customHeight="1">
      <c r="A38" s="32"/>
      <c r="B38" s="32"/>
      <c r="C38" s="932" t="s">
        <v>293</v>
      </c>
      <c r="D38" s="933"/>
      <c r="E38" s="933"/>
      <c r="F38" s="934"/>
      <c r="G38" s="789"/>
      <c r="H38" s="284"/>
      <c r="I38" s="99"/>
    </row>
    <row r="39" spans="1:9" s="110" customFormat="1" ht="63">
      <c r="A39" s="24">
        <v>30</v>
      </c>
      <c r="B39" s="24"/>
      <c r="C39" s="276" t="s">
        <v>2363</v>
      </c>
      <c r="D39" s="24" t="s">
        <v>3438</v>
      </c>
      <c r="E39" s="926" t="s">
        <v>147</v>
      </c>
      <c r="F39" s="276" t="s">
        <v>2364</v>
      </c>
      <c r="G39" s="789"/>
      <c r="H39" s="234">
        <f>1154541*1.08</f>
        <v>1246904.28</v>
      </c>
      <c r="I39" s="99" t="s">
        <v>151</v>
      </c>
    </row>
    <row r="40" spans="1:9" s="110" customFormat="1" ht="83.45" customHeight="1">
      <c r="A40" s="24">
        <v>31</v>
      </c>
      <c r="B40" s="24"/>
      <c r="C40" s="276" t="s">
        <v>2365</v>
      </c>
      <c r="D40" s="24" t="s">
        <v>3438</v>
      </c>
      <c r="E40" s="926"/>
      <c r="F40" s="276" t="s">
        <v>2366</v>
      </c>
      <c r="G40" s="789" t="str">
        <f>G31</f>
        <v>Công ty cổ phần nhôm Việt Pháp – Nhà máy nhôm Việt Pháp
 Đc: Lô A2- CN7, đường CN8 Cụm Công nghiệp vừa và nhỏ Từ Liêm, phường Xuân Phương, thành phố Hà Nội; SĐT:0932299975</v>
      </c>
      <c r="H40" s="234">
        <f>1247074*1.08</f>
        <v>1346839.9200000002</v>
      </c>
      <c r="I40" s="99" t="s">
        <v>151</v>
      </c>
    </row>
    <row r="41" spans="1:9" s="110" customFormat="1" ht="63">
      <c r="A41" s="24">
        <v>32</v>
      </c>
      <c r="B41" s="24"/>
      <c r="C41" s="276" t="s">
        <v>2367</v>
      </c>
      <c r="D41" s="24" t="s">
        <v>3438</v>
      </c>
      <c r="E41" s="926"/>
      <c r="F41" s="276" t="s">
        <v>2368</v>
      </c>
      <c r="G41" s="789"/>
      <c r="H41" s="234">
        <f>1247074*1.08</f>
        <v>1346839.9200000002</v>
      </c>
      <c r="I41" s="99" t="s">
        <v>151</v>
      </c>
    </row>
    <row r="42" spans="1:9" s="110" customFormat="1" ht="63">
      <c r="A42" s="24">
        <v>33</v>
      </c>
      <c r="B42" s="24"/>
      <c r="C42" s="276" t="s">
        <v>2369</v>
      </c>
      <c r="D42" s="24" t="s">
        <v>3438</v>
      </c>
      <c r="E42" s="926"/>
      <c r="F42" s="276" t="s">
        <v>2370</v>
      </c>
      <c r="G42" s="789"/>
      <c r="H42" s="234">
        <f>1393700*1.08</f>
        <v>1505196</v>
      </c>
      <c r="I42" s="99" t="s">
        <v>151</v>
      </c>
    </row>
    <row r="43" spans="1:9" s="110" customFormat="1" ht="80.25" customHeight="1">
      <c r="A43" s="24">
        <v>34</v>
      </c>
      <c r="B43" s="24"/>
      <c r="C43" s="276" t="s">
        <v>2371</v>
      </c>
      <c r="D43" s="24" t="s">
        <v>3438</v>
      </c>
      <c r="E43" s="926"/>
      <c r="F43" s="276" t="s">
        <v>2372</v>
      </c>
      <c r="G43" s="789"/>
      <c r="H43" s="234">
        <f>1027569*1.08</f>
        <v>1109774.52</v>
      </c>
      <c r="I43" s="99" t="s">
        <v>151</v>
      </c>
    </row>
    <row r="44" spans="1:9" s="110" customFormat="1" ht="75.599999999999994" customHeight="1">
      <c r="A44" s="32"/>
      <c r="B44" s="32"/>
      <c r="C44" s="932" t="s">
        <v>294</v>
      </c>
      <c r="D44" s="933"/>
      <c r="E44" s="933"/>
      <c r="F44" s="934"/>
      <c r="G44" s="789"/>
      <c r="H44" s="284"/>
      <c r="I44" s="99"/>
    </row>
    <row r="45" spans="1:9" s="110" customFormat="1" ht="83.25" customHeight="1">
      <c r="A45" s="24">
        <v>35</v>
      </c>
      <c r="B45" s="24"/>
      <c r="C45" s="276" t="s">
        <v>2373</v>
      </c>
      <c r="D45" s="24" t="s">
        <v>3438</v>
      </c>
      <c r="E45" s="926" t="s">
        <v>147</v>
      </c>
      <c r="F45" s="149" t="s">
        <v>2606</v>
      </c>
      <c r="G45" s="789"/>
      <c r="H45" s="234">
        <f>1520161*1.08</f>
        <v>1641773.8800000001</v>
      </c>
      <c r="I45" s="99" t="s">
        <v>151</v>
      </c>
    </row>
    <row r="46" spans="1:9" s="110" customFormat="1" ht="74.45" customHeight="1">
      <c r="A46" s="24">
        <v>36</v>
      </c>
      <c r="B46" s="24"/>
      <c r="C46" s="276" t="s">
        <v>2374</v>
      </c>
      <c r="D46" s="24" t="s">
        <v>3438</v>
      </c>
      <c r="E46" s="926"/>
      <c r="F46" s="149" t="s">
        <v>2375</v>
      </c>
      <c r="G46" s="789"/>
      <c r="H46" s="234">
        <f>1761109*1.08</f>
        <v>1901997.7200000002</v>
      </c>
      <c r="I46" s="99" t="s">
        <v>151</v>
      </c>
    </row>
    <row r="47" spans="1:9" s="110" customFormat="1" ht="74.45" customHeight="1">
      <c r="A47" s="24">
        <v>37</v>
      </c>
      <c r="B47" s="24"/>
      <c r="C47" s="276" t="s">
        <v>2376</v>
      </c>
      <c r="D47" s="24" t="s">
        <v>3438</v>
      </c>
      <c r="E47" s="926"/>
      <c r="F47" s="149" t="s">
        <v>2375</v>
      </c>
      <c r="G47" s="789"/>
      <c r="H47" s="234">
        <f>1793748*1.08</f>
        <v>1937247.84</v>
      </c>
      <c r="I47" s="99" t="s">
        <v>151</v>
      </c>
    </row>
    <row r="48" spans="1:9" s="110" customFormat="1" ht="68.45" customHeight="1">
      <c r="A48" s="24">
        <v>38</v>
      </c>
      <c r="B48" s="24"/>
      <c r="C48" s="276" t="s">
        <v>2377</v>
      </c>
      <c r="D48" s="24" t="s">
        <v>3438</v>
      </c>
      <c r="E48" s="926"/>
      <c r="F48" s="149" t="s">
        <v>2378</v>
      </c>
      <c r="G48" s="789"/>
      <c r="H48" s="234">
        <f>1895892*1.08</f>
        <v>2047563.36</v>
      </c>
      <c r="I48" s="99" t="s">
        <v>151</v>
      </c>
    </row>
    <row r="49" spans="1:9" s="110" customFormat="1" ht="70.150000000000006" customHeight="1">
      <c r="A49" s="24">
        <v>39</v>
      </c>
      <c r="B49" s="24"/>
      <c r="C49" s="276" t="s">
        <v>2379</v>
      </c>
      <c r="D49" s="24" t="s">
        <v>3438</v>
      </c>
      <c r="E49" s="926"/>
      <c r="F49" s="149" t="s">
        <v>2327</v>
      </c>
      <c r="G49" s="285"/>
      <c r="H49" s="234">
        <f>1221379*1.08</f>
        <v>1319089.32</v>
      </c>
      <c r="I49" s="99" t="s">
        <v>151</v>
      </c>
    </row>
    <row r="50" spans="1:9" ht="23.25" customHeight="1">
      <c r="A50" s="97" t="s">
        <v>2278</v>
      </c>
      <c r="B50" s="97"/>
      <c r="C50" s="927" t="s">
        <v>2579</v>
      </c>
      <c r="D50" s="927"/>
      <c r="E50" s="927"/>
      <c r="F50" s="88"/>
      <c r="G50" s="286"/>
      <c r="H50" s="88"/>
      <c r="I50" s="722" t="s">
        <v>4922</v>
      </c>
    </row>
    <row r="51" spans="1:9" s="30" customFormat="1" ht="159.75" customHeight="1">
      <c r="A51" s="97"/>
      <c r="B51" s="97"/>
      <c r="C51" s="276" t="s">
        <v>3448</v>
      </c>
      <c r="D51" s="271"/>
      <c r="E51" s="773" t="s">
        <v>295</v>
      </c>
      <c r="F51" s="287" t="s">
        <v>3445</v>
      </c>
      <c r="G51" s="509" t="s">
        <v>2689</v>
      </c>
      <c r="H51" s="144"/>
      <c r="I51" s="722"/>
    </row>
    <row r="52" spans="1:9" ht="44.25" customHeight="1">
      <c r="A52" s="271">
        <v>1</v>
      </c>
      <c r="B52" s="271"/>
      <c r="C52" s="276" t="s">
        <v>2607</v>
      </c>
      <c r="D52" s="271" t="s">
        <v>23</v>
      </c>
      <c r="E52" s="773"/>
      <c r="F52" s="149" t="s">
        <v>2608</v>
      </c>
      <c r="G52" s="516"/>
      <c r="H52" s="144">
        <v>1900000</v>
      </c>
      <c r="I52" s="722"/>
    </row>
    <row r="53" spans="1:9" ht="43.5" customHeight="1">
      <c r="A53" s="271">
        <v>2</v>
      </c>
      <c r="B53" s="271"/>
      <c r="C53" s="276" t="s">
        <v>2609</v>
      </c>
      <c r="D53" s="271" t="s">
        <v>23</v>
      </c>
      <c r="E53" s="773"/>
      <c r="F53" s="149" t="s">
        <v>2610</v>
      </c>
      <c r="G53" s="516"/>
      <c r="H53" s="144">
        <v>1800000</v>
      </c>
      <c r="I53" s="722"/>
    </row>
    <row r="54" spans="1:9" ht="45.75" customHeight="1">
      <c r="A54" s="271">
        <v>3</v>
      </c>
      <c r="B54" s="271"/>
      <c r="C54" s="276" t="s">
        <v>2611</v>
      </c>
      <c r="D54" s="271" t="s">
        <v>23</v>
      </c>
      <c r="E54" s="773"/>
      <c r="F54" s="149" t="s">
        <v>2610</v>
      </c>
      <c r="G54" s="516"/>
      <c r="H54" s="144">
        <v>1500000</v>
      </c>
      <c r="I54" s="90" t="s">
        <v>151</v>
      </c>
    </row>
    <row r="55" spans="1:9" ht="15.75">
      <c r="A55" s="271"/>
      <c r="B55" s="271"/>
      <c r="C55" s="276" t="s">
        <v>2591</v>
      </c>
      <c r="D55" s="271" t="s">
        <v>23</v>
      </c>
      <c r="E55" s="773"/>
      <c r="F55" s="149" t="s">
        <v>2592</v>
      </c>
      <c r="G55" s="516"/>
      <c r="H55" s="144">
        <v>150000</v>
      </c>
      <c r="I55" s="90" t="s">
        <v>151</v>
      </c>
    </row>
    <row r="56" spans="1:9" ht="30" customHeight="1">
      <c r="A56" s="271"/>
      <c r="B56" s="271"/>
      <c r="C56" s="276" t="s">
        <v>2593</v>
      </c>
      <c r="D56" s="271" t="s">
        <v>23</v>
      </c>
      <c r="E56" s="773"/>
      <c r="F56" s="149" t="s">
        <v>2612</v>
      </c>
      <c r="G56" s="516"/>
      <c r="H56" s="144">
        <v>100000</v>
      </c>
      <c r="I56" s="90" t="s">
        <v>151</v>
      </c>
    </row>
    <row r="57" spans="1:9" ht="30" customHeight="1">
      <c r="A57" s="271"/>
      <c r="B57" s="271"/>
      <c r="C57" s="276" t="s">
        <v>2593</v>
      </c>
      <c r="D57" s="271" t="s">
        <v>23</v>
      </c>
      <c r="E57" s="773"/>
      <c r="F57" s="149" t="s">
        <v>2613</v>
      </c>
      <c r="G57" s="516"/>
      <c r="H57" s="144">
        <f>+H75</f>
        <v>125000</v>
      </c>
      <c r="I57" s="90" t="s">
        <v>151</v>
      </c>
    </row>
    <row r="58" spans="1:9" ht="15.75">
      <c r="A58" s="271"/>
      <c r="B58" s="271"/>
      <c r="C58" s="276" t="s">
        <v>3444</v>
      </c>
      <c r="D58" s="271" t="s">
        <v>23</v>
      </c>
      <c r="E58" s="773"/>
      <c r="F58" s="149" t="s">
        <v>3443</v>
      </c>
      <c r="G58" s="516"/>
      <c r="H58" s="144">
        <v>150000</v>
      </c>
      <c r="I58" s="90" t="s">
        <v>151</v>
      </c>
    </row>
    <row r="59" spans="1:9" ht="147" customHeight="1">
      <c r="A59" s="271"/>
      <c r="B59" s="97"/>
      <c r="C59" s="276" t="s">
        <v>3447</v>
      </c>
      <c r="D59" s="271"/>
      <c r="E59" s="773"/>
      <c r="F59" s="287" t="s">
        <v>3446</v>
      </c>
      <c r="G59" s="516"/>
      <c r="H59" s="144"/>
      <c r="I59" s="90"/>
    </row>
    <row r="60" spans="1:9" ht="47.25">
      <c r="A60" s="271">
        <v>1</v>
      </c>
      <c r="B60" s="271"/>
      <c r="C60" s="276" t="s">
        <v>2583</v>
      </c>
      <c r="D60" s="271" t="s">
        <v>23</v>
      </c>
      <c r="E60" s="773"/>
      <c r="F60" s="149" t="s">
        <v>2581</v>
      </c>
      <c r="G60" s="516"/>
      <c r="H60" s="144">
        <v>2850000</v>
      </c>
      <c r="I60" s="90" t="s">
        <v>151</v>
      </c>
    </row>
    <row r="61" spans="1:9" ht="62.45" customHeight="1">
      <c r="A61" s="271">
        <v>2</v>
      </c>
      <c r="B61" s="271"/>
      <c r="C61" s="276" t="s">
        <v>2583</v>
      </c>
      <c r="D61" s="271" t="s">
        <v>23</v>
      </c>
      <c r="E61" s="773"/>
      <c r="F61" s="149" t="s">
        <v>2582</v>
      </c>
      <c r="G61" s="516"/>
      <c r="H61" s="144">
        <v>2750000</v>
      </c>
      <c r="I61" s="90" t="s">
        <v>151</v>
      </c>
    </row>
    <row r="62" spans="1:9" ht="62.45" customHeight="1">
      <c r="A62" s="271">
        <v>3</v>
      </c>
      <c r="B62" s="271"/>
      <c r="C62" s="276" t="s">
        <v>2584</v>
      </c>
      <c r="D62" s="271" t="s">
        <v>23</v>
      </c>
      <c r="E62" s="773"/>
      <c r="F62" s="149" t="s">
        <v>2585</v>
      </c>
      <c r="G62" s="376"/>
      <c r="H62" s="144">
        <v>2650000</v>
      </c>
      <c r="I62" s="90" t="s">
        <v>151</v>
      </c>
    </row>
    <row r="63" spans="1:9" ht="62.45" customHeight="1">
      <c r="A63" s="271">
        <v>4</v>
      </c>
      <c r="B63" s="271"/>
      <c r="C63" s="276" t="s">
        <v>2586</v>
      </c>
      <c r="D63" s="271" t="s">
        <v>23</v>
      </c>
      <c r="E63" s="773" t="s">
        <v>295</v>
      </c>
      <c r="F63" s="149" t="s">
        <v>2582</v>
      </c>
      <c r="G63" s="376"/>
      <c r="H63" s="144">
        <v>2400000</v>
      </c>
      <c r="I63" s="90" t="s">
        <v>151</v>
      </c>
    </row>
    <row r="64" spans="1:9" ht="62.45" customHeight="1">
      <c r="A64" s="271">
        <v>5</v>
      </c>
      <c r="B64" s="271"/>
      <c r="C64" s="276" t="s">
        <v>2587</v>
      </c>
      <c r="D64" s="271" t="s">
        <v>23</v>
      </c>
      <c r="E64" s="773"/>
      <c r="F64" s="149" t="s">
        <v>2585</v>
      </c>
      <c r="G64" s="789" t="str">
        <f>G51</f>
        <v>Công ty cổ phần Alumik Việt Nam; Đc: Lô 202 Khu ĐT Việt Hòa, đường Thượng Lễ, phường Việt Hòa  thành phố Hải Phòng; 
SĐT:0941888828</v>
      </c>
      <c r="H64" s="144">
        <v>2100000</v>
      </c>
      <c r="I64" s="90" t="s">
        <v>151</v>
      </c>
    </row>
    <row r="65" spans="1:9" ht="62.45" customHeight="1">
      <c r="A65" s="271">
        <v>6</v>
      </c>
      <c r="B65" s="271"/>
      <c r="C65" s="276" t="s">
        <v>2588</v>
      </c>
      <c r="D65" s="271" t="s">
        <v>23</v>
      </c>
      <c r="E65" s="773"/>
      <c r="F65" s="149" t="s">
        <v>2582</v>
      </c>
      <c r="G65" s="789"/>
      <c r="H65" s="144">
        <v>1900000</v>
      </c>
      <c r="I65" s="90" t="s">
        <v>151</v>
      </c>
    </row>
    <row r="66" spans="1:9" ht="61.5" customHeight="1">
      <c r="A66" s="271">
        <v>7</v>
      </c>
      <c r="B66" s="271"/>
      <c r="C66" s="276" t="s">
        <v>2590</v>
      </c>
      <c r="D66" s="271" t="s">
        <v>23</v>
      </c>
      <c r="E66" s="773"/>
      <c r="F66" s="149" t="s">
        <v>2589</v>
      </c>
      <c r="G66" s="789"/>
      <c r="H66" s="144">
        <f>+H65</f>
        <v>1900000</v>
      </c>
      <c r="I66" s="90" t="s">
        <v>151</v>
      </c>
    </row>
    <row r="67" spans="1:9" ht="15.75">
      <c r="A67" s="271"/>
      <c r="B67" s="271"/>
      <c r="C67" s="276" t="s">
        <v>2591</v>
      </c>
      <c r="D67" s="271" t="s">
        <v>23</v>
      </c>
      <c r="E67" s="773"/>
      <c r="F67" s="149" t="s">
        <v>2592</v>
      </c>
      <c r="G67" s="516"/>
      <c r="H67" s="144">
        <v>250000</v>
      </c>
      <c r="I67" s="90" t="s">
        <v>151</v>
      </c>
    </row>
    <row r="68" spans="1:9" ht="15.75">
      <c r="A68" s="271"/>
      <c r="B68" s="271"/>
      <c r="C68" s="276" t="s">
        <v>2593</v>
      </c>
      <c r="D68" s="271" t="s">
        <v>23</v>
      </c>
      <c r="E68" s="773"/>
      <c r="F68" s="149" t="s">
        <v>2594</v>
      </c>
      <c r="G68" s="516"/>
      <c r="H68" s="144">
        <v>85000</v>
      </c>
      <c r="I68" s="90" t="s">
        <v>151</v>
      </c>
    </row>
    <row r="69" spans="1:9" ht="15.75">
      <c r="A69" s="271"/>
      <c r="B69" s="271"/>
      <c r="C69" s="276" t="s">
        <v>2593</v>
      </c>
      <c r="D69" s="271" t="s">
        <v>23</v>
      </c>
      <c r="E69" s="773"/>
      <c r="F69" s="149" t="s">
        <v>2595</v>
      </c>
      <c r="G69" s="516"/>
      <c r="H69" s="144">
        <v>165000</v>
      </c>
      <c r="I69" s="90" t="s">
        <v>151</v>
      </c>
    </row>
    <row r="70" spans="1:9" ht="15.75">
      <c r="A70" s="271"/>
      <c r="B70" s="271"/>
      <c r="C70" s="276" t="s">
        <v>2593</v>
      </c>
      <c r="D70" s="271" t="s">
        <v>23</v>
      </c>
      <c r="E70" s="773"/>
      <c r="F70" s="149" t="s">
        <v>2596</v>
      </c>
      <c r="G70" s="516"/>
      <c r="H70" s="144">
        <v>270000</v>
      </c>
      <c r="I70" s="90" t="s">
        <v>151</v>
      </c>
    </row>
    <row r="71" spans="1:9" ht="63">
      <c r="A71" s="271"/>
      <c r="B71" s="271"/>
      <c r="C71" s="276" t="s">
        <v>2593</v>
      </c>
      <c r="D71" s="271" t="s">
        <v>23</v>
      </c>
      <c r="E71" s="773"/>
      <c r="F71" s="149" t="s">
        <v>2597</v>
      </c>
      <c r="G71" s="516"/>
      <c r="H71" s="144">
        <v>750000</v>
      </c>
      <c r="I71" s="90" t="s">
        <v>151</v>
      </c>
    </row>
    <row r="72" spans="1:9" ht="59.25" customHeight="1">
      <c r="A72" s="271"/>
      <c r="B72" s="271"/>
      <c r="C72" s="276" t="s">
        <v>2593</v>
      </c>
      <c r="D72" s="271" t="s">
        <v>23</v>
      </c>
      <c r="E72" s="773"/>
      <c r="F72" s="149" t="s">
        <v>2598</v>
      </c>
      <c r="G72" s="516"/>
      <c r="H72" s="144">
        <v>950000</v>
      </c>
      <c r="I72" s="90" t="s">
        <v>151</v>
      </c>
    </row>
    <row r="73" spans="1:9" ht="30" customHeight="1">
      <c r="A73" s="271"/>
      <c r="B73" s="271"/>
      <c r="C73" s="149" t="s">
        <v>2593</v>
      </c>
      <c r="D73" s="271" t="s">
        <v>23</v>
      </c>
      <c r="E73" s="773"/>
      <c r="F73" s="149" t="s">
        <v>2599</v>
      </c>
      <c r="G73" s="516"/>
      <c r="H73" s="144">
        <v>500000</v>
      </c>
      <c r="I73" s="90" t="s">
        <v>151</v>
      </c>
    </row>
    <row r="74" spans="1:9" ht="15.75">
      <c r="A74" s="271"/>
      <c r="B74" s="271"/>
      <c r="C74" s="149" t="s">
        <v>2593</v>
      </c>
      <c r="D74" s="271" t="s">
        <v>23</v>
      </c>
      <c r="E74" s="773"/>
      <c r="F74" s="149" t="s">
        <v>2600</v>
      </c>
      <c r="G74" s="516"/>
      <c r="H74" s="144">
        <v>60000</v>
      </c>
      <c r="I74" s="90" t="s">
        <v>151</v>
      </c>
    </row>
    <row r="75" spans="1:9" ht="15.75">
      <c r="A75" s="271"/>
      <c r="B75" s="271"/>
      <c r="C75" s="149" t="s">
        <v>2593</v>
      </c>
      <c r="D75" s="271" t="s">
        <v>23</v>
      </c>
      <c r="E75" s="773"/>
      <c r="F75" s="149" t="s">
        <v>2601</v>
      </c>
      <c r="G75" s="516"/>
      <c r="H75" s="144">
        <v>125000</v>
      </c>
      <c r="I75" s="90" t="s">
        <v>151</v>
      </c>
    </row>
    <row r="76" spans="1:9" ht="15.75">
      <c r="A76" s="271"/>
      <c r="B76" s="271"/>
      <c r="C76" s="149" t="s">
        <v>2593</v>
      </c>
      <c r="D76" s="271" t="s">
        <v>23</v>
      </c>
      <c r="E76" s="773"/>
      <c r="F76" s="149" t="s">
        <v>2602</v>
      </c>
      <c r="G76" s="516"/>
      <c r="H76" s="144">
        <v>160000</v>
      </c>
      <c r="I76" s="90" t="s">
        <v>151</v>
      </c>
    </row>
    <row r="77" spans="1:9" ht="15.75">
      <c r="A77" s="271"/>
      <c r="B77" s="271"/>
      <c r="C77" s="149" t="s">
        <v>2593</v>
      </c>
      <c r="D77" s="271" t="s">
        <v>23</v>
      </c>
      <c r="E77" s="773"/>
      <c r="F77" s="149" t="s">
        <v>2603</v>
      </c>
      <c r="G77" s="516"/>
      <c r="H77" s="144">
        <v>215000</v>
      </c>
      <c r="I77" s="90" t="s">
        <v>151</v>
      </c>
    </row>
    <row r="78" spans="1:9" ht="31.5">
      <c r="A78" s="271"/>
      <c r="B78" s="271"/>
      <c r="C78" s="149" t="s">
        <v>3450</v>
      </c>
      <c r="D78" s="271" t="s">
        <v>23</v>
      </c>
      <c r="E78" s="773"/>
      <c r="F78" s="149" t="s">
        <v>3449</v>
      </c>
      <c r="G78" s="516"/>
      <c r="H78" s="144">
        <v>1200000</v>
      </c>
      <c r="I78" s="90" t="s">
        <v>151</v>
      </c>
    </row>
    <row r="79" spans="1:9" ht="31.5">
      <c r="A79" s="271"/>
      <c r="B79" s="271"/>
      <c r="C79" s="149" t="s">
        <v>2604</v>
      </c>
      <c r="D79" s="271" t="s">
        <v>23</v>
      </c>
      <c r="E79" s="773"/>
      <c r="F79" s="149" t="s">
        <v>2605</v>
      </c>
      <c r="G79" s="516"/>
      <c r="H79" s="144">
        <v>150000</v>
      </c>
      <c r="I79" s="90" t="s">
        <v>151</v>
      </c>
    </row>
    <row r="80" spans="1:9" ht="46.9" customHeight="1">
      <c r="A80" s="97"/>
      <c r="B80" s="97"/>
      <c r="C80" s="276" t="s">
        <v>2616</v>
      </c>
      <c r="D80" s="271"/>
      <c r="E80" s="257"/>
      <c r="F80" s="149"/>
      <c r="G80" s="381"/>
      <c r="H80" s="144"/>
      <c r="I80" s="90"/>
    </row>
    <row r="81" spans="1:10" s="16" customFormat="1" ht="150.6" customHeight="1">
      <c r="A81" s="25">
        <v>1</v>
      </c>
      <c r="B81" s="25"/>
      <c r="C81" s="420" t="s">
        <v>2617</v>
      </c>
      <c r="D81" s="25" t="s">
        <v>23</v>
      </c>
      <c r="E81" s="804" t="s">
        <v>295</v>
      </c>
      <c r="F81" s="421" t="s">
        <v>2618</v>
      </c>
      <c r="G81" s="381"/>
      <c r="H81" s="426">
        <v>2650000</v>
      </c>
      <c r="I81" s="41" t="s">
        <v>151</v>
      </c>
      <c r="J81" s="64"/>
    </row>
    <row r="82" spans="1:10" s="16" customFormat="1" ht="23.25" customHeight="1">
      <c r="A82" s="25"/>
      <c r="B82" s="25"/>
      <c r="C82" s="420" t="s">
        <v>2619</v>
      </c>
      <c r="D82" s="25"/>
      <c r="E82" s="805"/>
      <c r="F82" s="421" t="s">
        <v>2620</v>
      </c>
      <c r="G82" s="381"/>
      <c r="H82" s="426">
        <v>250000</v>
      </c>
      <c r="I82" s="41" t="s">
        <v>151</v>
      </c>
    </row>
    <row r="83" spans="1:10" s="16" customFormat="1" ht="110.25">
      <c r="A83" s="25">
        <v>2</v>
      </c>
      <c r="B83" s="25"/>
      <c r="C83" s="420" t="s">
        <v>2621</v>
      </c>
      <c r="D83" s="25" t="s">
        <v>23</v>
      </c>
      <c r="E83" s="805"/>
      <c r="F83" s="421" t="s">
        <v>2622</v>
      </c>
      <c r="G83" s="381"/>
      <c r="H83" s="426">
        <v>2000000</v>
      </c>
      <c r="I83" s="41" t="s">
        <v>151</v>
      </c>
    </row>
    <row r="84" spans="1:10" s="16" customFormat="1" ht="15.75">
      <c r="A84" s="25"/>
      <c r="B84" s="25"/>
      <c r="C84" s="420" t="s">
        <v>2619</v>
      </c>
      <c r="D84" s="25"/>
      <c r="E84" s="805"/>
      <c r="F84" s="421" t="s">
        <v>2620</v>
      </c>
      <c r="G84" s="357"/>
      <c r="H84" s="426">
        <v>250000</v>
      </c>
      <c r="I84" s="41" t="s">
        <v>151</v>
      </c>
    </row>
    <row r="85" spans="1:10" s="16" customFormat="1" ht="144" customHeight="1">
      <c r="A85" s="25">
        <v>3</v>
      </c>
      <c r="B85" s="25"/>
      <c r="C85" s="420" t="s">
        <v>2623</v>
      </c>
      <c r="D85" s="25" t="str">
        <f>+D83</f>
        <v>m2</v>
      </c>
      <c r="E85" s="805"/>
      <c r="F85" s="427" t="s">
        <v>2624</v>
      </c>
      <c r="G85" s="379" t="str">
        <f>G64</f>
        <v>Công ty cổ phần Alumik Việt Nam; Đc: Lô 202 Khu ĐT Việt Hòa, đường Thượng Lễ, phường Việt Hòa  thành phố Hải Phòng; 
SĐT:0941888828</v>
      </c>
      <c r="H85" s="426">
        <v>4000000</v>
      </c>
      <c r="I85" s="41" t="s">
        <v>151</v>
      </c>
    </row>
    <row r="86" spans="1:10" ht="15.75">
      <c r="A86" s="271"/>
      <c r="B86" s="271"/>
      <c r="C86" s="276" t="s">
        <v>2619</v>
      </c>
      <c r="D86" s="271"/>
      <c r="E86" s="805"/>
      <c r="F86" s="149" t="s">
        <v>2620</v>
      </c>
      <c r="G86" s="357"/>
      <c r="H86" s="144">
        <v>500000</v>
      </c>
      <c r="I86" s="90" t="s">
        <v>151</v>
      </c>
    </row>
    <row r="87" spans="1:10" ht="31.5">
      <c r="A87" s="97"/>
      <c r="B87" s="97"/>
      <c r="C87" s="276" t="s">
        <v>2696</v>
      </c>
      <c r="D87" s="271"/>
      <c r="E87" s="805"/>
      <c r="F87" s="149"/>
      <c r="G87" s="357"/>
      <c r="H87" s="144"/>
      <c r="I87" s="90"/>
    </row>
    <row r="88" spans="1:10" ht="141.75">
      <c r="A88" s="271"/>
      <c r="B88" s="271"/>
      <c r="C88" s="276" t="s">
        <v>3454</v>
      </c>
      <c r="D88" s="271"/>
      <c r="E88" s="928"/>
      <c r="F88" s="287" t="s">
        <v>2382</v>
      </c>
      <c r="G88" s="357"/>
      <c r="H88" s="144"/>
      <c r="I88" s="90"/>
    </row>
    <row r="89" spans="1:10" s="16" customFormat="1" ht="72" customHeight="1">
      <c r="A89" s="25">
        <v>1</v>
      </c>
      <c r="B89" s="25"/>
      <c r="C89" s="420" t="s">
        <v>2625</v>
      </c>
      <c r="D89" s="25" t="s">
        <v>23</v>
      </c>
      <c r="E89" s="804" t="s">
        <v>295</v>
      </c>
      <c r="F89" s="421" t="s">
        <v>2626</v>
      </c>
      <c r="G89" s="732" t="str">
        <f>G85</f>
        <v>Công ty cổ phần Alumik Việt Nam; Đc: Lô 202 Khu ĐT Việt Hòa, đường Thượng Lễ, phường Việt Hòa  thành phố Hải Phòng; 
SĐT:0941888828</v>
      </c>
      <c r="H89" s="423">
        <v>3150000</v>
      </c>
      <c r="I89" s="41" t="s">
        <v>151</v>
      </c>
    </row>
    <row r="90" spans="1:10" s="16" customFormat="1" ht="47.25">
      <c r="A90" s="25">
        <v>2</v>
      </c>
      <c r="B90" s="25"/>
      <c r="C90" s="420" t="s">
        <v>2625</v>
      </c>
      <c r="D90" s="25" t="s">
        <v>23</v>
      </c>
      <c r="E90" s="805"/>
      <c r="F90" s="421" t="s">
        <v>2627</v>
      </c>
      <c r="G90" s="732"/>
      <c r="H90" s="428">
        <v>3350000</v>
      </c>
      <c r="I90" s="41" t="s">
        <v>151</v>
      </c>
    </row>
    <row r="91" spans="1:10" ht="15.75">
      <c r="A91" s="271"/>
      <c r="B91" s="271"/>
      <c r="C91" s="276" t="s">
        <v>2593</v>
      </c>
      <c r="D91" s="271" t="s">
        <v>23</v>
      </c>
      <c r="E91" s="805"/>
      <c r="F91" s="149" t="s">
        <v>2595</v>
      </c>
      <c r="G91" s="732"/>
      <c r="H91" s="241">
        <v>100000</v>
      </c>
      <c r="I91" s="90" t="s">
        <v>151</v>
      </c>
    </row>
    <row r="92" spans="1:10" ht="15.75">
      <c r="A92" s="271"/>
      <c r="B92" s="271"/>
      <c r="C92" s="276" t="s">
        <v>2593</v>
      </c>
      <c r="D92" s="271" t="s">
        <v>23</v>
      </c>
      <c r="E92" s="805"/>
      <c r="F92" s="149" t="s">
        <v>2596</v>
      </c>
      <c r="G92" s="732"/>
      <c r="H92" s="241">
        <v>190000</v>
      </c>
      <c r="I92" s="90" t="s">
        <v>151</v>
      </c>
    </row>
    <row r="93" spans="1:10" ht="15.75">
      <c r="A93" s="271"/>
      <c r="B93" s="271"/>
      <c r="C93" s="276" t="s">
        <v>2593</v>
      </c>
      <c r="D93" s="271" t="s">
        <v>23</v>
      </c>
      <c r="E93" s="805"/>
      <c r="F93" s="149" t="s">
        <v>2602</v>
      </c>
      <c r="G93" s="732"/>
      <c r="H93" s="241">
        <v>90000</v>
      </c>
      <c r="I93" s="90" t="s">
        <v>151</v>
      </c>
    </row>
    <row r="94" spans="1:10" ht="15.75">
      <c r="A94" s="271"/>
      <c r="B94" s="271"/>
      <c r="C94" s="276" t="s">
        <v>2593</v>
      </c>
      <c r="D94" s="271" t="s">
        <v>23</v>
      </c>
      <c r="E94" s="805"/>
      <c r="F94" s="149" t="s">
        <v>2603</v>
      </c>
      <c r="G94" s="732"/>
      <c r="H94" s="241">
        <v>215000</v>
      </c>
      <c r="I94" s="90" t="s">
        <v>151</v>
      </c>
    </row>
    <row r="95" spans="1:10" ht="15.75">
      <c r="A95" s="271"/>
      <c r="B95" s="271"/>
      <c r="C95" s="276" t="s">
        <v>2614</v>
      </c>
      <c r="D95" s="271" t="s">
        <v>23</v>
      </c>
      <c r="E95" s="805"/>
      <c r="F95" s="149" t="s">
        <v>2615</v>
      </c>
      <c r="G95" s="732"/>
      <c r="H95" s="241">
        <v>150000</v>
      </c>
      <c r="I95" s="90" t="s">
        <v>151</v>
      </c>
    </row>
    <row r="96" spans="1:10" ht="63">
      <c r="A96" s="271"/>
      <c r="B96" s="271"/>
      <c r="C96" s="276" t="s">
        <v>2593</v>
      </c>
      <c r="D96" s="271" t="s">
        <v>23</v>
      </c>
      <c r="E96" s="805"/>
      <c r="F96" s="149" t="s">
        <v>2628</v>
      </c>
      <c r="G96" s="732"/>
      <c r="H96" s="241">
        <v>650000</v>
      </c>
      <c r="I96" s="90" t="s">
        <v>151</v>
      </c>
    </row>
    <row r="97" spans="1:9" ht="63">
      <c r="A97" s="271"/>
      <c r="B97" s="271"/>
      <c r="C97" s="276" t="s">
        <v>2593</v>
      </c>
      <c r="D97" s="271" t="s">
        <v>23</v>
      </c>
      <c r="E97" s="805"/>
      <c r="F97" s="149" t="s">
        <v>2629</v>
      </c>
      <c r="G97" s="732"/>
      <c r="H97" s="241">
        <v>850000</v>
      </c>
      <c r="I97" s="90" t="s">
        <v>151</v>
      </c>
    </row>
    <row r="98" spans="1:9" ht="31.5">
      <c r="A98" s="271"/>
      <c r="B98" s="271"/>
      <c r="C98" s="276" t="s">
        <v>2593</v>
      </c>
      <c r="D98" s="271" t="s">
        <v>23</v>
      </c>
      <c r="E98" s="805"/>
      <c r="F98" s="149" t="s">
        <v>2599</v>
      </c>
      <c r="G98" s="732"/>
      <c r="H98" s="241">
        <v>570000</v>
      </c>
      <c r="I98" s="90" t="s">
        <v>151</v>
      </c>
    </row>
    <row r="99" spans="1:9" ht="34.5" customHeight="1">
      <c r="A99" s="97"/>
      <c r="B99" s="97"/>
      <c r="C99" s="276" t="s">
        <v>2634</v>
      </c>
      <c r="D99" s="97"/>
      <c r="E99" s="805"/>
      <c r="F99" s="149"/>
      <c r="G99" s="381"/>
      <c r="H99" s="242"/>
      <c r="I99" s="90"/>
    </row>
    <row r="100" spans="1:9" s="16" customFormat="1" ht="157.5">
      <c r="A100" s="25"/>
      <c r="B100" s="25"/>
      <c r="C100" s="420" t="s">
        <v>2630</v>
      </c>
      <c r="D100" s="25" t="s">
        <v>29</v>
      </c>
      <c r="E100" s="805"/>
      <c r="F100" s="427" t="s">
        <v>2381</v>
      </c>
      <c r="G100" s="422"/>
      <c r="H100" s="423">
        <v>2200000</v>
      </c>
      <c r="I100" s="41" t="s">
        <v>151</v>
      </c>
    </row>
    <row r="101" spans="1:9" s="16" customFormat="1" ht="25.9" customHeight="1">
      <c r="A101" s="25"/>
      <c r="B101" s="25"/>
      <c r="C101" s="420" t="s">
        <v>2619</v>
      </c>
      <c r="D101" s="25" t="s">
        <v>29</v>
      </c>
      <c r="E101" s="805"/>
      <c r="F101" s="421" t="s">
        <v>2620</v>
      </c>
      <c r="G101" s="422"/>
      <c r="H101" s="423">
        <v>250000</v>
      </c>
      <c r="I101" s="41" t="s">
        <v>151</v>
      </c>
    </row>
    <row r="102" spans="1:9" s="16" customFormat="1" ht="47.25">
      <c r="A102" s="25"/>
      <c r="B102" s="25"/>
      <c r="C102" s="420" t="s">
        <v>2631</v>
      </c>
      <c r="D102" s="25" t="str">
        <f>+D101</f>
        <v>md</v>
      </c>
      <c r="E102" s="805"/>
      <c r="F102" s="421" t="s">
        <v>2632</v>
      </c>
      <c r="G102" s="422"/>
      <c r="H102" s="423">
        <v>60000</v>
      </c>
      <c r="I102" s="41" t="s">
        <v>151</v>
      </c>
    </row>
    <row r="103" spans="1:9" s="16" customFormat="1" ht="47.25">
      <c r="A103" s="25"/>
      <c r="B103" s="25"/>
      <c r="C103" s="420" t="s">
        <v>2631</v>
      </c>
      <c r="D103" s="25" t="str">
        <f>+D102</f>
        <v>md</v>
      </c>
      <c r="E103" s="805"/>
      <c r="F103" s="421" t="s">
        <v>2633</v>
      </c>
      <c r="G103" s="422"/>
      <c r="H103" s="423">
        <v>250000</v>
      </c>
      <c r="I103" s="41" t="s">
        <v>151</v>
      </c>
    </row>
    <row r="104" spans="1:9" ht="31.5">
      <c r="A104" s="97"/>
      <c r="B104" s="97"/>
      <c r="C104" s="276" t="s">
        <v>2635</v>
      </c>
      <c r="D104" s="97"/>
      <c r="E104" s="805"/>
      <c r="F104" s="284"/>
      <c r="G104" s="381"/>
      <c r="H104" s="242"/>
      <c r="I104" s="90"/>
    </row>
    <row r="105" spans="1:9" s="16" customFormat="1" ht="126">
      <c r="A105" s="25"/>
      <c r="B105" s="25"/>
      <c r="C105" s="420" t="s">
        <v>3451</v>
      </c>
      <c r="D105" s="25" t="str">
        <f>+D98</f>
        <v>m2</v>
      </c>
      <c r="E105" s="805" t="str">
        <f>E89</f>
        <v>TCVN 12513-2: 2018</v>
      </c>
      <c r="F105" s="427" t="s">
        <v>2380</v>
      </c>
      <c r="G105" s="747" t="str">
        <f>G89</f>
        <v>Công ty cổ phần Alumik Việt Nam; Đc: Lô 202 Khu ĐT Việt Hòa, đường Thượng Lễ, phường Việt Hòa  thành phố Hải Phòng; 
SĐT:0941888828</v>
      </c>
      <c r="H105" s="423">
        <v>5500000</v>
      </c>
      <c r="I105" s="41" t="s">
        <v>151</v>
      </c>
    </row>
    <row r="106" spans="1:9" s="16" customFormat="1" ht="66" customHeight="1">
      <c r="A106" s="25"/>
      <c r="B106" s="25"/>
      <c r="C106" s="420" t="s">
        <v>2636</v>
      </c>
      <c r="D106" s="25"/>
      <c r="E106" s="805"/>
      <c r="F106" s="421" t="s">
        <v>2637</v>
      </c>
      <c r="G106" s="747"/>
      <c r="H106" s="423">
        <v>10800000</v>
      </c>
      <c r="I106" s="41" t="s">
        <v>151</v>
      </c>
    </row>
    <row r="107" spans="1:9" s="16" customFormat="1" ht="36.75" customHeight="1">
      <c r="A107" s="517"/>
      <c r="B107" s="517"/>
      <c r="C107" s="420" t="s">
        <v>2638</v>
      </c>
      <c r="D107" s="25" t="s">
        <v>23</v>
      </c>
      <c r="E107" s="805"/>
      <c r="F107" s="421"/>
      <c r="G107" s="518"/>
      <c r="H107" s="423"/>
      <c r="I107" s="41"/>
    </row>
    <row r="108" spans="1:9" s="16" customFormat="1" ht="141.75">
      <c r="A108" s="25"/>
      <c r="B108" s="25"/>
      <c r="C108" s="420" t="s">
        <v>3453</v>
      </c>
      <c r="D108" s="25" t="str">
        <f>+D105</f>
        <v>m2</v>
      </c>
      <c r="E108" s="805"/>
      <c r="F108" s="427" t="s">
        <v>3452</v>
      </c>
      <c r="G108" s="518"/>
      <c r="H108" s="423">
        <v>1900000</v>
      </c>
      <c r="I108" s="41" t="s">
        <v>151</v>
      </c>
    </row>
    <row r="109" spans="1:9" s="16" customFormat="1" ht="47.25">
      <c r="A109" s="25"/>
      <c r="B109" s="25"/>
      <c r="C109" s="420" t="str">
        <f>+C106</f>
        <v xml:space="preserve">Phụ kiện : </v>
      </c>
      <c r="D109" s="25"/>
      <c r="E109" s="805"/>
      <c r="F109" s="421" t="s">
        <v>2637</v>
      </c>
      <c r="G109" s="789"/>
      <c r="H109" s="423">
        <v>1000000</v>
      </c>
      <c r="I109" s="41" t="s">
        <v>151</v>
      </c>
    </row>
    <row r="110" spans="1:9" ht="31.15" customHeight="1">
      <c r="A110" s="271"/>
      <c r="B110" s="271"/>
      <c r="C110" s="276" t="s">
        <v>2631</v>
      </c>
      <c r="D110" s="271"/>
      <c r="E110" s="805"/>
      <c r="F110" s="149" t="s">
        <v>2639</v>
      </c>
      <c r="G110" s="789"/>
      <c r="H110" s="241">
        <v>1100000</v>
      </c>
      <c r="I110" s="90" t="s">
        <v>151</v>
      </c>
    </row>
    <row r="111" spans="1:9" ht="31.5">
      <c r="A111" s="97"/>
      <c r="B111" s="97"/>
      <c r="C111" s="276" t="s">
        <v>2695</v>
      </c>
      <c r="D111" s="271"/>
      <c r="E111" s="805"/>
      <c r="F111" s="149"/>
      <c r="G111" s="789"/>
      <c r="H111" s="241"/>
      <c r="I111" s="90"/>
    </row>
    <row r="112" spans="1:9" ht="78.75">
      <c r="A112" s="271">
        <v>1</v>
      </c>
      <c r="B112" s="271"/>
      <c r="C112" s="276" t="s">
        <v>2640</v>
      </c>
      <c r="D112" s="271" t="s">
        <v>23</v>
      </c>
      <c r="E112" s="805"/>
      <c r="F112" s="149" t="s">
        <v>2641</v>
      </c>
      <c r="G112" s="789"/>
      <c r="H112" s="241">
        <v>1400000</v>
      </c>
      <c r="I112" s="90" t="s">
        <v>151</v>
      </c>
    </row>
    <row r="113" spans="1:9" ht="78.75">
      <c r="A113" s="271">
        <v>2</v>
      </c>
      <c r="B113" s="271"/>
      <c r="C113" s="276" t="s">
        <v>2642</v>
      </c>
      <c r="D113" s="271" t="str">
        <f>+D112</f>
        <v>m2</v>
      </c>
      <c r="E113" s="944" t="str">
        <f>E105</f>
        <v>TCVN 12513-2: 2018</v>
      </c>
      <c r="F113" s="149" t="s">
        <v>2643</v>
      </c>
      <c r="G113" s="732" t="str">
        <f>G105</f>
        <v>Công ty cổ phần Alumik Việt Nam; Đc: Lô 202 Khu ĐT Việt Hòa, đường Thượng Lễ, phường Việt Hòa  thành phố Hải Phòng; 
SĐT:0941888828</v>
      </c>
      <c r="H113" s="241">
        <v>1600000</v>
      </c>
      <c r="I113" s="90" t="s">
        <v>151</v>
      </c>
    </row>
    <row r="114" spans="1:9" ht="47.25">
      <c r="A114" s="97"/>
      <c r="B114" s="97"/>
      <c r="C114" s="276" t="s">
        <v>2644</v>
      </c>
      <c r="D114" s="97"/>
      <c r="E114" s="944"/>
      <c r="F114" s="284"/>
      <c r="G114" s="946"/>
      <c r="H114" s="242"/>
      <c r="I114" s="90"/>
    </row>
    <row r="115" spans="1:9" ht="31.5">
      <c r="A115" s="97"/>
      <c r="B115" s="97"/>
      <c r="C115" s="276" t="s">
        <v>2694</v>
      </c>
      <c r="D115" s="97"/>
      <c r="E115" s="945"/>
      <c r="F115" s="284"/>
      <c r="G115" s="946"/>
      <c r="H115" s="242"/>
      <c r="I115" s="90"/>
    </row>
    <row r="116" spans="1:9" ht="252">
      <c r="A116" s="271"/>
      <c r="B116" s="271"/>
      <c r="C116" s="276" t="s">
        <v>2693</v>
      </c>
      <c r="D116" s="271" t="s">
        <v>23</v>
      </c>
      <c r="E116" s="804" t="s">
        <v>296</v>
      </c>
      <c r="F116" s="287" t="s">
        <v>2383</v>
      </c>
      <c r="G116" s="946"/>
      <c r="H116" s="241">
        <v>2200000</v>
      </c>
      <c r="I116" s="90" t="s">
        <v>151</v>
      </c>
    </row>
    <row r="117" spans="1:9" ht="26.25" customHeight="1">
      <c r="A117" s="271"/>
      <c r="B117" s="271"/>
      <c r="C117" s="276" t="s">
        <v>2619</v>
      </c>
      <c r="D117" s="271" t="str">
        <f>+D116</f>
        <v>m2</v>
      </c>
      <c r="E117" s="805"/>
      <c r="F117" s="149" t="s">
        <v>2620</v>
      </c>
      <c r="G117" s="946"/>
      <c r="H117" s="241">
        <v>300000</v>
      </c>
      <c r="I117" s="90" t="s">
        <v>151</v>
      </c>
    </row>
    <row r="118" spans="1:9" ht="47.25">
      <c r="A118" s="97"/>
      <c r="B118" s="97"/>
      <c r="C118" s="276" t="s">
        <v>2645</v>
      </c>
      <c r="D118" s="97"/>
      <c r="E118" s="805"/>
      <c r="F118" s="149"/>
      <c r="G118" s="946"/>
      <c r="H118" s="242"/>
      <c r="I118" s="90"/>
    </row>
    <row r="119" spans="1:9" ht="234.6" customHeight="1">
      <c r="A119" s="271"/>
      <c r="B119" s="271"/>
      <c r="C119" s="276" t="s">
        <v>2646</v>
      </c>
      <c r="D119" s="271" t="str">
        <f>+D116</f>
        <v>m2</v>
      </c>
      <c r="E119" s="805" t="str">
        <f>E116</f>
        <v>ISO: 
9001: 2015</v>
      </c>
      <c r="F119" s="287" t="s">
        <v>2647</v>
      </c>
      <c r="G119" s="379"/>
      <c r="H119" s="241">
        <v>2900000</v>
      </c>
      <c r="I119" s="90" t="s">
        <v>151</v>
      </c>
    </row>
    <row r="120" spans="1:9" ht="26.25" customHeight="1">
      <c r="A120" s="271"/>
      <c r="B120" s="271"/>
      <c r="C120" s="276" t="s">
        <v>2619</v>
      </c>
      <c r="D120" s="271" t="str">
        <f>+D119</f>
        <v>m2</v>
      </c>
      <c r="E120" s="805"/>
      <c r="F120" s="149" t="s">
        <v>2620</v>
      </c>
      <c r="G120" s="382"/>
      <c r="H120" s="241">
        <v>300000</v>
      </c>
      <c r="I120" s="90" t="s">
        <v>151</v>
      </c>
    </row>
    <row r="121" spans="1:9" ht="47.25">
      <c r="A121" s="97"/>
      <c r="B121" s="97"/>
      <c r="C121" s="276" t="s">
        <v>2648</v>
      </c>
      <c r="D121" s="97"/>
      <c r="E121" s="805"/>
      <c r="F121" s="149"/>
      <c r="G121" s="382"/>
      <c r="H121" s="242"/>
      <c r="I121" s="90"/>
    </row>
    <row r="122" spans="1:9" ht="283.5">
      <c r="A122" s="271"/>
      <c r="B122" s="271"/>
      <c r="C122" s="276" t="s">
        <v>2384</v>
      </c>
      <c r="D122" s="271" t="str">
        <f>+D119</f>
        <v>m2</v>
      </c>
      <c r="E122" s="805"/>
      <c r="F122" s="287" t="s">
        <v>2385</v>
      </c>
      <c r="G122" s="382"/>
      <c r="H122" s="241">
        <v>3200000</v>
      </c>
      <c r="I122" s="90" t="s">
        <v>151</v>
      </c>
    </row>
    <row r="123" spans="1:9" ht="23.25" customHeight="1">
      <c r="A123" s="271"/>
      <c r="B123" s="271"/>
      <c r="C123" s="276" t="s">
        <v>2619</v>
      </c>
      <c r="D123" s="271" t="str">
        <f>+D122</f>
        <v>m2</v>
      </c>
      <c r="E123" s="805"/>
      <c r="F123" s="149" t="s">
        <v>2620</v>
      </c>
      <c r="G123" s="382"/>
      <c r="H123" s="241">
        <v>400000</v>
      </c>
      <c r="I123" s="90" t="s">
        <v>151</v>
      </c>
    </row>
    <row r="124" spans="1:9" ht="65.45" customHeight="1">
      <c r="A124" s="97"/>
      <c r="B124" s="97"/>
      <c r="C124" s="276" t="s">
        <v>2649</v>
      </c>
      <c r="D124" s="97"/>
      <c r="E124" s="928"/>
      <c r="F124" s="149"/>
      <c r="G124" s="382"/>
      <c r="H124" s="242"/>
      <c r="I124" s="90"/>
    </row>
    <row r="125" spans="1:9" ht="299.25">
      <c r="A125" s="271"/>
      <c r="B125" s="271"/>
      <c r="C125" s="276" t="s">
        <v>2692</v>
      </c>
      <c r="D125" s="271" t="s">
        <v>23</v>
      </c>
      <c r="E125" s="804" t="str">
        <f>E116</f>
        <v>ISO: 
9001: 2015</v>
      </c>
      <c r="F125" s="287" t="s">
        <v>2386</v>
      </c>
      <c r="G125" s="379" t="str">
        <f>G113</f>
        <v>Công ty cổ phần Alumik Việt Nam; Đc: Lô 202 Khu ĐT Việt Hòa, đường Thượng Lễ, phường Việt Hòa  thành phố Hải Phòng; 
SĐT:0941888828</v>
      </c>
      <c r="H125" s="241">
        <v>6000000</v>
      </c>
      <c r="I125" s="90" t="s">
        <v>151</v>
      </c>
    </row>
    <row r="126" spans="1:9" ht="63">
      <c r="A126" s="271"/>
      <c r="B126" s="271"/>
      <c r="C126" s="276" t="s">
        <v>2631</v>
      </c>
      <c r="D126" s="271"/>
      <c r="E126" s="946"/>
      <c r="F126" s="149" t="s">
        <v>2650</v>
      </c>
      <c r="G126" s="618"/>
      <c r="H126" s="241">
        <v>900000</v>
      </c>
      <c r="I126" s="90" t="s">
        <v>151</v>
      </c>
    </row>
    <row r="127" spans="1:9" ht="31.5">
      <c r="A127" s="97"/>
      <c r="B127" s="97"/>
      <c r="C127" s="276" t="s">
        <v>2651</v>
      </c>
      <c r="D127" s="97"/>
      <c r="E127" s="946"/>
      <c r="F127" s="149"/>
      <c r="G127" s="618"/>
      <c r="H127" s="242"/>
      <c r="I127" s="90"/>
    </row>
    <row r="128" spans="1:9" ht="126">
      <c r="A128" s="271"/>
      <c r="B128" s="271"/>
      <c r="C128" s="276" t="s">
        <v>2691</v>
      </c>
      <c r="D128" s="271"/>
      <c r="E128" s="946"/>
      <c r="F128" s="287" t="s">
        <v>2387</v>
      </c>
      <c r="G128" s="618"/>
      <c r="H128" s="241">
        <f>+H125</f>
        <v>6000000</v>
      </c>
      <c r="I128" s="90" t="s">
        <v>151</v>
      </c>
    </row>
    <row r="129" spans="1:9" ht="46.9" customHeight="1">
      <c r="A129" s="271"/>
      <c r="B129" s="271"/>
      <c r="C129" s="276" t="s">
        <v>2631</v>
      </c>
      <c r="D129" s="24" t="s">
        <v>297</v>
      </c>
      <c r="E129" s="946"/>
      <c r="F129" s="149" t="s">
        <v>2652</v>
      </c>
      <c r="G129" s="618"/>
      <c r="H129" s="241">
        <f>+H126</f>
        <v>900000</v>
      </c>
      <c r="I129" s="90" t="s">
        <v>151</v>
      </c>
    </row>
    <row r="130" spans="1:9" ht="31.5">
      <c r="A130" s="288"/>
      <c r="B130" s="288"/>
      <c r="C130" s="276" t="s">
        <v>2653</v>
      </c>
      <c r="D130" s="24" t="s">
        <v>297</v>
      </c>
      <c r="E130" s="946"/>
      <c r="F130" s="149" t="s">
        <v>2654</v>
      </c>
      <c r="G130" s="618"/>
      <c r="H130" s="241">
        <v>1300000</v>
      </c>
      <c r="I130" s="90" t="s">
        <v>151</v>
      </c>
    </row>
    <row r="131" spans="1:9" ht="31.5">
      <c r="A131" s="288"/>
      <c r="B131" s="288"/>
      <c r="C131" s="276" t="s">
        <v>2653</v>
      </c>
      <c r="D131" s="24" t="s">
        <v>297</v>
      </c>
      <c r="E131" s="946"/>
      <c r="F131" s="149" t="s">
        <v>2655</v>
      </c>
      <c r="G131" s="618"/>
      <c r="H131" s="241">
        <v>1500000</v>
      </c>
      <c r="I131" s="90" t="s">
        <v>151</v>
      </c>
    </row>
    <row r="132" spans="1:9" ht="15.75">
      <c r="A132" s="288"/>
      <c r="B132" s="288"/>
      <c r="C132" s="276" t="s">
        <v>2656</v>
      </c>
      <c r="D132" s="24" t="s">
        <v>297</v>
      </c>
      <c r="E132" s="947"/>
      <c r="F132" s="149" t="s">
        <v>2657</v>
      </c>
      <c r="G132" s="618"/>
      <c r="H132" s="241">
        <f>+H130</f>
        <v>1300000</v>
      </c>
      <c r="I132" s="90" t="s">
        <v>151</v>
      </c>
    </row>
    <row r="133" spans="1:9" ht="62.45" customHeight="1">
      <c r="A133" s="97"/>
      <c r="B133" s="97"/>
      <c r="C133" s="276" t="s">
        <v>2658</v>
      </c>
      <c r="D133" s="24"/>
      <c r="E133" s="140"/>
      <c r="F133" s="236"/>
      <c r="G133" s="798" t="str">
        <f>G125</f>
        <v>Công ty cổ phần Alumik Việt Nam; Đc: Lô 202 Khu ĐT Việt Hòa, đường Thượng Lễ, phường Việt Hòa  thành phố Hải Phòng; 
SĐT:0941888828</v>
      </c>
      <c r="H133" s="243"/>
      <c r="I133" s="90"/>
    </row>
    <row r="134" spans="1:9" ht="124.9" customHeight="1">
      <c r="A134" s="271" t="s">
        <v>205</v>
      </c>
      <c r="B134" s="271"/>
      <c r="C134" s="276" t="s">
        <v>2690</v>
      </c>
      <c r="D134" s="284"/>
      <c r="E134" s="948" t="s">
        <v>950</v>
      </c>
      <c r="F134" s="237" t="s">
        <v>2388</v>
      </c>
      <c r="G134" s="798"/>
      <c r="H134" s="243"/>
      <c r="I134" s="90"/>
    </row>
    <row r="135" spans="1:9" ht="110.25">
      <c r="A135" s="271">
        <v>1</v>
      </c>
      <c r="B135" s="271"/>
      <c r="C135" s="276" t="s">
        <v>2478</v>
      </c>
      <c r="D135" s="271" t="s">
        <v>23</v>
      </c>
      <c r="E135" s="929"/>
      <c r="F135" s="238" t="s">
        <v>2389</v>
      </c>
      <c r="G135" s="618"/>
      <c r="H135" s="243">
        <f>2900000</f>
        <v>2900000</v>
      </c>
      <c r="I135" s="90" t="s">
        <v>151</v>
      </c>
    </row>
    <row r="136" spans="1:9" ht="185.45" customHeight="1">
      <c r="A136" s="271">
        <v>2</v>
      </c>
      <c r="B136" s="271"/>
      <c r="C136" s="276" t="s">
        <v>2479</v>
      </c>
      <c r="D136" s="271" t="s">
        <v>23</v>
      </c>
      <c r="E136" s="929"/>
      <c r="F136" s="238" t="s">
        <v>2390</v>
      </c>
      <c r="G136" s="618"/>
      <c r="H136" s="243">
        <v>3500000</v>
      </c>
      <c r="I136" s="90" t="s">
        <v>151</v>
      </c>
    </row>
    <row r="137" spans="1:9" ht="124.9" customHeight="1">
      <c r="A137" s="271">
        <v>3</v>
      </c>
      <c r="B137" s="271"/>
      <c r="C137" s="276" t="s">
        <v>2480</v>
      </c>
      <c r="D137" s="271" t="s">
        <v>23</v>
      </c>
      <c r="E137" s="930"/>
      <c r="F137" s="238" t="s">
        <v>2391</v>
      </c>
      <c r="G137" s="618"/>
      <c r="H137" s="243">
        <v>3000000</v>
      </c>
      <c r="I137" s="90" t="s">
        <v>151</v>
      </c>
    </row>
    <row r="138" spans="1:9" ht="193.15" customHeight="1">
      <c r="A138" s="271">
        <v>4</v>
      </c>
      <c r="B138" s="271"/>
      <c r="C138" s="276" t="s">
        <v>2481</v>
      </c>
      <c r="D138" s="271" t="s">
        <v>23</v>
      </c>
      <c r="E138" s="948" t="s">
        <v>950</v>
      </c>
      <c r="F138" s="238" t="s">
        <v>2392</v>
      </c>
      <c r="G138" s="798" t="str">
        <f>G133</f>
        <v>Công ty cổ phần Alumik Việt Nam; Đc: Lô 202 Khu ĐT Việt Hòa, đường Thượng Lễ, phường Việt Hòa  thành phố Hải Phòng; 
SĐT:0941888828</v>
      </c>
      <c r="H138" s="243">
        <v>3800000</v>
      </c>
      <c r="I138" s="90" t="s">
        <v>151</v>
      </c>
    </row>
    <row r="139" spans="1:9" ht="64.150000000000006" customHeight="1">
      <c r="A139" s="271">
        <v>5</v>
      </c>
      <c r="B139" s="271"/>
      <c r="C139" s="276" t="s">
        <v>2482</v>
      </c>
      <c r="D139" s="271" t="s">
        <v>23</v>
      </c>
      <c r="E139" s="929"/>
      <c r="F139" s="237" t="s">
        <v>2483</v>
      </c>
      <c r="G139" s="931"/>
      <c r="H139" s="243">
        <v>300000</v>
      </c>
      <c r="I139" s="90" t="s">
        <v>151</v>
      </c>
    </row>
    <row r="140" spans="1:9" ht="15.75">
      <c r="A140" s="271">
        <v>6</v>
      </c>
      <c r="B140" s="271"/>
      <c r="C140" s="276" t="s">
        <v>298</v>
      </c>
      <c r="D140" s="97"/>
      <c r="E140" s="929"/>
      <c r="F140" s="236"/>
      <c r="G140" s="931"/>
      <c r="H140" s="243"/>
      <c r="I140" s="90"/>
    </row>
    <row r="141" spans="1:9" ht="31.5">
      <c r="A141" s="271"/>
      <c r="B141" s="271"/>
      <c r="C141" s="276" t="s">
        <v>2659</v>
      </c>
      <c r="D141" s="271" t="s">
        <v>33</v>
      </c>
      <c r="E141" s="929"/>
      <c r="F141" s="237" t="s">
        <v>2660</v>
      </c>
      <c r="G141" s="931"/>
      <c r="H141" s="243">
        <v>850000</v>
      </c>
      <c r="I141" s="90" t="s">
        <v>151</v>
      </c>
    </row>
    <row r="142" spans="1:9" ht="63">
      <c r="A142" s="271"/>
      <c r="B142" s="271"/>
      <c r="C142" s="276" t="s">
        <v>2661</v>
      </c>
      <c r="D142" s="271" t="s">
        <v>29</v>
      </c>
      <c r="E142" s="929"/>
      <c r="F142" s="237" t="s">
        <v>2662</v>
      </c>
      <c r="G142" s="931"/>
      <c r="H142" s="243">
        <v>300000</v>
      </c>
      <c r="I142" s="90" t="s">
        <v>151</v>
      </c>
    </row>
    <row r="143" spans="1:9" ht="27" customHeight="1">
      <c r="A143" s="271"/>
      <c r="B143" s="271"/>
      <c r="C143" s="276" t="s">
        <v>2663</v>
      </c>
      <c r="D143" s="271" t="s">
        <v>33</v>
      </c>
      <c r="E143" s="929"/>
      <c r="F143" s="236" t="s">
        <v>2664</v>
      </c>
      <c r="G143" s="931"/>
      <c r="H143" s="243">
        <v>300000</v>
      </c>
      <c r="I143" s="90" t="s">
        <v>151</v>
      </c>
    </row>
    <row r="144" spans="1:9" ht="48.75" customHeight="1">
      <c r="A144" s="97"/>
      <c r="B144" s="97"/>
      <c r="C144" s="276" t="s">
        <v>2665</v>
      </c>
      <c r="D144" s="271"/>
      <c r="E144" s="929"/>
      <c r="F144" s="149"/>
      <c r="G144" s="931"/>
      <c r="H144" s="241"/>
      <c r="I144" s="90"/>
    </row>
    <row r="145" spans="1:9" ht="63">
      <c r="A145" s="271">
        <v>1</v>
      </c>
      <c r="B145" s="271"/>
      <c r="C145" s="276" t="s">
        <v>2666</v>
      </c>
      <c r="D145" s="24" t="s">
        <v>33</v>
      </c>
      <c r="E145" s="929"/>
      <c r="F145" s="237" t="s">
        <v>2667</v>
      </c>
      <c r="G145" s="931"/>
      <c r="H145" s="241">
        <v>550000</v>
      </c>
      <c r="I145" s="90" t="s">
        <v>151</v>
      </c>
    </row>
    <row r="146" spans="1:9" ht="69" customHeight="1">
      <c r="A146" s="271">
        <v>2</v>
      </c>
      <c r="B146" s="271"/>
      <c r="C146" s="276" t="s">
        <v>2666</v>
      </c>
      <c r="D146" s="24" t="s">
        <v>33</v>
      </c>
      <c r="E146" s="929"/>
      <c r="F146" s="239" t="s">
        <v>2668</v>
      </c>
      <c r="G146" s="931"/>
      <c r="H146" s="241">
        <v>650000</v>
      </c>
      <c r="I146" s="90" t="s">
        <v>151</v>
      </c>
    </row>
    <row r="147" spans="1:9" ht="63">
      <c r="A147" s="271">
        <v>3</v>
      </c>
      <c r="B147" s="271"/>
      <c r="C147" s="276" t="s">
        <v>2669</v>
      </c>
      <c r="D147" s="24" t="s">
        <v>33</v>
      </c>
      <c r="E147" s="929"/>
      <c r="F147" s="237" t="s">
        <v>2670</v>
      </c>
      <c r="G147" s="931"/>
      <c r="H147" s="241">
        <v>450000</v>
      </c>
      <c r="I147" s="90" t="s">
        <v>151</v>
      </c>
    </row>
    <row r="148" spans="1:9" ht="63">
      <c r="A148" s="271">
        <v>4</v>
      </c>
      <c r="B148" s="271"/>
      <c r="C148" s="276" t="s">
        <v>2669</v>
      </c>
      <c r="D148" s="24" t="s">
        <v>33</v>
      </c>
      <c r="E148" s="929" t="str">
        <f>E138</f>
        <v>ISSO 2218-22
TCVN: 9383-2012</v>
      </c>
      <c r="F148" s="239" t="s">
        <v>2671</v>
      </c>
      <c r="G148" s="732" t="str">
        <f>G138</f>
        <v>Công ty cổ phần Alumik Việt Nam; Đc: Lô 202 Khu ĐT Việt Hòa, đường Thượng Lễ, phường Việt Hòa  thành phố Hải Phòng; 
SĐT:0941888828</v>
      </c>
      <c r="H148" s="241">
        <v>550000</v>
      </c>
      <c r="I148" s="90" t="s">
        <v>151</v>
      </c>
    </row>
    <row r="149" spans="1:9" ht="63">
      <c r="A149" s="271">
        <v>5</v>
      </c>
      <c r="B149" s="271"/>
      <c r="C149" s="276" t="s">
        <v>2669</v>
      </c>
      <c r="D149" s="24" t="s">
        <v>34</v>
      </c>
      <c r="E149" s="929"/>
      <c r="F149" s="237" t="s">
        <v>2672</v>
      </c>
      <c r="G149" s="732"/>
      <c r="H149" s="241">
        <v>600000</v>
      </c>
      <c r="I149" s="90" t="s">
        <v>151</v>
      </c>
    </row>
    <row r="150" spans="1:9" ht="47.25">
      <c r="A150" s="271">
        <v>6</v>
      </c>
      <c r="B150" s="271"/>
      <c r="C150" s="276" t="s">
        <v>2673</v>
      </c>
      <c r="D150" s="24" t="s">
        <v>299</v>
      </c>
      <c r="E150" s="929"/>
      <c r="F150" s="239" t="s">
        <v>2674</v>
      </c>
      <c r="G150" s="732"/>
      <c r="H150" s="241">
        <v>120000</v>
      </c>
      <c r="I150" s="90" t="s">
        <v>151</v>
      </c>
    </row>
    <row r="151" spans="1:9" ht="31.5">
      <c r="A151" s="271">
        <v>7</v>
      </c>
      <c r="B151" s="271"/>
      <c r="C151" s="276" t="s">
        <v>2675</v>
      </c>
      <c r="D151" s="24" t="s">
        <v>29</v>
      </c>
      <c r="E151" s="929"/>
      <c r="F151" s="239" t="s">
        <v>2676</v>
      </c>
      <c r="G151" s="732"/>
      <c r="H151" s="241">
        <v>220000</v>
      </c>
      <c r="I151" s="90" t="s">
        <v>151</v>
      </c>
    </row>
    <row r="152" spans="1:9" ht="31.5">
      <c r="A152" s="271">
        <v>8</v>
      </c>
      <c r="B152" s="271"/>
      <c r="C152" s="276" t="s">
        <v>2688</v>
      </c>
      <c r="D152" s="24" t="s">
        <v>33</v>
      </c>
      <c r="E152" s="929"/>
      <c r="F152" s="239" t="s">
        <v>2687</v>
      </c>
      <c r="G152" s="732"/>
      <c r="H152" s="241">
        <v>500000</v>
      </c>
      <c r="I152" s="90" t="s">
        <v>151</v>
      </c>
    </row>
    <row r="153" spans="1:9" ht="78.75">
      <c r="A153" s="271">
        <v>9</v>
      </c>
      <c r="B153" s="271"/>
      <c r="C153" s="276" t="s">
        <v>2677</v>
      </c>
      <c r="D153" s="24" t="s">
        <v>33</v>
      </c>
      <c r="E153" s="929"/>
      <c r="F153" s="239" t="s">
        <v>2678</v>
      </c>
      <c r="G153" s="732"/>
      <c r="H153" s="241">
        <v>1450000</v>
      </c>
      <c r="I153" s="90" t="s">
        <v>151</v>
      </c>
    </row>
    <row r="154" spans="1:9" ht="63">
      <c r="A154" s="271">
        <v>10</v>
      </c>
      <c r="B154" s="271"/>
      <c r="C154" s="276" t="s">
        <v>2677</v>
      </c>
      <c r="D154" s="24" t="s">
        <v>33</v>
      </c>
      <c r="E154" s="929"/>
      <c r="F154" s="237" t="s">
        <v>2678</v>
      </c>
      <c r="G154" s="732"/>
      <c r="H154" s="241">
        <v>1750000</v>
      </c>
      <c r="I154" s="90" t="s">
        <v>151</v>
      </c>
    </row>
    <row r="155" spans="1:9" ht="61.15" customHeight="1">
      <c r="A155" s="271">
        <v>11</v>
      </c>
      <c r="B155" s="271"/>
      <c r="C155" s="276" t="s">
        <v>2679</v>
      </c>
      <c r="D155" s="24" t="s">
        <v>33</v>
      </c>
      <c r="E155" s="929"/>
      <c r="F155" s="237" t="s">
        <v>2680</v>
      </c>
      <c r="G155" s="732"/>
      <c r="H155" s="241">
        <v>7500000</v>
      </c>
      <c r="I155" s="90" t="s">
        <v>151</v>
      </c>
    </row>
    <row r="156" spans="1:9" ht="31.5">
      <c r="A156" s="271">
        <v>12</v>
      </c>
      <c r="B156" s="271"/>
      <c r="C156" s="276" t="s">
        <v>2682</v>
      </c>
      <c r="D156" s="24" t="s">
        <v>33</v>
      </c>
      <c r="E156" s="929"/>
      <c r="F156" s="239" t="s">
        <v>2683</v>
      </c>
      <c r="G156" s="732"/>
      <c r="H156" s="241">
        <v>650000</v>
      </c>
      <c r="I156" s="90" t="s">
        <v>151</v>
      </c>
    </row>
    <row r="157" spans="1:9" ht="76.150000000000006" customHeight="1">
      <c r="A157" s="271">
        <v>13</v>
      </c>
      <c r="B157" s="271"/>
      <c r="C157" s="276" t="s">
        <v>2681</v>
      </c>
      <c r="D157" s="24" t="s">
        <v>33</v>
      </c>
      <c r="E157" s="930"/>
      <c r="F157" s="239" t="s">
        <v>2684</v>
      </c>
      <c r="G157" s="732"/>
      <c r="H157" s="241">
        <v>4000000</v>
      </c>
      <c r="I157" s="90" t="s">
        <v>151</v>
      </c>
    </row>
    <row r="158" spans="1:9" ht="165">
      <c r="A158" s="271">
        <v>14</v>
      </c>
      <c r="B158" s="271"/>
      <c r="C158" s="276" t="s">
        <v>2685</v>
      </c>
      <c r="D158" s="24" t="s">
        <v>33</v>
      </c>
      <c r="E158" s="98" t="str">
        <f>E148</f>
        <v>ISSO 2218-22
TCVN: 9383-2012</v>
      </c>
      <c r="F158" s="240" t="s">
        <v>2686</v>
      </c>
      <c r="G158" s="289" t="str">
        <f>G148</f>
        <v>Công ty cổ phần Alumik Việt Nam; Đc: Lô 202 Khu ĐT Việt Hòa, đường Thượng Lễ, phường Việt Hòa  thành phố Hải Phòng; 
SĐT:0941888828</v>
      </c>
      <c r="H158" s="241">
        <v>35000000</v>
      </c>
      <c r="I158" s="90" t="s">
        <v>151</v>
      </c>
    </row>
    <row r="159" spans="1:9" ht="23.45" customHeight="1">
      <c r="A159" s="187" t="s">
        <v>3377</v>
      </c>
      <c r="B159" s="383" t="s">
        <v>3378</v>
      </c>
      <c r="C159" s="290"/>
      <c r="D159" s="291"/>
      <c r="E159" s="292"/>
      <c r="F159" s="293"/>
      <c r="G159" s="290"/>
      <c r="H159" s="293"/>
      <c r="I159" s="290"/>
    </row>
    <row r="160" spans="1:9" ht="168.6" customHeight="1">
      <c r="A160" s="383"/>
      <c r="B160" s="383"/>
      <c r="C160" s="303" t="s">
        <v>3406</v>
      </c>
      <c r="D160" s="271"/>
      <c r="E160" s="271" t="s">
        <v>3380</v>
      </c>
      <c r="F160" s="294" t="s">
        <v>3400</v>
      </c>
      <c r="G160" s="939" t="s">
        <v>3381</v>
      </c>
      <c r="H160" s="304">
        <v>2031193</v>
      </c>
      <c r="I160" s="731" t="s">
        <v>4033</v>
      </c>
    </row>
    <row r="161" spans="1:9" s="4" customFormat="1" ht="18.75">
      <c r="A161" s="384"/>
      <c r="B161" s="384"/>
      <c r="C161" s="149" t="s">
        <v>3382</v>
      </c>
      <c r="D161" s="271" t="s">
        <v>3540</v>
      </c>
      <c r="E161" s="295"/>
      <c r="F161" s="296" t="s">
        <v>3394</v>
      </c>
      <c r="G161" s="940"/>
      <c r="H161" s="304">
        <v>200000</v>
      </c>
      <c r="I161" s="732"/>
    </row>
    <row r="162" spans="1:9" s="4" customFormat="1" ht="29.25" customHeight="1">
      <c r="A162" s="384"/>
      <c r="B162" s="384"/>
      <c r="C162" s="149" t="s">
        <v>3383</v>
      </c>
      <c r="D162" s="271" t="s">
        <v>3540</v>
      </c>
      <c r="E162" s="295"/>
      <c r="F162" s="296" t="s">
        <v>3384</v>
      </c>
      <c r="G162" s="940"/>
      <c r="H162" s="304">
        <v>150000</v>
      </c>
      <c r="I162" s="732"/>
    </row>
    <row r="163" spans="1:9" s="4" customFormat="1" ht="31.5">
      <c r="A163" s="384"/>
      <c r="B163" s="384"/>
      <c r="C163" s="149" t="s">
        <v>3386</v>
      </c>
      <c r="D163" s="271" t="s">
        <v>3540</v>
      </c>
      <c r="E163" s="295"/>
      <c r="F163" s="296" t="s">
        <v>3387</v>
      </c>
      <c r="G163" s="940"/>
      <c r="H163" s="304">
        <v>110000</v>
      </c>
      <c r="I163" s="733"/>
    </row>
    <row r="164" spans="1:9" s="4" customFormat="1" ht="31.5">
      <c r="A164" s="384"/>
      <c r="B164" s="384"/>
      <c r="C164" s="149" t="s">
        <v>3388</v>
      </c>
      <c r="D164" s="271" t="s">
        <v>3540</v>
      </c>
      <c r="E164" s="295"/>
      <c r="F164" s="296" t="s">
        <v>3389</v>
      </c>
      <c r="G164" s="940"/>
      <c r="H164" s="304">
        <v>155000</v>
      </c>
      <c r="I164" s="90" t="s">
        <v>151</v>
      </c>
    </row>
    <row r="165" spans="1:9" s="4" customFormat="1" ht="52.5" customHeight="1">
      <c r="A165" s="384"/>
      <c r="B165" s="384"/>
      <c r="C165" s="149" t="s">
        <v>3390</v>
      </c>
      <c r="D165" s="271" t="s">
        <v>3540</v>
      </c>
      <c r="E165" s="295"/>
      <c r="F165" s="296" t="s">
        <v>3391</v>
      </c>
      <c r="G165" s="940"/>
      <c r="H165" s="305" t="s">
        <v>3477</v>
      </c>
      <c r="I165" s="90" t="s">
        <v>151</v>
      </c>
    </row>
    <row r="166" spans="1:9" s="4" customFormat="1" ht="27" customHeight="1">
      <c r="A166" s="384"/>
      <c r="B166" s="384"/>
      <c r="C166" s="149" t="s">
        <v>3392</v>
      </c>
      <c r="D166" s="271" t="s">
        <v>3540</v>
      </c>
      <c r="E166" s="295"/>
      <c r="F166" s="296" t="s">
        <v>3393</v>
      </c>
      <c r="G166" s="940"/>
      <c r="H166" s="304">
        <v>180000</v>
      </c>
      <c r="I166" s="90" t="s">
        <v>151</v>
      </c>
    </row>
    <row r="167" spans="1:9" s="4" customFormat="1" ht="173.25">
      <c r="A167" s="384"/>
      <c r="B167" s="384"/>
      <c r="C167" s="287" t="s">
        <v>3405</v>
      </c>
      <c r="D167" s="271"/>
      <c r="E167" s="295" t="s">
        <v>3380</v>
      </c>
      <c r="F167" s="298" t="s">
        <v>3399</v>
      </c>
      <c r="G167" s="306" t="str">
        <f>G160</f>
        <v>Công ty TNHH Minh Hải
3.	Đc: Số nhà 06, đường Ngô Quyền, Phường Thành Đông, Thành Phố Hải Phòng, Việt Nam;SĐT: 02203899099/ 0972756272</v>
      </c>
      <c r="H167" s="304">
        <v>1813119</v>
      </c>
      <c r="I167" s="90" t="s">
        <v>151</v>
      </c>
    </row>
    <row r="168" spans="1:9" s="4" customFormat="1" ht="18.75">
      <c r="A168" s="384"/>
      <c r="B168" s="384"/>
      <c r="C168" s="149" t="s">
        <v>3382</v>
      </c>
      <c r="D168" s="271" t="s">
        <v>3540</v>
      </c>
      <c r="E168" s="295"/>
      <c r="F168" s="296" t="s">
        <v>3394</v>
      </c>
      <c r="G168" s="315"/>
      <c r="H168" s="304">
        <v>200000</v>
      </c>
      <c r="I168" s="90" t="s">
        <v>151</v>
      </c>
    </row>
    <row r="169" spans="1:9" s="4" customFormat="1" ht="18.75">
      <c r="A169" s="384"/>
      <c r="B169" s="384"/>
      <c r="C169" s="149" t="s">
        <v>3382</v>
      </c>
      <c r="D169" s="271" t="s">
        <v>3540</v>
      </c>
      <c r="E169" s="295"/>
      <c r="F169" s="296" t="s">
        <v>3384</v>
      </c>
      <c r="G169" s="315"/>
      <c r="H169" s="304">
        <v>150000</v>
      </c>
      <c r="I169" s="90" t="s">
        <v>151</v>
      </c>
    </row>
    <row r="170" spans="1:9" s="4" customFormat="1" ht="31.5">
      <c r="A170" s="384"/>
      <c r="B170" s="384"/>
      <c r="C170" s="149" t="s">
        <v>3395</v>
      </c>
      <c r="D170" s="271" t="s">
        <v>3540</v>
      </c>
      <c r="E170" s="295"/>
      <c r="F170" s="296" t="s">
        <v>3396</v>
      </c>
      <c r="G170" s="315"/>
      <c r="H170" s="304">
        <v>110000</v>
      </c>
      <c r="I170" s="90" t="s">
        <v>151</v>
      </c>
    </row>
    <row r="171" spans="1:9" s="4" customFormat="1" ht="31.5">
      <c r="A171" s="384"/>
      <c r="B171" s="384"/>
      <c r="C171" s="149" t="s">
        <v>3388</v>
      </c>
      <c r="D171" s="271" t="s">
        <v>3540</v>
      </c>
      <c r="E171" s="295"/>
      <c r="F171" s="296" t="s">
        <v>3389</v>
      </c>
      <c r="G171" s="315"/>
      <c r="H171" s="304">
        <v>155000</v>
      </c>
      <c r="I171" s="90" t="s">
        <v>151</v>
      </c>
    </row>
    <row r="172" spans="1:9" s="4" customFormat="1" ht="46.5" customHeight="1">
      <c r="A172" s="384"/>
      <c r="B172" s="384"/>
      <c r="C172" s="149" t="s">
        <v>3390</v>
      </c>
      <c r="D172" s="271" t="s">
        <v>3540</v>
      </c>
      <c r="E172" s="295"/>
      <c r="F172" s="296" t="s">
        <v>3391</v>
      </c>
      <c r="G172" s="315"/>
      <c r="H172" s="305" t="s">
        <v>3477</v>
      </c>
      <c r="I172" s="90" t="s">
        <v>151</v>
      </c>
    </row>
    <row r="173" spans="1:9" s="4" customFormat="1" ht="18.75">
      <c r="A173" s="384"/>
      <c r="B173" s="384"/>
      <c r="C173" s="149" t="s">
        <v>3397</v>
      </c>
      <c r="D173" s="271" t="s">
        <v>3540</v>
      </c>
      <c r="E173" s="295"/>
      <c r="F173" s="296" t="s">
        <v>3393</v>
      </c>
      <c r="G173" s="315"/>
      <c r="H173" s="304">
        <v>180000</v>
      </c>
      <c r="I173" s="90" t="s">
        <v>151</v>
      </c>
    </row>
    <row r="174" spans="1:9" s="4" customFormat="1" ht="144" customHeight="1">
      <c r="A174" s="384"/>
      <c r="B174" s="384"/>
      <c r="C174" s="149" t="s">
        <v>3404</v>
      </c>
      <c r="D174" s="271"/>
      <c r="E174" s="31" t="s">
        <v>3380</v>
      </c>
      <c r="F174" s="298" t="s">
        <v>3398</v>
      </c>
      <c r="G174" s="315"/>
      <c r="H174" s="304">
        <v>1567409</v>
      </c>
      <c r="I174" s="90" t="s">
        <v>151</v>
      </c>
    </row>
    <row r="175" spans="1:9" s="4" customFormat="1" ht="18.75">
      <c r="A175" s="384"/>
      <c r="B175" s="384"/>
      <c r="C175" s="149" t="s">
        <v>3383</v>
      </c>
      <c r="D175" s="271" t="s">
        <v>3540</v>
      </c>
      <c r="E175" s="295"/>
      <c r="F175" s="296" t="s">
        <v>3394</v>
      </c>
      <c r="G175" s="315"/>
      <c r="H175" s="304">
        <v>200000</v>
      </c>
      <c r="I175" s="90" t="s">
        <v>151</v>
      </c>
    </row>
    <row r="176" spans="1:9" s="4" customFormat="1" ht="18.75">
      <c r="A176" s="384"/>
      <c r="B176" s="384"/>
      <c r="C176" s="149" t="s">
        <v>3383</v>
      </c>
      <c r="D176" s="271" t="s">
        <v>3540</v>
      </c>
      <c r="E176" s="295"/>
      <c r="F176" s="296" t="s">
        <v>3384</v>
      </c>
      <c r="G176" s="315"/>
      <c r="H176" s="304">
        <v>150000</v>
      </c>
      <c r="I176" s="90" t="s">
        <v>151</v>
      </c>
    </row>
    <row r="177" spans="1:9" s="4" customFormat="1" ht="31.5">
      <c r="A177" s="384"/>
      <c r="B177" s="384"/>
      <c r="C177" s="149" t="s">
        <v>3386</v>
      </c>
      <c r="D177" s="271" t="s">
        <v>3540</v>
      </c>
      <c r="E177" s="295"/>
      <c r="F177" s="296" t="s">
        <v>3387</v>
      </c>
      <c r="G177" s="315"/>
      <c r="H177" s="304">
        <v>110000</v>
      </c>
      <c r="I177" s="90" t="s">
        <v>151</v>
      </c>
    </row>
    <row r="178" spans="1:9" s="4" customFormat="1" ht="31.5">
      <c r="A178" s="384"/>
      <c r="B178" s="384"/>
      <c r="C178" s="149" t="s">
        <v>3401</v>
      </c>
      <c r="D178" s="271" t="s">
        <v>3540</v>
      </c>
      <c r="E178" s="295"/>
      <c r="F178" s="296" t="s">
        <v>3389</v>
      </c>
      <c r="G178" s="315"/>
      <c r="H178" s="304">
        <v>155000</v>
      </c>
      <c r="I178" s="90" t="s">
        <v>151</v>
      </c>
    </row>
    <row r="179" spans="1:9" s="4" customFormat="1" ht="31.5">
      <c r="A179" s="384"/>
      <c r="B179" s="384"/>
      <c r="C179" s="149" t="s">
        <v>3402</v>
      </c>
      <c r="D179" s="271" t="s">
        <v>3540</v>
      </c>
      <c r="E179" s="295"/>
      <c r="F179" s="296" t="s">
        <v>3391</v>
      </c>
      <c r="G179" s="315"/>
      <c r="H179" s="305" t="s">
        <v>3477</v>
      </c>
      <c r="I179" s="90" t="s">
        <v>151</v>
      </c>
    </row>
    <row r="180" spans="1:9" s="4" customFormat="1" ht="18.75">
      <c r="A180" s="384"/>
      <c r="B180" s="384"/>
      <c r="C180" s="149" t="s">
        <v>3383</v>
      </c>
      <c r="D180" s="271" t="s">
        <v>3540</v>
      </c>
      <c r="E180" s="295"/>
      <c r="F180" s="296" t="s">
        <v>3394</v>
      </c>
      <c r="G180" s="315"/>
      <c r="H180" s="299">
        <v>180000</v>
      </c>
      <c r="I180" s="90" t="s">
        <v>151</v>
      </c>
    </row>
    <row r="181" spans="1:9" s="4" customFormat="1" ht="38.25" customHeight="1">
      <c r="A181" s="384"/>
      <c r="B181" s="384"/>
      <c r="C181" s="927" t="s">
        <v>3408</v>
      </c>
      <c r="D181" s="927"/>
      <c r="E181" s="927"/>
      <c r="F181" s="927"/>
      <c r="G181" s="315"/>
      <c r="H181" s="296"/>
      <c r="I181" s="297"/>
    </row>
    <row r="182" spans="1:9" s="4" customFormat="1" ht="142.9" customHeight="1">
      <c r="A182" s="384"/>
      <c r="B182" s="384"/>
      <c r="C182" s="287" t="s">
        <v>3407</v>
      </c>
      <c r="D182" s="271"/>
      <c r="E182" s="295"/>
      <c r="F182" s="298" t="s">
        <v>3410</v>
      </c>
      <c r="G182" s="759" t="s">
        <v>3541</v>
      </c>
      <c r="H182" s="299">
        <v>2776316</v>
      </c>
      <c r="I182" s="90" t="s">
        <v>151</v>
      </c>
    </row>
    <row r="183" spans="1:9" s="4" customFormat="1" ht="18.75">
      <c r="A183" s="384"/>
      <c r="B183" s="384"/>
      <c r="C183" s="149" t="s">
        <v>3383</v>
      </c>
      <c r="D183" s="271" t="s">
        <v>3540</v>
      </c>
      <c r="E183" s="295"/>
      <c r="F183" s="296" t="s">
        <v>3394</v>
      </c>
      <c r="G183" s="759"/>
      <c r="H183" s="299">
        <v>280000</v>
      </c>
      <c r="I183" s="90" t="s">
        <v>151</v>
      </c>
    </row>
    <row r="184" spans="1:9" s="4" customFormat="1" ht="18.75">
      <c r="A184" s="384"/>
      <c r="B184" s="384"/>
      <c r="C184" s="149" t="s">
        <v>3382</v>
      </c>
      <c r="D184" s="271" t="s">
        <v>3540</v>
      </c>
      <c r="E184" s="295"/>
      <c r="F184" s="296" t="s">
        <v>3384</v>
      </c>
      <c r="G184" s="315"/>
      <c r="H184" s="299">
        <v>250000</v>
      </c>
      <c r="I184" s="90" t="s">
        <v>151</v>
      </c>
    </row>
    <row r="185" spans="1:9" s="4" customFormat="1" ht="31.5">
      <c r="A185" s="384"/>
      <c r="B185" s="384"/>
      <c r="C185" s="149" t="s">
        <v>3401</v>
      </c>
      <c r="D185" s="271" t="s">
        <v>3540</v>
      </c>
      <c r="E185" s="295"/>
      <c r="F185" s="296" t="s">
        <v>3389</v>
      </c>
      <c r="G185" s="315"/>
      <c r="H185" s="299">
        <v>155000</v>
      </c>
      <c r="I185" s="90" t="s">
        <v>151</v>
      </c>
    </row>
    <row r="186" spans="1:9" s="4" customFormat="1" ht="31.5">
      <c r="A186" s="384"/>
      <c r="B186" s="384"/>
      <c r="C186" s="149" t="s">
        <v>3401</v>
      </c>
      <c r="D186" s="271" t="s">
        <v>3540</v>
      </c>
      <c r="E186" s="295"/>
      <c r="F186" s="296" t="s">
        <v>3411</v>
      </c>
      <c r="G186" s="315"/>
      <c r="H186" s="299">
        <v>365000</v>
      </c>
      <c r="I186" s="90" t="s">
        <v>151</v>
      </c>
    </row>
    <row r="187" spans="1:9" s="4" customFormat="1" ht="31.5">
      <c r="A187" s="384"/>
      <c r="B187" s="384"/>
      <c r="C187" s="149" t="s">
        <v>3401</v>
      </c>
      <c r="D187" s="271" t="s">
        <v>3540</v>
      </c>
      <c r="E187" s="295"/>
      <c r="F187" s="296" t="s">
        <v>3412</v>
      </c>
      <c r="G187" s="315"/>
      <c r="H187" s="299">
        <v>485000</v>
      </c>
      <c r="I187" s="90" t="s">
        <v>151</v>
      </c>
    </row>
    <row r="188" spans="1:9" s="4" customFormat="1" ht="31.5">
      <c r="A188" s="384"/>
      <c r="B188" s="384"/>
      <c r="C188" s="149" t="s">
        <v>3395</v>
      </c>
      <c r="D188" s="271" t="s">
        <v>3540</v>
      </c>
      <c r="E188" s="295"/>
      <c r="F188" s="296" t="s">
        <v>3396</v>
      </c>
      <c r="G188" s="315"/>
      <c r="H188" s="299">
        <v>110000</v>
      </c>
      <c r="I188" s="90" t="s">
        <v>151</v>
      </c>
    </row>
    <row r="189" spans="1:9" s="4" customFormat="1" ht="31.5">
      <c r="A189" s="384"/>
      <c r="B189" s="384"/>
      <c r="C189" s="149" t="s">
        <v>3395</v>
      </c>
      <c r="D189" s="271" t="s">
        <v>3540</v>
      </c>
      <c r="E189" s="295"/>
      <c r="F189" s="296" t="s">
        <v>3413</v>
      </c>
      <c r="G189" s="315"/>
      <c r="H189" s="299">
        <v>230000</v>
      </c>
      <c r="I189" s="90" t="s">
        <v>151</v>
      </c>
    </row>
    <row r="190" spans="1:9" s="4" customFormat="1" ht="31.5">
      <c r="A190" s="384"/>
      <c r="B190" s="384"/>
      <c r="C190" s="149" t="s">
        <v>3395</v>
      </c>
      <c r="D190" s="271" t="s">
        <v>3540</v>
      </c>
      <c r="E190" s="295"/>
      <c r="F190" s="296" t="s">
        <v>3414</v>
      </c>
      <c r="G190" s="315"/>
      <c r="H190" s="299">
        <v>340000</v>
      </c>
      <c r="I190" s="90" t="s">
        <v>151</v>
      </c>
    </row>
    <row r="191" spans="1:9" s="4" customFormat="1" ht="31.5">
      <c r="A191" s="384"/>
      <c r="B191" s="384"/>
      <c r="C191" s="149" t="s">
        <v>3415</v>
      </c>
      <c r="D191" s="271" t="s">
        <v>3540</v>
      </c>
      <c r="E191" s="295"/>
      <c r="F191" s="296" t="s">
        <v>3416</v>
      </c>
      <c r="G191" s="315"/>
      <c r="H191" s="299">
        <v>450000</v>
      </c>
      <c r="I191" s="90" t="s">
        <v>151</v>
      </c>
    </row>
    <row r="192" spans="1:9" s="4" customFormat="1" ht="31.5">
      <c r="A192" s="384"/>
      <c r="B192" s="384"/>
      <c r="C192" s="149" t="s">
        <v>3417</v>
      </c>
      <c r="D192" s="271" t="s">
        <v>3540</v>
      </c>
      <c r="E192" s="295"/>
      <c r="F192" s="296" t="s">
        <v>3418</v>
      </c>
      <c r="G192" s="315"/>
      <c r="H192" s="299">
        <v>550000</v>
      </c>
      <c r="I192" s="90" t="s">
        <v>151</v>
      </c>
    </row>
    <row r="193" spans="1:9" s="4" customFormat="1" ht="31.5" customHeight="1">
      <c r="A193" s="384"/>
      <c r="B193" s="384"/>
      <c r="C193" s="149" t="s">
        <v>3419</v>
      </c>
      <c r="D193" s="271" t="s">
        <v>3540</v>
      </c>
      <c r="E193" s="295"/>
      <c r="F193" s="296" t="s">
        <v>3420</v>
      </c>
      <c r="G193" s="315"/>
      <c r="H193" s="299">
        <v>660000</v>
      </c>
      <c r="I193" s="90" t="s">
        <v>151</v>
      </c>
    </row>
    <row r="194" spans="1:9" s="4" customFormat="1" ht="64.5" customHeight="1">
      <c r="A194" s="384"/>
      <c r="B194" s="384"/>
      <c r="C194" s="149" t="s">
        <v>3421</v>
      </c>
      <c r="D194" s="271" t="s">
        <v>3540</v>
      </c>
      <c r="E194" s="295"/>
      <c r="F194" s="296" t="s">
        <v>3422</v>
      </c>
      <c r="G194" s="315"/>
      <c r="H194" s="299">
        <v>2060000</v>
      </c>
      <c r="I194" s="90" t="s">
        <v>151</v>
      </c>
    </row>
    <row r="195" spans="1:9" s="4" customFormat="1" ht="31.5">
      <c r="A195" s="384"/>
      <c r="B195" s="384"/>
      <c r="C195" s="149" t="s">
        <v>3423</v>
      </c>
      <c r="D195" s="271" t="s">
        <v>3540</v>
      </c>
      <c r="E195" s="295"/>
      <c r="F195" s="296" t="s">
        <v>3391</v>
      </c>
      <c r="G195" s="315"/>
      <c r="H195" s="300" t="s">
        <v>3477</v>
      </c>
      <c r="I195" s="90" t="s">
        <v>151</v>
      </c>
    </row>
    <row r="196" spans="1:9" s="4" customFormat="1" ht="18.75">
      <c r="A196" s="384"/>
      <c r="B196" s="384"/>
      <c r="C196" s="149" t="s">
        <v>3392</v>
      </c>
      <c r="D196" s="271" t="s">
        <v>3540</v>
      </c>
      <c r="E196" s="295"/>
      <c r="F196" s="296" t="s">
        <v>3393</v>
      </c>
      <c r="G196" s="315"/>
      <c r="H196" s="299">
        <v>180000</v>
      </c>
      <c r="I196" s="90" t="s">
        <v>151</v>
      </c>
    </row>
    <row r="197" spans="1:9" s="4" customFormat="1" ht="141.75">
      <c r="A197" s="384"/>
      <c r="B197" s="384"/>
      <c r="C197" s="149" t="s">
        <v>3409</v>
      </c>
      <c r="D197" s="271"/>
      <c r="E197" s="295"/>
      <c r="F197" s="298" t="s">
        <v>3424</v>
      </c>
      <c r="G197" s="759" t="s">
        <v>3541</v>
      </c>
      <c r="H197" s="304">
        <v>2776102</v>
      </c>
      <c r="I197" s="90" t="s">
        <v>151</v>
      </c>
    </row>
    <row r="198" spans="1:9" s="4" customFormat="1" ht="18.75">
      <c r="A198" s="384"/>
      <c r="B198" s="384"/>
      <c r="C198" s="149" t="s">
        <v>3383</v>
      </c>
      <c r="D198" s="271" t="s">
        <v>3540</v>
      </c>
      <c r="E198" s="295"/>
      <c r="F198" s="296" t="s">
        <v>3394</v>
      </c>
      <c r="G198" s="759"/>
      <c r="H198" s="304">
        <v>280000</v>
      </c>
      <c r="I198" s="90" t="s">
        <v>151</v>
      </c>
    </row>
    <row r="199" spans="1:9" s="4" customFormat="1" ht="29.25" customHeight="1">
      <c r="A199" s="384"/>
      <c r="B199" s="384"/>
      <c r="C199" s="149" t="s">
        <v>3383</v>
      </c>
      <c r="D199" s="271" t="s">
        <v>3540</v>
      </c>
      <c r="E199" s="295"/>
      <c r="F199" s="296" t="s">
        <v>3384</v>
      </c>
      <c r="G199" s="315"/>
      <c r="H199" s="304">
        <v>250000</v>
      </c>
      <c r="I199" s="90" t="s">
        <v>151</v>
      </c>
    </row>
    <row r="200" spans="1:9" s="4" customFormat="1" ht="31.5">
      <c r="A200" s="384"/>
      <c r="B200" s="384"/>
      <c r="C200" s="149" t="s">
        <v>3388</v>
      </c>
      <c r="D200" s="271" t="s">
        <v>3540</v>
      </c>
      <c r="E200" s="295"/>
      <c r="F200" s="296" t="s">
        <v>3389</v>
      </c>
      <c r="G200" s="315"/>
      <c r="H200" s="304">
        <v>155000</v>
      </c>
      <c r="I200" s="90" t="s">
        <v>151</v>
      </c>
    </row>
    <row r="201" spans="1:9" s="4" customFormat="1" ht="31.5">
      <c r="A201" s="384"/>
      <c r="B201" s="384"/>
      <c r="C201" s="149" t="s">
        <v>3401</v>
      </c>
      <c r="D201" s="271" t="s">
        <v>3540</v>
      </c>
      <c r="E201" s="295"/>
      <c r="F201" s="296" t="s">
        <v>3411</v>
      </c>
      <c r="G201" s="315"/>
      <c r="H201" s="304">
        <v>365000</v>
      </c>
      <c r="I201" s="90" t="s">
        <v>151</v>
      </c>
    </row>
    <row r="202" spans="1:9" s="4" customFormat="1" ht="31.5">
      <c r="A202" s="384"/>
      <c r="B202" s="384"/>
      <c r="C202" s="149" t="s">
        <v>3401</v>
      </c>
      <c r="D202" s="271" t="s">
        <v>3540</v>
      </c>
      <c r="E202" s="295"/>
      <c r="F202" s="296" t="s">
        <v>3412</v>
      </c>
      <c r="G202" s="315"/>
      <c r="H202" s="304">
        <v>485000</v>
      </c>
      <c r="I202" s="90" t="s">
        <v>151</v>
      </c>
    </row>
    <row r="203" spans="1:9" s="4" customFormat="1" ht="31.5">
      <c r="A203" s="384"/>
      <c r="B203" s="384"/>
      <c r="C203" s="149" t="s">
        <v>3386</v>
      </c>
      <c r="D203" s="271" t="s">
        <v>3540</v>
      </c>
      <c r="E203" s="295"/>
      <c r="F203" s="296" t="s">
        <v>3396</v>
      </c>
      <c r="G203" s="315"/>
      <c r="H203" s="304">
        <v>110000</v>
      </c>
      <c r="I203" s="90" t="s">
        <v>151</v>
      </c>
    </row>
    <row r="204" spans="1:9" s="4" customFormat="1" ht="31.5">
      <c r="A204" s="384"/>
      <c r="B204" s="384"/>
      <c r="C204" s="149" t="s">
        <v>3386</v>
      </c>
      <c r="D204" s="271" t="s">
        <v>3540</v>
      </c>
      <c r="E204" s="295"/>
      <c r="F204" s="296" t="s">
        <v>3413</v>
      </c>
      <c r="G204" s="315"/>
      <c r="H204" s="304">
        <v>230000</v>
      </c>
      <c r="I204" s="90" t="s">
        <v>151</v>
      </c>
    </row>
    <row r="205" spans="1:9" s="4" customFormat="1" ht="31.5">
      <c r="A205" s="384"/>
      <c r="B205" s="384"/>
      <c r="C205" s="149" t="s">
        <v>3386</v>
      </c>
      <c r="D205" s="271" t="s">
        <v>3540</v>
      </c>
      <c r="E205" s="295"/>
      <c r="F205" s="296" t="s">
        <v>3414</v>
      </c>
      <c r="G205" s="315"/>
      <c r="H205" s="304">
        <v>340000</v>
      </c>
      <c r="I205" s="90" t="s">
        <v>151</v>
      </c>
    </row>
    <row r="206" spans="1:9" s="4" customFormat="1" ht="31.5">
      <c r="A206" s="384"/>
      <c r="B206" s="384"/>
      <c r="C206" s="149" t="s">
        <v>3425</v>
      </c>
      <c r="D206" s="271" t="s">
        <v>3540</v>
      </c>
      <c r="E206" s="295"/>
      <c r="F206" s="296" t="s">
        <v>3416</v>
      </c>
      <c r="G206" s="315"/>
      <c r="H206" s="304">
        <v>450000</v>
      </c>
      <c r="I206" s="90" t="s">
        <v>151</v>
      </c>
    </row>
    <row r="207" spans="1:9" s="4" customFormat="1" ht="31.5">
      <c r="A207" s="384"/>
      <c r="B207" s="384"/>
      <c r="C207" s="149" t="s">
        <v>3426</v>
      </c>
      <c r="D207" s="271" t="s">
        <v>3540</v>
      </c>
      <c r="E207" s="295"/>
      <c r="F207" s="296" t="s">
        <v>3418</v>
      </c>
      <c r="G207" s="315"/>
      <c r="H207" s="304">
        <v>550000</v>
      </c>
      <c r="I207" s="90" t="s">
        <v>151</v>
      </c>
    </row>
    <row r="208" spans="1:9" s="4" customFormat="1" ht="31.5">
      <c r="A208" s="384"/>
      <c r="B208" s="384"/>
      <c r="C208" s="149" t="s">
        <v>3427</v>
      </c>
      <c r="D208" s="271" t="s">
        <v>3540</v>
      </c>
      <c r="E208" s="295"/>
      <c r="F208" s="296" t="s">
        <v>3420</v>
      </c>
      <c r="G208" s="315"/>
      <c r="H208" s="304">
        <v>660000</v>
      </c>
      <c r="I208" s="90" t="s">
        <v>151</v>
      </c>
    </row>
    <row r="209" spans="1:9" s="4" customFormat="1" ht="64.5" customHeight="1">
      <c r="A209" s="384"/>
      <c r="B209" s="384"/>
      <c r="C209" s="149" t="s">
        <v>3421</v>
      </c>
      <c r="D209" s="271" t="s">
        <v>3540</v>
      </c>
      <c r="E209" s="295"/>
      <c r="F209" s="296" t="s">
        <v>3422</v>
      </c>
      <c r="G209" s="315"/>
      <c r="H209" s="304">
        <v>2060000</v>
      </c>
      <c r="I209" s="90" t="s">
        <v>151</v>
      </c>
    </row>
    <row r="210" spans="1:9" s="4" customFormat="1" ht="31.5" customHeight="1">
      <c r="A210" s="384"/>
      <c r="B210" s="384"/>
      <c r="C210" s="149" t="s">
        <v>3428</v>
      </c>
      <c r="D210" s="271" t="s">
        <v>3540</v>
      </c>
      <c r="E210" s="295"/>
      <c r="F210" s="296" t="s">
        <v>3385</v>
      </c>
      <c r="G210" s="759" t="str">
        <f>G167</f>
        <v>Công ty TNHH Minh Hải
3.	Đc: Số nhà 06, đường Ngô Quyền, Phường Thành Đông, Thành Phố Hải Phòng, Việt Nam;SĐT: 02203899099/ 0972756272</v>
      </c>
      <c r="H210" s="305" t="s">
        <v>3477</v>
      </c>
      <c r="I210" s="90" t="s">
        <v>151</v>
      </c>
    </row>
    <row r="211" spans="1:9" s="4" customFormat="1" ht="18.75">
      <c r="A211" s="384"/>
      <c r="B211" s="384"/>
      <c r="C211" s="149" t="s">
        <v>3429</v>
      </c>
      <c r="D211" s="271" t="s">
        <v>3540</v>
      </c>
      <c r="E211" s="295"/>
      <c r="F211" s="296" t="s">
        <v>3393</v>
      </c>
      <c r="G211" s="759"/>
      <c r="H211" s="304">
        <v>180000</v>
      </c>
      <c r="I211" s="90" t="s">
        <v>151</v>
      </c>
    </row>
    <row r="212" spans="1:9" s="4" customFormat="1" ht="180.75" customHeight="1">
      <c r="A212" s="384"/>
      <c r="B212" s="384"/>
      <c r="C212" s="287" t="s">
        <v>3430</v>
      </c>
      <c r="D212" s="271"/>
      <c r="E212" s="271" t="s">
        <v>3380</v>
      </c>
      <c r="F212" s="298" t="s">
        <v>3431</v>
      </c>
      <c r="G212" s="759"/>
      <c r="H212" s="304">
        <v>2627495</v>
      </c>
      <c r="I212" s="90" t="s">
        <v>151</v>
      </c>
    </row>
    <row r="213" spans="1:9" s="4" customFormat="1" ht="18.75">
      <c r="A213" s="384"/>
      <c r="B213" s="384"/>
      <c r="C213" s="149" t="s">
        <v>3383</v>
      </c>
      <c r="D213" s="271" t="s">
        <v>3540</v>
      </c>
      <c r="E213" s="271"/>
      <c r="F213" s="296" t="s">
        <v>3394</v>
      </c>
      <c r="G213" s="759"/>
      <c r="H213" s="304">
        <v>280000</v>
      </c>
      <c r="I213" s="90" t="s">
        <v>151</v>
      </c>
    </row>
    <row r="214" spans="1:9" s="4" customFormat="1" ht="20.25" customHeight="1">
      <c r="A214" s="384"/>
      <c r="B214" s="384"/>
      <c r="C214" s="149" t="s">
        <v>3383</v>
      </c>
      <c r="D214" s="271" t="s">
        <v>3540</v>
      </c>
      <c r="E214" s="271"/>
      <c r="F214" s="296" t="s">
        <v>3384</v>
      </c>
      <c r="G214" s="759"/>
      <c r="H214" s="304">
        <v>250000</v>
      </c>
      <c r="I214" s="90" t="s">
        <v>151</v>
      </c>
    </row>
    <row r="215" spans="1:9" s="4" customFormat="1" ht="31.5">
      <c r="A215" s="384"/>
      <c r="B215" s="384"/>
      <c r="C215" s="149" t="s">
        <v>3401</v>
      </c>
      <c r="D215" s="271" t="s">
        <v>3540</v>
      </c>
      <c r="E215" s="271"/>
      <c r="F215" s="296" t="s">
        <v>3389</v>
      </c>
      <c r="G215" s="759"/>
      <c r="H215" s="304">
        <v>155000</v>
      </c>
      <c r="I215" s="90" t="s">
        <v>151</v>
      </c>
    </row>
    <row r="216" spans="1:9" s="4" customFormat="1" ht="31.5">
      <c r="A216" s="384"/>
      <c r="B216" s="384"/>
      <c r="C216" s="149" t="s">
        <v>3401</v>
      </c>
      <c r="D216" s="271" t="s">
        <v>3540</v>
      </c>
      <c r="E216" s="271"/>
      <c r="F216" s="296" t="s">
        <v>3411</v>
      </c>
      <c r="G216" s="759"/>
      <c r="H216" s="304">
        <v>365000</v>
      </c>
      <c r="I216" s="90" t="s">
        <v>151</v>
      </c>
    </row>
    <row r="217" spans="1:9" s="4" customFormat="1" ht="31.5">
      <c r="A217" s="384"/>
      <c r="B217" s="384"/>
      <c r="C217" s="149" t="s">
        <v>3401</v>
      </c>
      <c r="D217" s="271" t="s">
        <v>3540</v>
      </c>
      <c r="E217" s="271"/>
      <c r="F217" s="296" t="s">
        <v>3412</v>
      </c>
      <c r="G217" s="759"/>
      <c r="H217" s="304">
        <v>485000</v>
      </c>
      <c r="I217" s="90" t="s">
        <v>151</v>
      </c>
    </row>
    <row r="218" spans="1:9" s="4" customFormat="1" ht="31.5">
      <c r="A218" s="384"/>
      <c r="B218" s="384"/>
      <c r="C218" s="149" t="s">
        <v>3386</v>
      </c>
      <c r="D218" s="271" t="s">
        <v>3540</v>
      </c>
      <c r="E218" s="271"/>
      <c r="F218" s="296" t="s">
        <v>3396</v>
      </c>
      <c r="G218" s="759"/>
      <c r="H218" s="304">
        <v>110000</v>
      </c>
      <c r="I218" s="90" t="s">
        <v>151</v>
      </c>
    </row>
    <row r="219" spans="1:9" s="4" customFormat="1" ht="35.25" customHeight="1">
      <c r="A219" s="384"/>
      <c r="B219" s="384"/>
      <c r="C219" s="149" t="s">
        <v>3386</v>
      </c>
      <c r="D219" s="271" t="s">
        <v>3540</v>
      </c>
      <c r="E219" s="271"/>
      <c r="F219" s="296" t="s">
        <v>3413</v>
      </c>
      <c r="G219" s="759"/>
      <c r="H219" s="304">
        <v>230000</v>
      </c>
      <c r="I219" s="90" t="s">
        <v>151</v>
      </c>
    </row>
    <row r="220" spans="1:9" s="4" customFormat="1" ht="36" customHeight="1">
      <c r="A220" s="384"/>
      <c r="B220" s="384"/>
      <c r="C220" s="149" t="s">
        <v>3386</v>
      </c>
      <c r="D220" s="271" t="s">
        <v>3540</v>
      </c>
      <c r="E220" s="271"/>
      <c r="F220" s="296" t="s">
        <v>3414</v>
      </c>
      <c r="G220" s="759"/>
      <c r="H220" s="304">
        <v>340000</v>
      </c>
      <c r="I220" s="90" t="s">
        <v>151</v>
      </c>
    </row>
    <row r="221" spans="1:9" s="4" customFormat="1" ht="48.75" customHeight="1">
      <c r="A221" s="384"/>
      <c r="B221" s="384"/>
      <c r="C221" s="149" t="s">
        <v>3425</v>
      </c>
      <c r="D221" s="271" t="s">
        <v>3540</v>
      </c>
      <c r="E221" s="271"/>
      <c r="F221" s="296" t="s">
        <v>3416</v>
      </c>
      <c r="G221" s="759"/>
      <c r="H221" s="304">
        <v>450000</v>
      </c>
      <c r="I221" s="90" t="s">
        <v>151</v>
      </c>
    </row>
    <row r="222" spans="1:9" s="4" customFormat="1" ht="49.5" customHeight="1">
      <c r="A222" s="384"/>
      <c r="B222" s="384"/>
      <c r="C222" s="149" t="s">
        <v>3426</v>
      </c>
      <c r="D222" s="271" t="s">
        <v>3540</v>
      </c>
      <c r="E222" s="271"/>
      <c r="F222" s="296" t="s">
        <v>3418</v>
      </c>
      <c r="G222" s="759"/>
      <c r="H222" s="304">
        <v>550000</v>
      </c>
      <c r="I222" s="90" t="s">
        <v>151</v>
      </c>
    </row>
    <row r="223" spans="1:9" s="4" customFormat="1" ht="51" customHeight="1">
      <c r="A223" s="384"/>
      <c r="B223" s="384"/>
      <c r="C223" s="149" t="s">
        <v>3432</v>
      </c>
      <c r="D223" s="271" t="s">
        <v>3540</v>
      </c>
      <c r="E223" s="271"/>
      <c r="F223" s="296" t="s">
        <v>3420</v>
      </c>
      <c r="G223" s="759"/>
      <c r="H223" s="304">
        <v>660000</v>
      </c>
      <c r="I223" s="90" t="s">
        <v>151</v>
      </c>
    </row>
    <row r="224" spans="1:9" s="4" customFormat="1" ht="67.5" customHeight="1">
      <c r="A224" s="384"/>
      <c r="B224" s="384"/>
      <c r="C224" s="149" t="s">
        <v>3433</v>
      </c>
      <c r="D224" s="271" t="s">
        <v>3540</v>
      </c>
      <c r="E224" s="271"/>
      <c r="F224" s="296" t="s">
        <v>3422</v>
      </c>
      <c r="G224" s="759" t="str">
        <f>G210</f>
        <v>Công ty TNHH Minh Hải
3.	Đc: Số nhà 06, đường Ngô Quyền, Phường Thành Đông, Thành Phố Hải Phòng, Việt Nam;SĐT: 02203899099/ 0972756272</v>
      </c>
      <c r="H224" s="304">
        <v>2060000</v>
      </c>
      <c r="I224" s="90" t="s">
        <v>151</v>
      </c>
    </row>
    <row r="225" spans="1:9" s="4" customFormat="1" ht="46.5" customHeight="1">
      <c r="A225" s="384"/>
      <c r="B225" s="384"/>
      <c r="C225" s="149" t="s">
        <v>3434</v>
      </c>
      <c r="D225" s="271" t="s">
        <v>3540</v>
      </c>
      <c r="E225" s="271"/>
      <c r="F225" s="296" t="s">
        <v>3385</v>
      </c>
      <c r="G225" s="759"/>
      <c r="H225" s="305" t="s">
        <v>3403</v>
      </c>
      <c r="I225" s="90" t="s">
        <v>151</v>
      </c>
    </row>
    <row r="226" spans="1:9" s="4" customFormat="1" ht="18.75">
      <c r="A226" s="384"/>
      <c r="B226" s="384"/>
      <c r="C226" s="149" t="s">
        <v>3392</v>
      </c>
      <c r="D226" s="271" t="s">
        <v>3540</v>
      </c>
      <c r="E226" s="271"/>
      <c r="F226" s="296" t="s">
        <v>3393</v>
      </c>
      <c r="G226" s="759"/>
      <c r="H226" s="304">
        <v>180000</v>
      </c>
      <c r="I226" s="90" t="s">
        <v>151</v>
      </c>
    </row>
    <row r="227" spans="1:9" s="4" customFormat="1" ht="110.25">
      <c r="A227" s="384"/>
      <c r="B227" s="384"/>
      <c r="C227" s="287" t="s">
        <v>3435</v>
      </c>
      <c r="D227" s="271"/>
      <c r="E227" s="271" t="s">
        <v>3380</v>
      </c>
      <c r="F227" s="298" t="s">
        <v>3436</v>
      </c>
      <c r="G227" s="759"/>
      <c r="H227" s="304">
        <v>2094000</v>
      </c>
      <c r="I227" s="90" t="s">
        <v>151</v>
      </c>
    </row>
    <row r="228" spans="1:9" s="4" customFormat="1" ht="18.75">
      <c r="A228" s="384"/>
      <c r="B228" s="384"/>
      <c r="C228" s="149" t="s">
        <v>3383</v>
      </c>
      <c r="D228" s="271" t="s">
        <v>3540</v>
      </c>
      <c r="E228" s="271"/>
      <c r="F228" s="296" t="s">
        <v>3394</v>
      </c>
      <c r="G228" s="759"/>
      <c r="H228" s="304">
        <v>280000</v>
      </c>
      <c r="I228" s="90" t="s">
        <v>151</v>
      </c>
    </row>
    <row r="229" spans="1:9" s="4" customFormat="1" ht="18.75">
      <c r="A229" s="384"/>
      <c r="B229" s="384"/>
      <c r="C229" s="149" t="s">
        <v>3383</v>
      </c>
      <c r="D229" s="271" t="s">
        <v>3540</v>
      </c>
      <c r="E229" s="271"/>
      <c r="F229" s="296" t="s">
        <v>3384</v>
      </c>
      <c r="G229" s="759"/>
      <c r="H229" s="304">
        <v>250000</v>
      </c>
      <c r="I229" s="90" t="s">
        <v>151</v>
      </c>
    </row>
    <row r="230" spans="1:9" s="4" customFormat="1" ht="31.5">
      <c r="A230" s="384"/>
      <c r="B230" s="384"/>
      <c r="C230" s="149" t="s">
        <v>3401</v>
      </c>
      <c r="D230" s="271" t="s">
        <v>3540</v>
      </c>
      <c r="E230" s="271"/>
      <c r="F230" s="296" t="s">
        <v>3389</v>
      </c>
      <c r="G230" s="759"/>
      <c r="H230" s="304">
        <v>155000</v>
      </c>
      <c r="I230" s="90" t="s">
        <v>151</v>
      </c>
    </row>
    <row r="231" spans="1:9" s="4" customFormat="1" ht="31.5">
      <c r="A231" s="384"/>
      <c r="B231" s="384"/>
      <c r="C231" s="149" t="s">
        <v>3401</v>
      </c>
      <c r="D231" s="271" t="s">
        <v>3540</v>
      </c>
      <c r="E231" s="271"/>
      <c r="F231" s="296" t="s">
        <v>3411</v>
      </c>
      <c r="G231" s="759"/>
      <c r="H231" s="304">
        <v>365000</v>
      </c>
      <c r="I231" s="90" t="s">
        <v>151</v>
      </c>
    </row>
    <row r="232" spans="1:9" s="4" customFormat="1" ht="31.5">
      <c r="A232" s="384"/>
      <c r="B232" s="384"/>
      <c r="C232" s="149" t="s">
        <v>3401</v>
      </c>
      <c r="D232" s="271" t="s">
        <v>3540</v>
      </c>
      <c r="E232" s="271"/>
      <c r="F232" s="296" t="s">
        <v>3412</v>
      </c>
      <c r="G232" s="759"/>
      <c r="H232" s="304">
        <v>485000</v>
      </c>
      <c r="I232" s="90" t="s">
        <v>151</v>
      </c>
    </row>
    <row r="233" spans="1:9" s="4" customFormat="1" ht="35.25" customHeight="1">
      <c r="A233" s="384"/>
      <c r="B233" s="384"/>
      <c r="C233" s="149" t="s">
        <v>3386</v>
      </c>
      <c r="D233" s="271" t="s">
        <v>3540</v>
      </c>
      <c r="E233" s="271"/>
      <c r="F233" s="296" t="s">
        <v>3396</v>
      </c>
      <c r="G233" s="759"/>
      <c r="H233" s="304">
        <v>110000</v>
      </c>
      <c r="I233" s="90" t="s">
        <v>151</v>
      </c>
    </row>
    <row r="234" spans="1:9" s="4" customFormat="1" ht="35.25" customHeight="1">
      <c r="A234" s="384"/>
      <c r="B234" s="384"/>
      <c r="C234" s="149" t="s">
        <v>3386</v>
      </c>
      <c r="D234" s="271" t="s">
        <v>3540</v>
      </c>
      <c r="E234" s="271"/>
      <c r="F234" s="296" t="s">
        <v>3413</v>
      </c>
      <c r="G234" s="759"/>
      <c r="H234" s="304">
        <v>230000</v>
      </c>
      <c r="I234" s="90" t="s">
        <v>151</v>
      </c>
    </row>
    <row r="235" spans="1:9" s="4" customFormat="1" ht="35.25" customHeight="1">
      <c r="A235" s="384"/>
      <c r="B235" s="384"/>
      <c r="C235" s="149" t="s">
        <v>3386</v>
      </c>
      <c r="D235" s="271" t="s">
        <v>3540</v>
      </c>
      <c r="E235" s="271"/>
      <c r="F235" s="296" t="s">
        <v>3414</v>
      </c>
      <c r="G235" s="759"/>
      <c r="H235" s="304">
        <v>340000</v>
      </c>
      <c r="I235" s="90" t="s">
        <v>151</v>
      </c>
    </row>
    <row r="236" spans="1:9" s="4" customFormat="1" ht="50.25" customHeight="1">
      <c r="A236" s="384"/>
      <c r="B236" s="384"/>
      <c r="C236" s="149" t="s">
        <v>3425</v>
      </c>
      <c r="D236" s="271" t="s">
        <v>3540</v>
      </c>
      <c r="E236" s="271"/>
      <c r="F236" s="296" t="s">
        <v>3416</v>
      </c>
      <c r="G236" s="759"/>
      <c r="H236" s="304">
        <v>450000</v>
      </c>
      <c r="I236" s="90" t="s">
        <v>151</v>
      </c>
    </row>
    <row r="237" spans="1:9" s="4" customFormat="1" ht="31.5">
      <c r="A237" s="384"/>
      <c r="B237" s="384"/>
      <c r="C237" s="149" t="s">
        <v>3417</v>
      </c>
      <c r="D237" s="271" t="s">
        <v>3540</v>
      </c>
      <c r="E237" s="271"/>
      <c r="F237" s="296" t="s">
        <v>3418</v>
      </c>
      <c r="G237" s="759"/>
      <c r="H237" s="304">
        <v>550000</v>
      </c>
      <c r="I237" s="90" t="s">
        <v>151</v>
      </c>
    </row>
    <row r="238" spans="1:9" s="4" customFormat="1" ht="31.5">
      <c r="A238" s="384"/>
      <c r="B238" s="384"/>
      <c r="C238" s="343" t="s">
        <v>3427</v>
      </c>
      <c r="D238" s="329" t="s">
        <v>3540</v>
      </c>
      <c r="E238" s="329"/>
      <c r="F238" s="388" t="s">
        <v>3420</v>
      </c>
      <c r="G238" s="759"/>
      <c r="H238" s="389">
        <v>660000</v>
      </c>
      <c r="I238" s="90" t="s">
        <v>151</v>
      </c>
    </row>
    <row r="239" spans="1:9" s="4" customFormat="1" ht="62.45" customHeight="1">
      <c r="A239" s="384"/>
      <c r="B239" s="386"/>
      <c r="C239" s="149" t="s">
        <v>3421</v>
      </c>
      <c r="D239" s="271" t="s">
        <v>3540</v>
      </c>
      <c r="E239" s="271"/>
      <c r="F239" s="296" t="s">
        <v>3422</v>
      </c>
      <c r="G239" s="759"/>
      <c r="H239" s="304">
        <v>2060000</v>
      </c>
      <c r="I239" s="90" t="s">
        <v>151</v>
      </c>
    </row>
    <row r="240" spans="1:9" s="4" customFormat="1" ht="51" customHeight="1">
      <c r="A240" s="384"/>
      <c r="B240" s="386"/>
      <c r="C240" s="149" t="s">
        <v>3437</v>
      </c>
      <c r="D240" s="271" t="s">
        <v>3540</v>
      </c>
      <c r="E240" s="271"/>
      <c r="F240" s="296" t="s">
        <v>3385</v>
      </c>
      <c r="G240" s="759"/>
      <c r="H240" s="305" t="s">
        <v>3477</v>
      </c>
      <c r="I240" s="90" t="s">
        <v>151</v>
      </c>
    </row>
    <row r="241" spans="1:9" s="4" customFormat="1" ht="31.5">
      <c r="A241" s="384"/>
      <c r="B241" s="386"/>
      <c r="C241" s="149" t="s">
        <v>3379</v>
      </c>
      <c r="D241" s="271" t="s">
        <v>3540</v>
      </c>
      <c r="E241" s="271"/>
      <c r="F241" s="296" t="s">
        <v>3393</v>
      </c>
      <c r="G241" s="759"/>
      <c r="H241" s="304">
        <v>180000</v>
      </c>
      <c r="I241" s="90" t="s">
        <v>151</v>
      </c>
    </row>
    <row r="242" spans="1:9" s="4" customFormat="1" ht="31.9" customHeight="1">
      <c r="A242" s="384"/>
      <c r="B242" s="386"/>
      <c r="C242" s="149" t="s">
        <v>3383</v>
      </c>
      <c r="D242" s="271" t="s">
        <v>3540</v>
      </c>
      <c r="E242" s="271"/>
      <c r="F242" s="296" t="s">
        <v>3394</v>
      </c>
      <c r="G242" s="759"/>
      <c r="H242" s="304">
        <v>280000</v>
      </c>
      <c r="I242" s="90" t="s">
        <v>151</v>
      </c>
    </row>
    <row r="243" spans="1:9" s="4" customFormat="1" ht="41.45" customHeight="1">
      <c r="A243" s="384"/>
      <c r="B243" s="386"/>
      <c r="C243" s="950" t="s">
        <v>4034</v>
      </c>
      <c r="D243" s="950"/>
      <c r="E243" s="950"/>
      <c r="F243" s="950"/>
      <c r="G243" s="759"/>
      <c r="H243" s="304"/>
      <c r="I243" s="387"/>
    </row>
    <row r="244" spans="1:9" s="4" customFormat="1" ht="27.6" customHeight="1">
      <c r="A244" s="384"/>
      <c r="B244" s="386"/>
      <c r="C244" s="215" t="s">
        <v>4035</v>
      </c>
      <c r="D244" s="949"/>
      <c r="E244" s="949" t="s">
        <v>3380</v>
      </c>
      <c r="F244" s="296"/>
      <c r="G244" s="315"/>
      <c r="H244" s="304"/>
      <c r="I244" s="387"/>
    </row>
    <row r="245" spans="1:9" s="4" customFormat="1" ht="105">
      <c r="A245" s="384"/>
      <c r="B245" s="386"/>
      <c r="C245" s="214" t="s">
        <v>4036</v>
      </c>
      <c r="D245" s="949"/>
      <c r="E245" s="949"/>
      <c r="F245" s="296"/>
      <c r="G245" s="759" t="str">
        <f>G224</f>
        <v>Công ty TNHH Minh Hải
3.	Đc: Số nhà 06, đường Ngô Quyền, Phường Thành Đông, Thành Phố Hải Phòng, Việt Nam;SĐT: 02203899099/ 0972756272</v>
      </c>
      <c r="H245" s="304"/>
      <c r="I245" s="387"/>
    </row>
    <row r="246" spans="1:9" s="4" customFormat="1" ht="45">
      <c r="A246" s="384"/>
      <c r="B246" s="386"/>
      <c r="C246" s="214" t="s">
        <v>4037</v>
      </c>
      <c r="D246" s="949"/>
      <c r="E246" s="949"/>
      <c r="F246" s="296"/>
      <c r="G246" s="759"/>
      <c r="H246" s="304"/>
      <c r="I246" s="387"/>
    </row>
    <row r="247" spans="1:9" s="4" customFormat="1" ht="37.15" customHeight="1">
      <c r="A247" s="384"/>
      <c r="B247" s="386"/>
      <c r="C247" s="214" t="s">
        <v>4038</v>
      </c>
      <c r="D247" s="949"/>
      <c r="E247" s="949"/>
      <c r="F247" s="296"/>
      <c r="G247" s="315"/>
      <c r="H247" s="304"/>
      <c r="I247" s="387"/>
    </row>
    <row r="248" spans="1:9" s="4" customFormat="1" ht="25.9" customHeight="1">
      <c r="A248" s="384"/>
      <c r="B248" s="386"/>
      <c r="C248" s="214" t="s">
        <v>4039</v>
      </c>
      <c r="D248" s="949"/>
      <c r="E248" s="949"/>
      <c r="F248" s="296"/>
      <c r="G248" s="315"/>
      <c r="H248" s="304"/>
      <c r="I248" s="387"/>
    </row>
    <row r="249" spans="1:9" s="4" customFormat="1" ht="30">
      <c r="A249" s="384"/>
      <c r="B249" s="386"/>
      <c r="C249" s="214" t="s">
        <v>4040</v>
      </c>
      <c r="D249" s="390" t="s">
        <v>23</v>
      </c>
      <c r="E249" s="390"/>
      <c r="F249" s="296"/>
      <c r="G249" s="315"/>
      <c r="H249" s="395">
        <v>3060000</v>
      </c>
      <c r="I249" s="99" t="s">
        <v>151</v>
      </c>
    </row>
    <row r="250" spans="1:9" s="4" customFormat="1" ht="15.75">
      <c r="A250" s="384"/>
      <c r="B250" s="386"/>
      <c r="C250" s="214" t="s">
        <v>4041</v>
      </c>
      <c r="D250" s="390" t="s">
        <v>23</v>
      </c>
      <c r="E250" s="390"/>
      <c r="F250" s="296"/>
      <c r="G250" s="315"/>
      <c r="H250" s="395">
        <v>250000</v>
      </c>
      <c r="I250" s="99" t="s">
        <v>151</v>
      </c>
    </row>
    <row r="251" spans="1:9" s="4" customFormat="1" ht="30">
      <c r="A251" s="384"/>
      <c r="B251" s="386"/>
      <c r="C251" s="214" t="s">
        <v>4042</v>
      </c>
      <c r="D251" s="390" t="s">
        <v>23</v>
      </c>
      <c r="E251" s="390"/>
      <c r="F251" s="296"/>
      <c r="G251" s="315"/>
      <c r="H251" s="395">
        <v>2640000</v>
      </c>
      <c r="I251" s="99" t="s">
        <v>151</v>
      </c>
    </row>
    <row r="252" spans="1:9" s="4" customFormat="1" ht="15.75">
      <c r="A252" s="384"/>
      <c r="B252" s="386"/>
      <c r="C252" s="214" t="s">
        <v>4041</v>
      </c>
      <c r="D252" s="390" t="s">
        <v>23</v>
      </c>
      <c r="E252" s="390"/>
      <c r="F252" s="296"/>
      <c r="G252" s="315"/>
      <c r="H252" s="395">
        <v>250000</v>
      </c>
      <c r="I252" s="99" t="s">
        <v>151</v>
      </c>
    </row>
    <row r="253" spans="1:9" s="4" customFormat="1" ht="30">
      <c r="A253" s="384"/>
      <c r="B253" s="386"/>
      <c r="C253" s="214" t="s">
        <v>4043</v>
      </c>
      <c r="D253" s="390" t="s">
        <v>23</v>
      </c>
      <c r="E253" s="390"/>
      <c r="F253" s="296"/>
      <c r="G253" s="315"/>
      <c r="H253" s="395">
        <v>5520000</v>
      </c>
      <c r="I253" s="99" t="s">
        <v>151</v>
      </c>
    </row>
    <row r="254" spans="1:9" s="4" customFormat="1" ht="15.75">
      <c r="A254" s="384"/>
      <c r="B254" s="386"/>
      <c r="C254" s="214" t="s">
        <v>4041</v>
      </c>
      <c r="D254" s="390" t="s">
        <v>23</v>
      </c>
      <c r="E254" s="390"/>
      <c r="F254" s="296"/>
      <c r="G254" s="315"/>
      <c r="H254" s="395">
        <v>500000</v>
      </c>
      <c r="I254" s="99" t="s">
        <v>151</v>
      </c>
    </row>
    <row r="255" spans="1:9" s="4" customFormat="1" ht="28.5">
      <c r="A255" s="384"/>
      <c r="B255" s="386"/>
      <c r="C255" s="215" t="s">
        <v>4044</v>
      </c>
      <c r="D255" s="949"/>
      <c r="E255" s="949" t="s">
        <v>3380</v>
      </c>
      <c r="F255" s="296"/>
      <c r="G255" s="315"/>
      <c r="H255" s="396"/>
      <c r="I255" s="397"/>
    </row>
    <row r="256" spans="1:9" s="4" customFormat="1" ht="105">
      <c r="A256" s="384"/>
      <c r="B256" s="386"/>
      <c r="C256" s="214" t="s">
        <v>4045</v>
      </c>
      <c r="D256" s="949"/>
      <c r="E256" s="949"/>
      <c r="F256" s="296"/>
      <c r="G256" s="759"/>
      <c r="H256" s="392"/>
      <c r="I256" s="387"/>
    </row>
    <row r="257" spans="1:9" s="4" customFormat="1" ht="45">
      <c r="A257" s="384"/>
      <c r="B257" s="386"/>
      <c r="C257" s="214" t="s">
        <v>4037</v>
      </c>
      <c r="D257" s="949"/>
      <c r="E257" s="949"/>
      <c r="F257" s="296"/>
      <c r="G257" s="759"/>
      <c r="H257" s="392"/>
      <c r="I257" s="387"/>
    </row>
    <row r="258" spans="1:9" s="4" customFormat="1" ht="30">
      <c r="A258" s="384"/>
      <c r="B258" s="386"/>
      <c r="C258" s="214" t="s">
        <v>4038</v>
      </c>
      <c r="D258" s="949"/>
      <c r="E258" s="949"/>
      <c r="F258" s="296"/>
      <c r="G258" s="315"/>
      <c r="H258" s="392"/>
      <c r="I258" s="387"/>
    </row>
    <row r="259" spans="1:9" s="4" customFormat="1" ht="15.75">
      <c r="A259" s="384"/>
      <c r="B259" s="386"/>
      <c r="C259" s="214" t="s">
        <v>4039</v>
      </c>
      <c r="D259" s="949"/>
      <c r="E259" s="949"/>
      <c r="F259" s="296"/>
      <c r="G259" s="315"/>
      <c r="H259" s="392"/>
      <c r="I259" s="387"/>
    </row>
    <row r="260" spans="1:9" s="4" customFormat="1" ht="30">
      <c r="A260" s="384"/>
      <c r="B260" s="386"/>
      <c r="C260" s="214" t="s">
        <v>4040</v>
      </c>
      <c r="D260" s="390" t="s">
        <v>23</v>
      </c>
      <c r="E260" s="61"/>
      <c r="F260" s="296"/>
      <c r="G260" s="315"/>
      <c r="H260" s="398">
        <v>2700000</v>
      </c>
      <c r="I260" s="99" t="s">
        <v>151</v>
      </c>
    </row>
    <row r="261" spans="1:9" s="4" customFormat="1" ht="15.75">
      <c r="A261" s="384"/>
      <c r="B261" s="386"/>
      <c r="C261" s="214" t="s">
        <v>4041</v>
      </c>
      <c r="D261" s="390" t="s">
        <v>23</v>
      </c>
      <c r="E261" s="61"/>
      <c r="F261" s="296"/>
      <c r="G261" s="315"/>
      <c r="H261" s="398">
        <v>250000</v>
      </c>
      <c r="I261" s="99" t="s">
        <v>151</v>
      </c>
    </row>
    <row r="262" spans="1:9" s="4" customFormat="1" ht="30">
      <c r="A262" s="384"/>
      <c r="B262" s="386"/>
      <c r="C262" s="214" t="s">
        <v>4042</v>
      </c>
      <c r="D262" s="390" t="s">
        <v>23</v>
      </c>
      <c r="E262" s="61"/>
      <c r="F262" s="296"/>
      <c r="G262" s="315"/>
      <c r="H262" s="398">
        <v>2460000</v>
      </c>
      <c r="I262" s="99" t="s">
        <v>151</v>
      </c>
    </row>
    <row r="263" spans="1:9" s="4" customFormat="1" ht="15.75">
      <c r="A263" s="384"/>
      <c r="B263" s="386"/>
      <c r="C263" s="214" t="s">
        <v>4041</v>
      </c>
      <c r="D263" s="390" t="s">
        <v>23</v>
      </c>
      <c r="E263" s="61"/>
      <c r="F263" s="296"/>
      <c r="G263" s="315"/>
      <c r="H263" s="398">
        <v>230000</v>
      </c>
      <c r="I263" s="99" t="s">
        <v>151</v>
      </c>
    </row>
    <row r="264" spans="1:9" s="4" customFormat="1" ht="28.15" customHeight="1">
      <c r="A264" s="384"/>
      <c r="B264" s="386"/>
      <c r="C264" s="215" t="s">
        <v>4046</v>
      </c>
      <c r="D264" s="949"/>
      <c r="E264" s="949" t="s">
        <v>3380</v>
      </c>
      <c r="F264" s="296"/>
      <c r="G264" s="315"/>
      <c r="H264" s="391"/>
      <c r="I264" s="387"/>
    </row>
    <row r="265" spans="1:9" s="4" customFormat="1" ht="105">
      <c r="A265" s="384"/>
      <c r="B265" s="386"/>
      <c r="C265" s="214" t="s">
        <v>4047</v>
      </c>
      <c r="D265" s="949"/>
      <c r="E265" s="949"/>
      <c r="F265" s="296"/>
      <c r="G265" s="759" t="str">
        <f>G245</f>
        <v>Công ty TNHH Minh Hải
3.	Đc: Số nhà 06, đường Ngô Quyền, Phường Thành Đông, Thành Phố Hải Phòng, Việt Nam;SĐT: 02203899099/ 0972756272</v>
      </c>
      <c r="H265" s="392"/>
      <c r="I265" s="387"/>
    </row>
    <row r="266" spans="1:9" s="4" customFormat="1" ht="30">
      <c r="A266" s="384"/>
      <c r="B266" s="386"/>
      <c r="C266" s="214" t="s">
        <v>4038</v>
      </c>
      <c r="D266" s="949"/>
      <c r="E266" s="949"/>
      <c r="F266" s="296"/>
      <c r="G266" s="759"/>
      <c r="H266" s="392"/>
      <c r="I266" s="387"/>
    </row>
    <row r="267" spans="1:9" s="4" customFormat="1" ht="27" customHeight="1">
      <c r="A267" s="384"/>
      <c r="B267" s="386"/>
      <c r="C267" s="214" t="s">
        <v>4039</v>
      </c>
      <c r="D267" s="949"/>
      <c r="E267" s="949"/>
      <c r="F267" s="296"/>
      <c r="G267" s="759"/>
      <c r="H267" s="392"/>
      <c r="I267" s="387"/>
    </row>
    <row r="268" spans="1:9" s="4" customFormat="1" ht="30">
      <c r="A268" s="384"/>
      <c r="B268" s="386"/>
      <c r="C268" s="214" t="s">
        <v>4040</v>
      </c>
      <c r="D268" s="390" t="s">
        <v>23</v>
      </c>
      <c r="E268" s="61"/>
      <c r="F268" s="296"/>
      <c r="G268" s="759"/>
      <c r="H268" s="398">
        <v>2460000</v>
      </c>
      <c r="I268" s="99" t="s">
        <v>151</v>
      </c>
    </row>
    <row r="269" spans="1:9" s="4" customFormat="1" ht="15.75">
      <c r="A269" s="384"/>
      <c r="B269" s="386"/>
      <c r="C269" s="214" t="s">
        <v>4041</v>
      </c>
      <c r="D269" s="390" t="s">
        <v>23</v>
      </c>
      <c r="E269" s="61"/>
      <c r="F269" s="296"/>
      <c r="G269" s="315"/>
      <c r="H269" s="398">
        <v>250000</v>
      </c>
      <c r="I269" s="99" t="s">
        <v>151</v>
      </c>
    </row>
    <row r="270" spans="1:9" s="4" customFormat="1" ht="30">
      <c r="A270" s="384"/>
      <c r="B270" s="386"/>
      <c r="C270" s="214" t="s">
        <v>4042</v>
      </c>
      <c r="D270" s="390" t="s">
        <v>23</v>
      </c>
      <c r="E270" s="61"/>
      <c r="F270" s="296"/>
      <c r="G270" s="315"/>
      <c r="H270" s="398">
        <v>2220000</v>
      </c>
      <c r="I270" s="99" t="s">
        <v>151</v>
      </c>
    </row>
    <row r="271" spans="1:9" s="4" customFormat="1" ht="15.75">
      <c r="A271" s="384"/>
      <c r="B271" s="386"/>
      <c r="C271" s="214" t="s">
        <v>4041</v>
      </c>
      <c r="D271" s="390" t="s">
        <v>23</v>
      </c>
      <c r="E271" s="61"/>
      <c r="F271" s="296"/>
      <c r="G271" s="315"/>
      <c r="H271" s="398">
        <v>250000</v>
      </c>
      <c r="I271" s="99" t="s">
        <v>151</v>
      </c>
    </row>
    <row r="272" spans="1:9" s="4" customFormat="1" ht="30">
      <c r="A272" s="384"/>
      <c r="B272" s="386"/>
      <c r="C272" s="214" t="s">
        <v>4043</v>
      </c>
      <c r="D272" s="390" t="s">
        <v>23</v>
      </c>
      <c r="E272" s="61"/>
      <c r="F272" s="296"/>
      <c r="G272" s="315"/>
      <c r="H272" s="398">
        <v>5820000</v>
      </c>
      <c r="I272" s="99" t="s">
        <v>151</v>
      </c>
    </row>
    <row r="273" spans="1:9" s="4" customFormat="1" ht="15.75">
      <c r="A273" s="393"/>
      <c r="B273" s="394"/>
      <c r="C273" s="214" t="s">
        <v>4041</v>
      </c>
      <c r="D273" s="390" t="s">
        <v>23</v>
      </c>
      <c r="E273" s="61"/>
      <c r="F273" s="296"/>
      <c r="G273" s="385"/>
      <c r="H273" s="398">
        <v>500000</v>
      </c>
      <c r="I273" s="99" t="s">
        <v>151</v>
      </c>
    </row>
    <row r="274" spans="1:9" s="110" customFormat="1" ht="31.15" customHeight="1">
      <c r="A274" s="97" t="s">
        <v>4423</v>
      </c>
      <c r="B274" s="97" t="s">
        <v>1845</v>
      </c>
      <c r="C274" s="275" t="s">
        <v>695</v>
      </c>
      <c r="D274" s="97"/>
      <c r="E274" s="97"/>
      <c r="F274" s="97"/>
      <c r="G274" s="187"/>
      <c r="H274" s="97"/>
      <c r="I274" s="97"/>
    </row>
    <row r="275" spans="1:9" s="110" customFormat="1" ht="39.6" customHeight="1">
      <c r="A275" s="404"/>
      <c r="B275" s="404"/>
      <c r="C275" s="924" t="s">
        <v>4425</v>
      </c>
      <c r="D275" s="925"/>
      <c r="E275" s="24"/>
      <c r="F275" s="32"/>
      <c r="G275" s="315"/>
      <c r="H275" s="234"/>
      <c r="I275" s="99"/>
    </row>
    <row r="276" spans="1:9" s="110" customFormat="1" ht="34.9" customHeight="1">
      <c r="A276" s="404"/>
      <c r="B276" s="404"/>
      <c r="C276" s="415" t="s">
        <v>4426</v>
      </c>
      <c r="D276" s="24"/>
      <c r="E276" s="24"/>
      <c r="F276" s="32"/>
      <c r="G276" s="315"/>
      <c r="H276" s="234"/>
      <c r="I276" s="727" t="s">
        <v>4494</v>
      </c>
    </row>
    <row r="277" spans="1:9" s="110" customFormat="1" ht="94.5">
      <c r="A277" s="404"/>
      <c r="B277" s="404"/>
      <c r="C277" s="149" t="s">
        <v>4427</v>
      </c>
      <c r="D277" s="24" t="s">
        <v>23</v>
      </c>
      <c r="E277" s="926" t="s">
        <v>4428</v>
      </c>
      <c r="F277" s="271" t="s">
        <v>4429</v>
      </c>
      <c r="G277" s="759" t="s">
        <v>4424</v>
      </c>
      <c r="H277" s="418">
        <v>1890000</v>
      </c>
      <c r="I277" s="727"/>
    </row>
    <row r="278" spans="1:9" s="110" customFormat="1" ht="126">
      <c r="A278" s="404"/>
      <c r="B278" s="404"/>
      <c r="C278" s="149" t="s">
        <v>4430</v>
      </c>
      <c r="D278" s="24" t="s">
        <v>23</v>
      </c>
      <c r="E278" s="926"/>
      <c r="F278" s="271" t="s">
        <v>4429</v>
      </c>
      <c r="G278" s="759"/>
      <c r="H278" s="418">
        <v>2424000</v>
      </c>
      <c r="I278" s="727"/>
    </row>
    <row r="279" spans="1:9" s="110" customFormat="1" ht="126">
      <c r="A279" s="404"/>
      <c r="B279" s="404"/>
      <c r="C279" s="149" t="s">
        <v>4431</v>
      </c>
      <c r="D279" s="24" t="s">
        <v>23</v>
      </c>
      <c r="E279" s="926"/>
      <c r="F279" s="271" t="s">
        <v>4429</v>
      </c>
      <c r="G279" s="315"/>
      <c r="H279" s="418">
        <v>2475000</v>
      </c>
      <c r="I279" s="99" t="s">
        <v>151</v>
      </c>
    </row>
    <row r="280" spans="1:9" s="110" customFormat="1" ht="110.25">
      <c r="A280" s="404"/>
      <c r="B280" s="404"/>
      <c r="C280" s="149" t="s">
        <v>4432</v>
      </c>
      <c r="D280" s="24" t="s">
        <v>23</v>
      </c>
      <c r="E280" s="926"/>
      <c r="F280" s="271" t="s">
        <v>4429</v>
      </c>
      <c r="G280" s="315"/>
      <c r="H280" s="418">
        <v>2316000</v>
      </c>
      <c r="I280" s="99" t="s">
        <v>151</v>
      </c>
    </row>
    <row r="281" spans="1:9" s="110" customFormat="1" ht="110.25">
      <c r="A281" s="404"/>
      <c r="B281" s="404"/>
      <c r="C281" s="149" t="s">
        <v>4433</v>
      </c>
      <c r="D281" s="24" t="s">
        <v>23</v>
      </c>
      <c r="E281" s="926"/>
      <c r="F281" s="271" t="s">
        <v>4429</v>
      </c>
      <c r="G281" s="306" t="s">
        <v>4424</v>
      </c>
      <c r="H281" s="418">
        <v>2352000</v>
      </c>
      <c r="I281" s="99" t="s">
        <v>151</v>
      </c>
    </row>
    <row r="282" spans="1:9" s="110" customFormat="1" ht="110.25">
      <c r="A282" s="404"/>
      <c r="B282" s="404"/>
      <c r="C282" s="149" t="s">
        <v>4434</v>
      </c>
      <c r="D282" s="24" t="s">
        <v>23</v>
      </c>
      <c r="E282" s="926"/>
      <c r="F282" s="271" t="s">
        <v>4435</v>
      </c>
      <c r="G282" s="315"/>
      <c r="H282" s="418">
        <v>2478000</v>
      </c>
      <c r="I282" s="99" t="s">
        <v>151</v>
      </c>
    </row>
    <row r="283" spans="1:9" s="110" customFormat="1" ht="110.25">
      <c r="A283" s="404"/>
      <c r="B283" s="404"/>
      <c r="C283" s="149" t="s">
        <v>4436</v>
      </c>
      <c r="D283" s="24" t="s">
        <v>23</v>
      </c>
      <c r="E283" s="926"/>
      <c r="F283" s="271" t="s">
        <v>4435</v>
      </c>
      <c r="G283" s="315"/>
      <c r="H283" s="418">
        <v>2570000</v>
      </c>
      <c r="I283" s="99" t="s">
        <v>151</v>
      </c>
    </row>
    <row r="284" spans="1:9" s="110" customFormat="1" ht="28.9" customHeight="1">
      <c r="A284" s="404"/>
      <c r="B284" s="404"/>
      <c r="C284" s="415" t="s">
        <v>4437</v>
      </c>
      <c r="D284" s="24"/>
      <c r="E284" s="271"/>
      <c r="F284" s="271"/>
      <c r="G284" s="315"/>
      <c r="H284" s="418"/>
      <c r="I284" s="99" t="s">
        <v>151</v>
      </c>
    </row>
    <row r="285" spans="1:9" s="110" customFormat="1" ht="94.5">
      <c r="A285" s="404"/>
      <c r="B285" s="404"/>
      <c r="C285" s="149" t="s">
        <v>4438</v>
      </c>
      <c r="D285" s="24" t="s">
        <v>23</v>
      </c>
      <c r="E285" s="926" t="s">
        <v>4428</v>
      </c>
      <c r="F285" s="271" t="s">
        <v>4439</v>
      </c>
      <c r="G285" s="315"/>
      <c r="H285" s="418">
        <f>1908000-309000</f>
        <v>1599000</v>
      </c>
      <c r="I285" s="99" t="s">
        <v>151</v>
      </c>
    </row>
    <row r="286" spans="1:9" s="110" customFormat="1" ht="126">
      <c r="A286" s="404"/>
      <c r="B286" s="404"/>
      <c r="C286" s="149" t="s">
        <v>4440</v>
      </c>
      <c r="D286" s="24" t="s">
        <v>23</v>
      </c>
      <c r="E286" s="926"/>
      <c r="F286" s="271" t="s">
        <v>4441</v>
      </c>
      <c r="G286" s="306" t="str">
        <f>G281</f>
        <v>Công ty CP tập đoàn Singhal. Đc: CCN Trí Quả, P. Trí Quả, tỉnh Bắc Ninh. ĐT: 0925.894555</v>
      </c>
      <c r="H286" s="418">
        <f>2898000-260800</f>
        <v>2637200</v>
      </c>
      <c r="I286" s="99" t="s">
        <v>151</v>
      </c>
    </row>
    <row r="287" spans="1:9" s="110" customFormat="1" ht="126">
      <c r="A287" s="404"/>
      <c r="B287" s="404"/>
      <c r="C287" s="149" t="s">
        <v>4442</v>
      </c>
      <c r="D287" s="24" t="s">
        <v>23</v>
      </c>
      <c r="E287" s="926"/>
      <c r="F287" s="271" t="s">
        <v>4441</v>
      </c>
      <c r="G287" s="315"/>
      <c r="H287" s="418">
        <f>3020000-441800</f>
        <v>2578200</v>
      </c>
      <c r="I287" s="99" t="s">
        <v>151</v>
      </c>
    </row>
    <row r="288" spans="1:9" s="110" customFormat="1" ht="126">
      <c r="A288" s="404"/>
      <c r="B288" s="404"/>
      <c r="C288" s="149" t="s">
        <v>4443</v>
      </c>
      <c r="D288" s="24" t="s">
        <v>23</v>
      </c>
      <c r="E288" s="926"/>
      <c r="F288" s="271" t="s">
        <v>4439</v>
      </c>
      <c r="G288" s="315"/>
      <c r="H288" s="418">
        <f>3115000-450000</f>
        <v>2665000</v>
      </c>
      <c r="I288" s="99" t="s">
        <v>151</v>
      </c>
    </row>
    <row r="289" spans="1:9" s="110" customFormat="1" ht="126">
      <c r="A289" s="404"/>
      <c r="B289" s="404"/>
      <c r="C289" s="149" t="s">
        <v>4444</v>
      </c>
      <c r="D289" s="24" t="s">
        <v>23</v>
      </c>
      <c r="E289" s="926"/>
      <c r="F289" s="271" t="s">
        <v>4439</v>
      </c>
      <c r="G289" s="315"/>
      <c r="H289" s="418">
        <f>3190000-545008</f>
        <v>2644992</v>
      </c>
      <c r="I289" s="99" t="s">
        <v>151</v>
      </c>
    </row>
    <row r="290" spans="1:9" s="110" customFormat="1" ht="31.9" customHeight="1">
      <c r="A290" s="404"/>
      <c r="B290" s="404"/>
      <c r="C290" s="415" t="s">
        <v>4445</v>
      </c>
      <c r="D290" s="24"/>
      <c r="E290" s="271"/>
      <c r="F290" s="271"/>
      <c r="G290" s="315"/>
      <c r="H290" s="418"/>
      <c r="I290" s="99" t="s">
        <v>151</v>
      </c>
    </row>
    <row r="291" spans="1:9" s="110" customFormat="1" ht="110.25">
      <c r="A291" s="404"/>
      <c r="B291" s="404"/>
      <c r="C291" s="149" t="s">
        <v>4446</v>
      </c>
      <c r="D291" s="24" t="s">
        <v>23</v>
      </c>
      <c r="E291" s="926" t="s">
        <v>4428</v>
      </c>
      <c r="F291" s="271" t="s">
        <v>4447</v>
      </c>
      <c r="G291" s="306" t="str">
        <f>G286</f>
        <v>Công ty CP tập đoàn Singhal. Đc: CCN Trí Quả, P. Trí Quả, tỉnh Bắc Ninh. ĐT: 0925.894555</v>
      </c>
      <c r="H291" s="418">
        <v>1595000</v>
      </c>
      <c r="I291" s="99" t="s">
        <v>151</v>
      </c>
    </row>
    <row r="292" spans="1:9" s="110" customFormat="1" ht="110.25">
      <c r="A292" s="404"/>
      <c r="B292" s="404"/>
      <c r="C292" s="149" t="s">
        <v>4448</v>
      </c>
      <c r="D292" s="24" t="s">
        <v>23</v>
      </c>
      <c r="E292" s="926"/>
      <c r="F292" s="271" t="s">
        <v>4447</v>
      </c>
      <c r="G292" s="315"/>
      <c r="H292" s="418">
        <v>2721000</v>
      </c>
      <c r="I292" s="99" t="s">
        <v>151</v>
      </c>
    </row>
    <row r="293" spans="1:9" s="110" customFormat="1" ht="110.25">
      <c r="A293" s="404"/>
      <c r="B293" s="404"/>
      <c r="C293" s="149" t="s">
        <v>4449</v>
      </c>
      <c r="D293" s="24" t="s">
        <v>23</v>
      </c>
      <c r="E293" s="926"/>
      <c r="F293" s="271" t="s">
        <v>4447</v>
      </c>
      <c r="G293" s="315"/>
      <c r="H293" s="418">
        <v>2659000</v>
      </c>
      <c r="I293" s="99" t="s">
        <v>151</v>
      </c>
    </row>
    <row r="294" spans="1:9" s="110" customFormat="1" ht="110.25">
      <c r="A294" s="404"/>
      <c r="B294" s="404"/>
      <c r="C294" s="149" t="s">
        <v>4450</v>
      </c>
      <c r="D294" s="24" t="s">
        <v>23</v>
      </c>
      <c r="E294" s="926"/>
      <c r="F294" s="271" t="s">
        <v>4447</v>
      </c>
      <c r="G294" s="315"/>
      <c r="H294" s="418">
        <v>2780000</v>
      </c>
      <c r="I294" s="99" t="s">
        <v>151</v>
      </c>
    </row>
    <row r="295" spans="1:9" s="110" customFormat="1" ht="110.25">
      <c r="A295" s="404"/>
      <c r="B295" s="404"/>
      <c r="C295" s="149" t="s">
        <v>4451</v>
      </c>
      <c r="D295" s="24" t="s">
        <v>23</v>
      </c>
      <c r="E295" s="926"/>
      <c r="F295" s="271" t="s">
        <v>4452</v>
      </c>
      <c r="G295" s="315"/>
      <c r="H295" s="418">
        <v>2743000</v>
      </c>
      <c r="I295" s="99" t="s">
        <v>151</v>
      </c>
    </row>
    <row r="296" spans="1:9" s="110" customFormat="1" ht="110.25">
      <c r="A296" s="404"/>
      <c r="B296" s="404"/>
      <c r="C296" s="149" t="s">
        <v>4453</v>
      </c>
      <c r="D296" s="24" t="s">
        <v>23</v>
      </c>
      <c r="E296" s="926"/>
      <c r="F296" s="271" t="s">
        <v>4454</v>
      </c>
      <c r="G296" s="306" t="str">
        <f>G291</f>
        <v>Công ty CP tập đoàn Singhal. Đc: CCN Trí Quả, P. Trí Quả, tỉnh Bắc Ninh. ĐT: 0925.894555</v>
      </c>
      <c r="H296" s="418">
        <v>2543000</v>
      </c>
      <c r="I296" s="99" t="s">
        <v>151</v>
      </c>
    </row>
    <row r="297" spans="1:9" s="110" customFormat="1" ht="143.44999999999999" customHeight="1">
      <c r="A297" s="404"/>
      <c r="B297" s="404"/>
      <c r="C297" s="149" t="s">
        <v>4455</v>
      </c>
      <c r="D297" s="24" t="s">
        <v>23</v>
      </c>
      <c r="E297" s="926"/>
      <c r="F297" s="271" t="s">
        <v>4454</v>
      </c>
      <c r="G297" s="315"/>
      <c r="H297" s="418">
        <v>2849000</v>
      </c>
      <c r="I297" s="99" t="s">
        <v>151</v>
      </c>
    </row>
    <row r="298" spans="1:9" s="110" customFormat="1" ht="110.25">
      <c r="A298" s="404"/>
      <c r="B298" s="404"/>
      <c r="C298" s="149" t="s">
        <v>4456</v>
      </c>
      <c r="D298" s="24" t="s">
        <v>23</v>
      </c>
      <c r="E298" s="926"/>
      <c r="F298" s="271" t="s">
        <v>4454</v>
      </c>
      <c r="G298" s="315"/>
      <c r="H298" s="418">
        <v>2987000</v>
      </c>
      <c r="I298" s="99" t="s">
        <v>151</v>
      </c>
    </row>
    <row r="299" spans="1:9" s="110" customFormat="1" ht="110.25">
      <c r="A299" s="404"/>
      <c r="B299" s="404"/>
      <c r="C299" s="149" t="s">
        <v>4457</v>
      </c>
      <c r="D299" s="24" t="s">
        <v>23</v>
      </c>
      <c r="E299" s="926"/>
      <c r="F299" s="271" t="s">
        <v>4454</v>
      </c>
      <c r="G299" s="315"/>
      <c r="H299" s="418">
        <v>3001000</v>
      </c>
      <c r="I299" s="99" t="s">
        <v>151</v>
      </c>
    </row>
    <row r="300" spans="1:9" s="110" customFormat="1" ht="31.9" customHeight="1">
      <c r="A300" s="404"/>
      <c r="B300" s="404"/>
      <c r="C300" s="415" t="s">
        <v>4458</v>
      </c>
      <c r="D300" s="24"/>
      <c r="E300" s="271"/>
      <c r="F300" s="271"/>
      <c r="G300" s="315"/>
      <c r="H300" s="418"/>
      <c r="I300" s="99" t="s">
        <v>151</v>
      </c>
    </row>
    <row r="301" spans="1:9" s="110" customFormat="1" ht="126">
      <c r="A301" s="404"/>
      <c r="B301" s="404"/>
      <c r="C301" s="149" t="s">
        <v>4459</v>
      </c>
      <c r="D301" s="24" t="s">
        <v>23</v>
      </c>
      <c r="E301" s="926" t="s">
        <v>4428</v>
      </c>
      <c r="F301" s="271" t="s">
        <v>4460</v>
      </c>
      <c r="G301" s="315"/>
      <c r="H301" s="418">
        <v>4105000</v>
      </c>
      <c r="I301" s="99" t="s">
        <v>151</v>
      </c>
    </row>
    <row r="302" spans="1:9" s="110" customFormat="1" ht="141.75">
      <c r="A302" s="404"/>
      <c r="B302" s="404"/>
      <c r="C302" s="149" t="s">
        <v>4461</v>
      </c>
      <c r="D302" s="24" t="s">
        <v>23</v>
      </c>
      <c r="E302" s="926"/>
      <c r="F302" s="271" t="s">
        <v>4460</v>
      </c>
      <c r="G302" s="306" t="str">
        <f>G296</f>
        <v>Công ty CP tập đoàn Singhal. Đc: CCN Trí Quả, P. Trí Quả, tỉnh Bắc Ninh. ĐT: 0925.894555</v>
      </c>
      <c r="H302" s="418">
        <v>4220000</v>
      </c>
      <c r="I302" s="99" t="s">
        <v>151</v>
      </c>
    </row>
    <row r="303" spans="1:9" s="110" customFormat="1" ht="126">
      <c r="A303" s="404"/>
      <c r="B303" s="404"/>
      <c r="C303" s="149" t="s">
        <v>4462</v>
      </c>
      <c r="D303" s="24" t="s">
        <v>23</v>
      </c>
      <c r="E303" s="926"/>
      <c r="F303" s="271" t="s">
        <v>4460</v>
      </c>
      <c r="G303" s="315"/>
      <c r="H303" s="418">
        <v>4083000</v>
      </c>
      <c r="I303" s="99" t="s">
        <v>151</v>
      </c>
    </row>
    <row r="304" spans="1:9" s="110" customFormat="1" ht="33.6" customHeight="1">
      <c r="A304" s="404"/>
      <c r="B304" s="404"/>
      <c r="C304" s="415" t="s">
        <v>4463</v>
      </c>
      <c r="D304" s="24"/>
      <c r="E304" s="271"/>
      <c r="F304" s="271"/>
      <c r="G304" s="315"/>
      <c r="H304" s="418"/>
      <c r="I304" s="99" t="s">
        <v>151</v>
      </c>
    </row>
    <row r="305" spans="1:9" s="110" customFormat="1" ht="126">
      <c r="A305" s="404"/>
      <c r="B305" s="404"/>
      <c r="C305" s="149" t="s">
        <v>4464</v>
      </c>
      <c r="D305" s="24" t="s">
        <v>23</v>
      </c>
      <c r="E305" s="926" t="s">
        <v>4428</v>
      </c>
      <c r="F305" s="271" t="s">
        <v>4465</v>
      </c>
      <c r="G305" s="315"/>
      <c r="H305" s="418">
        <v>3338000</v>
      </c>
      <c r="I305" s="99" t="s">
        <v>151</v>
      </c>
    </row>
    <row r="306" spans="1:9" s="110" customFormat="1" ht="141.75">
      <c r="A306" s="404"/>
      <c r="B306" s="404"/>
      <c r="C306" s="149" t="s">
        <v>4466</v>
      </c>
      <c r="D306" s="24" t="s">
        <v>23</v>
      </c>
      <c r="E306" s="926"/>
      <c r="F306" s="271" t="s">
        <v>4467</v>
      </c>
      <c r="G306" s="315"/>
      <c r="H306" s="418">
        <v>3469000</v>
      </c>
      <c r="I306" s="99" t="s">
        <v>151</v>
      </c>
    </row>
    <row r="307" spans="1:9" s="110" customFormat="1" ht="141.75">
      <c r="A307" s="404"/>
      <c r="B307" s="404"/>
      <c r="C307" s="149" t="s">
        <v>4468</v>
      </c>
      <c r="D307" s="24" t="s">
        <v>23</v>
      </c>
      <c r="E307" s="926"/>
      <c r="F307" s="271" t="s">
        <v>4467</v>
      </c>
      <c r="G307" s="306" t="str">
        <f>G302</f>
        <v>Công ty CP tập đoàn Singhal. Đc: CCN Trí Quả, P. Trí Quả, tỉnh Bắc Ninh. ĐT: 0925.894555</v>
      </c>
      <c r="H307" s="418">
        <v>3153000</v>
      </c>
      <c r="I307" s="99" t="s">
        <v>151</v>
      </c>
    </row>
    <row r="308" spans="1:9" s="110" customFormat="1" ht="40.9" customHeight="1">
      <c r="A308" s="404"/>
      <c r="B308" s="404"/>
      <c r="C308" s="415" t="s">
        <v>4469</v>
      </c>
      <c r="D308" s="24"/>
      <c r="E308" s="271"/>
      <c r="F308" s="271"/>
      <c r="G308" s="315"/>
      <c r="H308" s="418"/>
      <c r="I308" s="99" t="s">
        <v>151</v>
      </c>
    </row>
    <row r="309" spans="1:9" s="110" customFormat="1" ht="126">
      <c r="A309" s="404"/>
      <c r="B309" s="404"/>
      <c r="C309" s="149" t="s">
        <v>4470</v>
      </c>
      <c r="D309" s="24" t="s">
        <v>23</v>
      </c>
      <c r="E309" s="926" t="s">
        <v>4428</v>
      </c>
      <c r="F309" s="271" t="s">
        <v>4471</v>
      </c>
      <c r="G309" s="315"/>
      <c r="H309" s="418">
        <v>5475000</v>
      </c>
      <c r="I309" s="99" t="s">
        <v>151</v>
      </c>
    </row>
    <row r="310" spans="1:9" s="110" customFormat="1" ht="126">
      <c r="A310" s="404"/>
      <c r="B310" s="404"/>
      <c r="C310" s="149" t="s">
        <v>4472</v>
      </c>
      <c r="D310" s="24" t="s">
        <v>23</v>
      </c>
      <c r="E310" s="926"/>
      <c r="F310" s="271" t="s">
        <v>4473</v>
      </c>
      <c r="G310" s="315"/>
      <c r="H310" s="418">
        <v>5284000</v>
      </c>
      <c r="I310" s="99" t="s">
        <v>151</v>
      </c>
    </row>
    <row r="311" spans="1:9" s="110" customFormat="1" ht="126">
      <c r="A311" s="404"/>
      <c r="B311" s="404"/>
      <c r="C311" s="149" t="s">
        <v>4474</v>
      </c>
      <c r="D311" s="24" t="s">
        <v>23</v>
      </c>
      <c r="E311" s="926"/>
      <c r="F311" s="271" t="s">
        <v>4475</v>
      </c>
      <c r="G311" s="315"/>
      <c r="H311" s="418">
        <v>5042000</v>
      </c>
      <c r="I311" s="99" t="s">
        <v>151</v>
      </c>
    </row>
    <row r="312" spans="1:9" s="110" customFormat="1" ht="126">
      <c r="A312" s="404"/>
      <c r="B312" s="404"/>
      <c r="C312" s="149" t="s">
        <v>4476</v>
      </c>
      <c r="D312" s="24" t="s">
        <v>23</v>
      </c>
      <c r="E312" s="926"/>
      <c r="F312" s="271" t="s">
        <v>4477</v>
      </c>
      <c r="G312" s="306" t="str">
        <f>G307</f>
        <v>Công ty CP tập đoàn Singhal. Đc: CCN Trí Quả, P. Trí Quả, tỉnh Bắc Ninh. ĐT: 0925.894555</v>
      </c>
      <c r="H312" s="418">
        <v>4570000</v>
      </c>
      <c r="I312" s="99" t="s">
        <v>151</v>
      </c>
    </row>
    <row r="313" spans="1:9" s="110" customFormat="1" ht="138.6" customHeight="1">
      <c r="A313" s="404"/>
      <c r="B313" s="404"/>
      <c r="C313" s="149" t="s">
        <v>4478</v>
      </c>
      <c r="D313" s="24" t="s">
        <v>23</v>
      </c>
      <c r="E313" s="926"/>
      <c r="F313" s="271" t="s">
        <v>4479</v>
      </c>
      <c r="G313" s="315"/>
      <c r="H313" s="418">
        <v>4398000</v>
      </c>
      <c r="I313" s="99" t="s">
        <v>151</v>
      </c>
    </row>
    <row r="314" spans="1:9" s="110" customFormat="1" ht="138.6" customHeight="1">
      <c r="A314" s="404"/>
      <c r="B314" s="404"/>
      <c r="C314" s="149" t="s">
        <v>4480</v>
      </c>
      <c r="D314" s="24" t="s">
        <v>23</v>
      </c>
      <c r="E314" s="926"/>
      <c r="F314" s="271" t="s">
        <v>4481</v>
      </c>
      <c r="G314" s="315"/>
      <c r="H314" s="418">
        <v>4346000</v>
      </c>
      <c r="I314" s="99" t="s">
        <v>151</v>
      </c>
    </row>
    <row r="315" spans="1:9" s="110" customFormat="1" ht="21" customHeight="1">
      <c r="A315" s="404"/>
      <c r="B315" s="404"/>
      <c r="C315" s="419" t="s">
        <v>4482</v>
      </c>
      <c r="D315" s="32"/>
      <c r="E315" s="271"/>
      <c r="F315" s="416"/>
      <c r="G315" s="315"/>
      <c r="H315" s="418"/>
      <c r="I315" s="99" t="s">
        <v>151</v>
      </c>
    </row>
    <row r="316" spans="1:9" s="110" customFormat="1" ht="15.75">
      <c r="A316" s="404"/>
      <c r="B316" s="404"/>
      <c r="C316" s="417" t="s">
        <v>4483</v>
      </c>
      <c r="D316" s="24" t="s">
        <v>23</v>
      </c>
      <c r="E316" s="271"/>
      <c r="F316" s="417"/>
      <c r="G316" s="315"/>
      <c r="H316" s="418">
        <v>80000</v>
      </c>
      <c r="I316" s="99" t="s">
        <v>151</v>
      </c>
    </row>
    <row r="317" spans="1:9" s="110" customFormat="1" ht="15.75">
      <c r="A317" s="404"/>
      <c r="B317" s="404"/>
      <c r="C317" s="417" t="s">
        <v>4484</v>
      </c>
      <c r="D317" s="24" t="s">
        <v>23</v>
      </c>
      <c r="E317" s="271"/>
      <c r="F317" s="417"/>
      <c r="G317" s="315"/>
      <c r="H317" s="418">
        <v>110000</v>
      </c>
      <c r="I317" s="99" t="s">
        <v>151</v>
      </c>
    </row>
    <row r="318" spans="1:9" s="110" customFormat="1" ht="31.5">
      <c r="A318" s="404"/>
      <c r="B318" s="404"/>
      <c r="C318" s="417" t="s">
        <v>4485</v>
      </c>
      <c r="D318" s="24" t="s">
        <v>23</v>
      </c>
      <c r="E318" s="271"/>
      <c r="F318" s="417"/>
      <c r="G318" s="315"/>
      <c r="H318" s="418">
        <v>65000</v>
      </c>
      <c r="I318" s="99" t="s">
        <v>151</v>
      </c>
    </row>
    <row r="319" spans="1:9" s="110" customFormat="1" ht="31.5">
      <c r="A319" s="404"/>
      <c r="B319" s="404"/>
      <c r="C319" s="417" t="s">
        <v>4486</v>
      </c>
      <c r="D319" s="24" t="s">
        <v>23</v>
      </c>
      <c r="E319" s="271"/>
      <c r="F319" s="417"/>
      <c r="G319" s="315"/>
      <c r="H319" s="418">
        <v>130000</v>
      </c>
      <c r="I319" s="99" t="s">
        <v>151</v>
      </c>
    </row>
    <row r="320" spans="1:9" s="110" customFormat="1" ht="31.5">
      <c r="A320" s="404"/>
      <c r="B320" s="404"/>
      <c r="C320" s="417" t="s">
        <v>4487</v>
      </c>
      <c r="D320" s="24" t="s">
        <v>23</v>
      </c>
      <c r="E320" s="271"/>
      <c r="F320" s="417"/>
      <c r="G320" s="759" t="str">
        <f>G312</f>
        <v>Công ty CP tập đoàn Singhal. Đc: CCN Trí Quả, P. Trí Quả, tỉnh Bắc Ninh. ĐT: 0925.894555</v>
      </c>
      <c r="H320" s="418">
        <v>230000</v>
      </c>
      <c r="I320" s="99" t="s">
        <v>151</v>
      </c>
    </row>
    <row r="321" spans="1:9" s="110" customFormat="1" ht="31.5">
      <c r="A321" s="404"/>
      <c r="B321" s="404"/>
      <c r="C321" s="417" t="s">
        <v>4488</v>
      </c>
      <c r="D321" s="24" t="s">
        <v>23</v>
      </c>
      <c r="E321" s="271"/>
      <c r="F321" s="417"/>
      <c r="G321" s="759"/>
      <c r="H321" s="418">
        <v>390000</v>
      </c>
      <c r="I321" s="99" t="s">
        <v>151</v>
      </c>
    </row>
    <row r="322" spans="1:9" s="110" customFormat="1" ht="31.5">
      <c r="A322" s="404"/>
      <c r="B322" s="404"/>
      <c r="C322" s="417" t="s">
        <v>4489</v>
      </c>
      <c r="D322" s="24" t="s">
        <v>23</v>
      </c>
      <c r="E322" s="271"/>
      <c r="F322" s="417"/>
      <c r="G322" s="759"/>
      <c r="H322" s="418">
        <v>480000</v>
      </c>
      <c r="I322" s="99" t="s">
        <v>151</v>
      </c>
    </row>
    <row r="323" spans="1:9" s="110" customFormat="1" ht="31.5">
      <c r="A323" s="404"/>
      <c r="B323" s="404"/>
      <c r="C323" s="417" t="s">
        <v>4490</v>
      </c>
      <c r="D323" s="24" t="s">
        <v>23</v>
      </c>
      <c r="E323" s="271"/>
      <c r="F323" s="417"/>
      <c r="G323" s="759"/>
      <c r="H323" s="418">
        <v>80000</v>
      </c>
      <c r="I323" s="99" t="s">
        <v>151</v>
      </c>
    </row>
    <row r="324" spans="1:9" s="110" customFormat="1" ht="31.5">
      <c r="A324" s="404"/>
      <c r="B324" s="404"/>
      <c r="C324" s="417" t="s">
        <v>4491</v>
      </c>
      <c r="D324" s="24" t="s">
        <v>23</v>
      </c>
      <c r="E324" s="271"/>
      <c r="F324" s="417"/>
      <c r="G324" s="315"/>
      <c r="H324" s="418">
        <v>150000</v>
      </c>
      <c r="I324" s="99" t="s">
        <v>151</v>
      </c>
    </row>
    <row r="325" spans="1:9" s="110" customFormat="1" ht="31.5">
      <c r="A325" s="404"/>
      <c r="B325" s="404"/>
      <c r="C325" s="417" t="s">
        <v>4492</v>
      </c>
      <c r="D325" s="24" t="s">
        <v>23</v>
      </c>
      <c r="E325" s="271"/>
      <c r="F325" s="417"/>
      <c r="G325" s="315"/>
      <c r="H325" s="418">
        <v>230000</v>
      </c>
      <c r="I325" s="99" t="s">
        <v>151</v>
      </c>
    </row>
    <row r="326" spans="1:9" s="110" customFormat="1" ht="31.5">
      <c r="A326" s="405"/>
      <c r="B326" s="405"/>
      <c r="C326" s="417" t="s">
        <v>4493</v>
      </c>
      <c r="D326" s="24" t="s">
        <v>23</v>
      </c>
      <c r="E326" s="271"/>
      <c r="F326" s="417"/>
      <c r="G326" s="385"/>
      <c r="H326" s="418">
        <v>560000</v>
      </c>
      <c r="I326" s="99" t="s">
        <v>151</v>
      </c>
    </row>
    <row r="327" spans="1:9" s="110" customFormat="1" ht="15.75">
      <c r="A327" s="412"/>
      <c r="B327" s="412"/>
      <c r="C327" s="413"/>
      <c r="D327" s="412"/>
      <c r="E327" s="410"/>
      <c r="F327" s="413"/>
      <c r="G327" s="302"/>
      <c r="H327" s="414"/>
      <c r="I327" s="411"/>
    </row>
    <row r="328" spans="1:9" ht="15" customHeight="1">
      <c r="G328" s="302"/>
    </row>
    <row r="329" spans="1:9" ht="15" customHeight="1">
      <c r="G329" s="302"/>
    </row>
    <row r="330" spans="1:9" ht="15" customHeight="1">
      <c r="G330" s="302"/>
    </row>
    <row r="331" spans="1:9" ht="15" customHeight="1">
      <c r="G331" s="302"/>
    </row>
    <row r="332" spans="1:9" ht="15" customHeight="1">
      <c r="G332" s="302"/>
    </row>
    <row r="333" spans="1:9" ht="15" customHeight="1">
      <c r="G333" s="302"/>
    </row>
    <row r="334" spans="1:9" ht="15" customHeight="1">
      <c r="G334" s="302"/>
    </row>
    <row r="335" spans="1:9" ht="15" customHeight="1">
      <c r="G335" s="302"/>
    </row>
    <row r="336" spans="1:9" ht="15" customHeight="1">
      <c r="G336" s="302"/>
    </row>
    <row r="337" spans="7:7" ht="15" customHeight="1">
      <c r="G337" s="302"/>
    </row>
    <row r="338" spans="7:7" ht="15" customHeight="1">
      <c r="G338" s="302"/>
    </row>
  </sheetData>
  <mergeCells count="80">
    <mergeCell ref="G64:G66"/>
    <mergeCell ref="G133:G134"/>
    <mergeCell ref="D264:D267"/>
    <mergeCell ref="E264:E267"/>
    <mergeCell ref="G239:G243"/>
    <mergeCell ref="D244:D248"/>
    <mergeCell ref="E244:E248"/>
    <mergeCell ref="D255:D259"/>
    <mergeCell ref="E255:E259"/>
    <mergeCell ref="G245:G246"/>
    <mergeCell ref="G256:G257"/>
    <mergeCell ref="G265:G268"/>
    <mergeCell ref="C243:F243"/>
    <mergeCell ref="C44:F44"/>
    <mergeCell ref="C35:F35"/>
    <mergeCell ref="G224:G238"/>
    <mergeCell ref="C181:F181"/>
    <mergeCell ref="G210:G223"/>
    <mergeCell ref="G182:G183"/>
    <mergeCell ref="G197:G198"/>
    <mergeCell ref="G40:G48"/>
    <mergeCell ref="G160:G166"/>
    <mergeCell ref="E113:E115"/>
    <mergeCell ref="E116:E118"/>
    <mergeCell ref="E119:E124"/>
    <mergeCell ref="E125:E132"/>
    <mergeCell ref="E134:E137"/>
    <mergeCell ref="E39:E43"/>
    <mergeCell ref="E45:E49"/>
    <mergeCell ref="I1:I2"/>
    <mergeCell ref="I4:I7"/>
    <mergeCell ref="C14:F14"/>
    <mergeCell ref="E15:E23"/>
    <mergeCell ref="E25:E26"/>
    <mergeCell ref="G22:G30"/>
    <mergeCell ref="E27:E31"/>
    <mergeCell ref="G5:G11"/>
    <mergeCell ref="G12:G21"/>
    <mergeCell ref="C32:F32"/>
    <mergeCell ref="A1:A2"/>
    <mergeCell ref="D1:D2"/>
    <mergeCell ref="C4:H4"/>
    <mergeCell ref="H1:H2"/>
    <mergeCell ref="E1:E2"/>
    <mergeCell ref="G1:G2"/>
    <mergeCell ref="C1:C2"/>
    <mergeCell ref="B1:B2"/>
    <mergeCell ref="F1:F2"/>
    <mergeCell ref="E5:E12"/>
    <mergeCell ref="C24:F24"/>
    <mergeCell ref="G31:G39"/>
    <mergeCell ref="E33:E34"/>
    <mergeCell ref="E36:E37"/>
    <mergeCell ref="C38:F38"/>
    <mergeCell ref="I160:I163"/>
    <mergeCell ref="I50:I53"/>
    <mergeCell ref="C50:E50"/>
    <mergeCell ref="E51:E62"/>
    <mergeCell ref="E81:E88"/>
    <mergeCell ref="E148:E157"/>
    <mergeCell ref="E63:E79"/>
    <mergeCell ref="G148:G157"/>
    <mergeCell ref="G138:G147"/>
    <mergeCell ref="E138:E147"/>
    <mergeCell ref="G113:G118"/>
    <mergeCell ref="E89:E104"/>
    <mergeCell ref="E105:E112"/>
    <mergeCell ref="G89:G98"/>
    <mergeCell ref="G105:G106"/>
    <mergeCell ref="G109:G112"/>
    <mergeCell ref="I276:I278"/>
    <mergeCell ref="C275:D275"/>
    <mergeCell ref="G277:G278"/>
    <mergeCell ref="G320:G323"/>
    <mergeCell ref="E277:E283"/>
    <mergeCell ref="E285:E289"/>
    <mergeCell ref="E291:E299"/>
    <mergeCell ref="E301:E303"/>
    <mergeCell ref="E305:E307"/>
    <mergeCell ref="E309:E314"/>
  </mergeCells>
  <printOptions horizontalCentered="1"/>
  <pageMargins left="0.23622047244094491" right="0.15748031496062992" top="0.51181102362204722" bottom="0.47244094488188981" header="0" footer="0"/>
  <pageSetup paperSize="9" scale="90" firstPageNumber="147" orientation="portrait" useFirstPageNumber="1" horizontalDpi="300" verticalDpi="300" r:id="rId1"/>
  <headerFooter>
    <oddHeader>&amp;LCBG VLXD T7-2026</oddHeader>
    <oddFooter>&amp;C&amp;P</oddFooter>
  </headerFooter>
  <rowBreaks count="4" manualBreakCount="4">
    <brk id="62" max="8" man="1"/>
    <brk id="88" max="8" man="1"/>
    <brk id="307" max="8" man="1"/>
    <brk id="326" max="8" man="1"/>
  </row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28"/>
  <sheetViews>
    <sheetView view="pageBreakPreview" topLeftCell="A117" zoomScale="85" zoomScaleNormal="100" zoomScaleSheetLayoutView="85" workbookViewId="0">
      <selection activeCell="G122" sqref="G122:G125"/>
    </sheetView>
  </sheetViews>
  <sheetFormatPr defaultColWidth="8.7109375" defaultRowHeight="15"/>
  <cols>
    <col min="1" max="1" width="5.5703125" style="6" bestFit="1" customWidth="1"/>
    <col min="2" max="2" width="8.7109375" style="6" customWidth="1"/>
    <col min="3" max="3" width="21.140625" style="2" customWidth="1"/>
    <col min="4" max="4" width="6.85546875" style="2" customWidth="1"/>
    <col min="5" max="5" width="11.28515625" style="2" customWidth="1"/>
    <col min="6" max="6" width="15.28515625" style="2" bestFit="1" customWidth="1"/>
    <col min="7" max="7" width="13.85546875" style="7" customWidth="1"/>
    <col min="8" max="8" width="10.140625" style="2" bestFit="1" customWidth="1"/>
    <col min="9" max="9" width="8.7109375" style="2" customWidth="1"/>
    <col min="10" max="16384" width="8.7109375" style="2"/>
  </cols>
  <sheetData>
    <row r="1" spans="1:9" ht="64.5" customHeight="1">
      <c r="A1" s="3" t="s">
        <v>153</v>
      </c>
      <c r="B1" s="3" t="s">
        <v>0</v>
      </c>
      <c r="C1" s="3" t="s">
        <v>8</v>
      </c>
      <c r="D1" s="3" t="s">
        <v>9</v>
      </c>
      <c r="E1" s="3" t="s">
        <v>10</v>
      </c>
      <c r="F1" s="3" t="s">
        <v>11</v>
      </c>
      <c r="G1" s="3" t="s">
        <v>12</v>
      </c>
      <c r="H1" s="3" t="s">
        <v>2</v>
      </c>
      <c r="I1" s="3" t="s">
        <v>16</v>
      </c>
    </row>
    <row r="2" spans="1:9">
      <c r="A2" s="3" t="s">
        <v>719</v>
      </c>
      <c r="B2" s="878" t="s">
        <v>17</v>
      </c>
      <c r="C2" s="951"/>
      <c r="D2" s="10"/>
      <c r="E2" s="10"/>
      <c r="F2" s="9"/>
      <c r="G2" s="8"/>
      <c r="H2" s="3"/>
      <c r="I2" s="3"/>
    </row>
    <row r="3" spans="1:9" ht="23.25" customHeight="1">
      <c r="A3" s="813" t="s">
        <v>3751</v>
      </c>
      <c r="B3" s="797" t="s">
        <v>187</v>
      </c>
      <c r="C3" s="20" t="s">
        <v>188</v>
      </c>
      <c r="D3" s="5"/>
      <c r="E3" s="5"/>
      <c r="F3" s="5"/>
      <c r="G3" s="739" t="s">
        <v>2697</v>
      </c>
      <c r="H3" s="5"/>
      <c r="I3" s="666" t="s">
        <v>4922</v>
      </c>
    </row>
    <row r="4" spans="1:9" ht="45" customHeight="1">
      <c r="A4" s="814"/>
      <c r="B4" s="798"/>
      <c r="C4" s="20" t="s">
        <v>188</v>
      </c>
      <c r="D4" s="13" t="s">
        <v>23</v>
      </c>
      <c r="E4" s="736" t="s">
        <v>165</v>
      </c>
      <c r="F4" s="20" t="s">
        <v>189</v>
      </c>
      <c r="G4" s="740"/>
      <c r="H4" s="15">
        <v>426947</v>
      </c>
      <c r="I4" s="666"/>
    </row>
    <row r="5" spans="1:9">
      <c r="A5" s="814"/>
      <c r="B5" s="798"/>
      <c r="C5" s="20" t="s">
        <v>188</v>
      </c>
      <c r="D5" s="13" t="s">
        <v>23</v>
      </c>
      <c r="E5" s="737"/>
      <c r="F5" s="20" t="s">
        <v>190</v>
      </c>
      <c r="G5" s="740"/>
      <c r="H5" s="15">
        <v>502560</v>
      </c>
      <c r="I5" s="666"/>
    </row>
    <row r="6" spans="1:9">
      <c r="A6" s="814"/>
      <c r="B6" s="798"/>
      <c r="C6" s="20" t="s">
        <v>191</v>
      </c>
      <c r="D6" s="5"/>
      <c r="E6" s="737"/>
      <c r="F6" s="5"/>
      <c r="G6" s="740"/>
      <c r="H6" s="14"/>
      <c r="I6" s="666"/>
    </row>
    <row r="7" spans="1:9">
      <c r="A7" s="814"/>
      <c r="B7" s="798"/>
      <c r="C7" s="20" t="s">
        <v>191</v>
      </c>
      <c r="D7" s="13" t="s">
        <v>23</v>
      </c>
      <c r="E7" s="737"/>
      <c r="F7" s="20" t="s">
        <v>185</v>
      </c>
      <c r="G7" s="740"/>
      <c r="H7" s="15">
        <v>196507</v>
      </c>
      <c r="I7" s="666"/>
    </row>
    <row r="8" spans="1:9" ht="15.75">
      <c r="A8" s="814"/>
      <c r="B8" s="798"/>
      <c r="C8" s="20" t="s">
        <v>191</v>
      </c>
      <c r="D8" s="13" t="s">
        <v>23</v>
      </c>
      <c r="E8" s="737"/>
      <c r="F8" s="20" t="s">
        <v>186</v>
      </c>
      <c r="G8" s="740"/>
      <c r="H8" s="15">
        <v>233174</v>
      </c>
      <c r="I8" s="18" t="s">
        <v>151</v>
      </c>
    </row>
    <row r="9" spans="1:9">
      <c r="A9" s="814"/>
      <c r="B9" s="798"/>
      <c r="C9" s="20" t="s">
        <v>192</v>
      </c>
      <c r="D9" s="5"/>
      <c r="E9" s="737"/>
      <c r="F9" s="5"/>
      <c r="G9" s="740"/>
      <c r="H9" s="14"/>
      <c r="I9" s="5"/>
    </row>
    <row r="10" spans="1:9" ht="15.75">
      <c r="A10" s="814"/>
      <c r="B10" s="798"/>
      <c r="C10" s="20" t="s">
        <v>192</v>
      </c>
      <c r="D10" s="13" t="s">
        <v>23</v>
      </c>
      <c r="E10" s="737"/>
      <c r="F10" s="20" t="s">
        <v>193</v>
      </c>
      <c r="G10" s="740"/>
      <c r="H10" s="15">
        <v>274933</v>
      </c>
      <c r="I10" s="18" t="s">
        <v>151</v>
      </c>
    </row>
    <row r="11" spans="1:9" ht="15.75">
      <c r="A11" s="814"/>
      <c r="B11" s="798"/>
      <c r="C11" s="20" t="s">
        <v>192</v>
      </c>
      <c r="D11" s="13" t="s">
        <v>23</v>
      </c>
      <c r="E11" s="737"/>
      <c r="F11" s="20" t="s">
        <v>194</v>
      </c>
      <c r="G11" s="740"/>
      <c r="H11" s="15">
        <v>201710</v>
      </c>
      <c r="I11" s="18" t="s">
        <v>151</v>
      </c>
    </row>
    <row r="12" spans="1:9" ht="15.75">
      <c r="A12" s="825"/>
      <c r="B12" s="799"/>
      <c r="C12" s="20" t="s">
        <v>192</v>
      </c>
      <c r="D12" s="13" t="s">
        <v>23</v>
      </c>
      <c r="E12" s="738"/>
      <c r="F12" s="20" t="s">
        <v>195</v>
      </c>
      <c r="G12" s="740"/>
      <c r="H12" s="15">
        <v>163915</v>
      </c>
      <c r="I12" s="18" t="s">
        <v>151</v>
      </c>
    </row>
    <row r="13" spans="1:9" ht="45.75" customHeight="1">
      <c r="A13" s="715"/>
      <c r="B13" s="797" t="s">
        <v>196</v>
      </c>
      <c r="C13" s="20" t="s">
        <v>196</v>
      </c>
      <c r="D13" s="19" t="s">
        <v>197</v>
      </c>
      <c r="E13" s="736" t="s">
        <v>165</v>
      </c>
      <c r="F13" s="20" t="s">
        <v>202</v>
      </c>
      <c r="G13" s="740"/>
      <c r="H13" s="21">
        <v>36380</v>
      </c>
      <c r="I13" s="18" t="s">
        <v>151</v>
      </c>
    </row>
    <row r="14" spans="1:9" ht="45">
      <c r="A14" s="716"/>
      <c r="B14" s="798"/>
      <c r="C14" s="20" t="s">
        <v>198</v>
      </c>
      <c r="D14" s="19" t="s">
        <v>197</v>
      </c>
      <c r="E14" s="737"/>
      <c r="F14" s="20" t="s">
        <v>200</v>
      </c>
      <c r="G14" s="740"/>
      <c r="H14" s="21">
        <v>37425</v>
      </c>
      <c r="I14" s="18" t="s">
        <v>151</v>
      </c>
    </row>
    <row r="15" spans="1:9" ht="45">
      <c r="A15" s="716"/>
      <c r="B15" s="798"/>
      <c r="C15" s="20" t="s">
        <v>199</v>
      </c>
      <c r="D15" s="19" t="s">
        <v>197</v>
      </c>
      <c r="E15" s="737"/>
      <c r="F15" s="20" t="s">
        <v>201</v>
      </c>
      <c r="G15" s="740"/>
      <c r="H15" s="21">
        <v>35170</v>
      </c>
      <c r="I15" s="18" t="s">
        <v>151</v>
      </c>
    </row>
    <row r="16" spans="1:9" ht="29.45" customHeight="1">
      <c r="A16" s="813" t="s">
        <v>3752</v>
      </c>
      <c r="B16" s="797" t="s">
        <v>187</v>
      </c>
      <c r="C16" s="952" t="s">
        <v>3754</v>
      </c>
      <c r="D16" s="953"/>
      <c r="E16" s="953"/>
      <c r="F16" s="954"/>
      <c r="G16" s="818" t="s">
        <v>3774</v>
      </c>
      <c r="H16" s="21"/>
      <c r="I16" s="677" t="s">
        <v>4922</v>
      </c>
    </row>
    <row r="17" spans="1:9" ht="63.75">
      <c r="A17" s="814"/>
      <c r="B17" s="798"/>
      <c r="C17" s="360" t="s">
        <v>187</v>
      </c>
      <c r="D17" s="359" t="s">
        <v>23</v>
      </c>
      <c r="E17" s="358" t="s">
        <v>5218</v>
      </c>
      <c r="F17" s="355" t="s">
        <v>3759</v>
      </c>
      <c r="G17" s="815"/>
      <c r="H17" s="361">
        <v>186717.17171717173</v>
      </c>
      <c r="I17" s="678"/>
    </row>
    <row r="18" spans="1:9" ht="63.75">
      <c r="A18" s="814"/>
      <c r="B18" s="798"/>
      <c r="C18" s="360" t="s">
        <v>187</v>
      </c>
      <c r="D18" s="359" t="s">
        <v>23</v>
      </c>
      <c r="E18" s="358" t="s">
        <v>5218</v>
      </c>
      <c r="F18" s="355" t="s">
        <v>3760</v>
      </c>
      <c r="G18" s="815"/>
      <c r="H18" s="361">
        <v>238958.33333333334</v>
      </c>
      <c r="I18" s="735"/>
    </row>
    <row r="19" spans="1:9" ht="63.75">
      <c r="A19" s="814"/>
      <c r="B19" s="798"/>
      <c r="C19" s="360" t="s">
        <v>187</v>
      </c>
      <c r="D19" s="359" t="s">
        <v>23</v>
      </c>
      <c r="E19" s="358" t="s">
        <v>165</v>
      </c>
      <c r="F19" s="358" t="s">
        <v>3761</v>
      </c>
      <c r="G19" s="815"/>
      <c r="H19" s="361">
        <v>205000</v>
      </c>
      <c r="I19" s="18" t="s">
        <v>151</v>
      </c>
    </row>
    <row r="20" spans="1:9" ht="22.15" customHeight="1">
      <c r="A20" s="814"/>
      <c r="B20" s="798"/>
      <c r="C20" s="955" t="s">
        <v>3755</v>
      </c>
      <c r="D20" s="956"/>
      <c r="E20" s="956"/>
      <c r="F20" s="957"/>
      <c r="G20" s="815"/>
      <c r="H20" s="361"/>
      <c r="I20" s="40"/>
    </row>
    <row r="21" spans="1:9" ht="63.75">
      <c r="A21" s="814"/>
      <c r="B21" s="798"/>
      <c r="C21" s="360" t="s">
        <v>187</v>
      </c>
      <c r="D21" s="359" t="s">
        <v>23</v>
      </c>
      <c r="E21" s="358" t="s">
        <v>165</v>
      </c>
      <c r="F21" s="358" t="s">
        <v>3762</v>
      </c>
      <c r="G21" s="815"/>
      <c r="H21" s="361">
        <v>255000</v>
      </c>
      <c r="I21" s="18" t="s">
        <v>151</v>
      </c>
    </row>
    <row r="22" spans="1:9" ht="51">
      <c r="A22" s="814"/>
      <c r="B22" s="798"/>
      <c r="C22" s="360" t="s">
        <v>187</v>
      </c>
      <c r="D22" s="359" t="s">
        <v>23</v>
      </c>
      <c r="E22" s="358" t="s">
        <v>165</v>
      </c>
      <c r="F22" s="358" t="s">
        <v>3763</v>
      </c>
      <c r="G22" s="363"/>
      <c r="H22" s="361">
        <v>235000</v>
      </c>
      <c r="I22" s="18" t="s">
        <v>151</v>
      </c>
    </row>
    <row r="23" spans="1:9" ht="51">
      <c r="A23" s="814"/>
      <c r="B23" s="798"/>
      <c r="C23" s="360" t="s">
        <v>187</v>
      </c>
      <c r="D23" s="359" t="s">
        <v>23</v>
      </c>
      <c r="E23" s="358" t="s">
        <v>165</v>
      </c>
      <c r="F23" s="358" t="s">
        <v>3764</v>
      </c>
      <c r="G23" s="815" t="s">
        <v>3774</v>
      </c>
      <c r="H23" s="361">
        <v>245000</v>
      </c>
      <c r="I23" s="18" t="s">
        <v>151</v>
      </c>
    </row>
    <row r="24" spans="1:9" ht="51">
      <c r="A24" s="814"/>
      <c r="B24" s="798"/>
      <c r="C24" s="360" t="s">
        <v>187</v>
      </c>
      <c r="D24" s="359" t="s">
        <v>23</v>
      </c>
      <c r="E24" s="358" t="s">
        <v>165</v>
      </c>
      <c r="F24" s="358" t="s">
        <v>3765</v>
      </c>
      <c r="G24" s="815"/>
      <c r="H24" s="361">
        <v>265000</v>
      </c>
      <c r="I24" s="18" t="s">
        <v>151</v>
      </c>
    </row>
    <row r="25" spans="1:9" ht="24" customHeight="1">
      <c r="A25" s="814"/>
      <c r="B25" s="798"/>
      <c r="C25" s="955" t="s">
        <v>3756</v>
      </c>
      <c r="D25" s="956"/>
      <c r="E25" s="956"/>
      <c r="F25" s="957"/>
      <c r="G25" s="815"/>
      <c r="H25" s="361"/>
      <c r="I25" s="18"/>
    </row>
    <row r="26" spans="1:9" ht="63.75">
      <c r="A26" s="356"/>
      <c r="B26" s="357"/>
      <c r="C26" s="360" t="s">
        <v>187</v>
      </c>
      <c r="D26" s="359" t="s">
        <v>23</v>
      </c>
      <c r="E26" s="358" t="s">
        <v>165</v>
      </c>
      <c r="F26" s="358" t="s">
        <v>3766</v>
      </c>
      <c r="G26" s="815"/>
      <c r="H26" s="361">
        <v>315000</v>
      </c>
      <c r="I26" s="18" t="s">
        <v>151</v>
      </c>
    </row>
    <row r="27" spans="1:9" ht="63.75">
      <c r="A27" s="356"/>
      <c r="B27" s="357"/>
      <c r="C27" s="360" t="s">
        <v>187</v>
      </c>
      <c r="D27" s="359" t="s">
        <v>23</v>
      </c>
      <c r="E27" s="358" t="s">
        <v>165</v>
      </c>
      <c r="F27" s="358" t="s">
        <v>3767</v>
      </c>
      <c r="G27" s="815"/>
      <c r="H27" s="361">
        <v>395000</v>
      </c>
      <c r="I27" s="18" t="s">
        <v>151</v>
      </c>
    </row>
    <row r="28" spans="1:9" ht="63.75">
      <c r="A28" s="356"/>
      <c r="B28" s="357"/>
      <c r="C28" s="360" t="s">
        <v>187</v>
      </c>
      <c r="D28" s="359" t="s">
        <v>23</v>
      </c>
      <c r="E28" s="358" t="s">
        <v>165</v>
      </c>
      <c r="F28" s="358" t="s">
        <v>3768</v>
      </c>
      <c r="G28" s="363"/>
      <c r="H28" s="361">
        <v>335000</v>
      </c>
      <c r="I28" s="18" t="s">
        <v>151</v>
      </c>
    </row>
    <row r="29" spans="1:9" ht="63.75">
      <c r="A29" s="356"/>
      <c r="B29" s="357"/>
      <c r="C29" s="360" t="s">
        <v>187</v>
      </c>
      <c r="D29" s="359" t="s">
        <v>23</v>
      </c>
      <c r="E29" s="358" t="s">
        <v>165</v>
      </c>
      <c r="F29" s="358" t="s">
        <v>3769</v>
      </c>
      <c r="G29" s="316"/>
      <c r="H29" s="361">
        <v>375000</v>
      </c>
      <c r="I29" s="18" t="s">
        <v>151</v>
      </c>
    </row>
    <row r="30" spans="1:9" ht="16.899999999999999" customHeight="1">
      <c r="A30" s="356"/>
      <c r="B30" s="357"/>
      <c r="C30" s="955" t="s">
        <v>3757</v>
      </c>
      <c r="D30" s="956"/>
      <c r="E30" s="956"/>
      <c r="F30" s="957"/>
      <c r="G30" s="316"/>
      <c r="H30" s="361"/>
      <c r="I30" s="18"/>
    </row>
    <row r="31" spans="1:9" ht="63.75">
      <c r="A31" s="356"/>
      <c r="B31" s="357"/>
      <c r="C31" s="360" t="s">
        <v>187</v>
      </c>
      <c r="D31" s="359" t="s">
        <v>23</v>
      </c>
      <c r="E31" s="358" t="s">
        <v>165</v>
      </c>
      <c r="F31" s="358" t="s">
        <v>3770</v>
      </c>
      <c r="G31" s="316"/>
      <c r="H31" s="361">
        <v>425000</v>
      </c>
      <c r="I31" s="18" t="s">
        <v>151</v>
      </c>
    </row>
    <row r="32" spans="1:9" ht="63.75">
      <c r="A32" s="356"/>
      <c r="B32" s="357"/>
      <c r="C32" s="360" t="s">
        <v>187</v>
      </c>
      <c r="D32" s="359" t="s">
        <v>23</v>
      </c>
      <c r="E32" s="358" t="s">
        <v>165</v>
      </c>
      <c r="F32" s="358" t="s">
        <v>3771</v>
      </c>
      <c r="G32" s="316"/>
      <c r="H32" s="361">
        <v>500000</v>
      </c>
      <c r="I32" s="18" t="s">
        <v>151</v>
      </c>
    </row>
    <row r="33" spans="1:9" ht="79.150000000000006" customHeight="1">
      <c r="A33" s="356"/>
      <c r="B33" s="357"/>
      <c r="C33" s="360" t="s">
        <v>187</v>
      </c>
      <c r="D33" s="359" t="s">
        <v>23</v>
      </c>
      <c r="E33" s="358" t="s">
        <v>165</v>
      </c>
      <c r="F33" s="358" t="s">
        <v>3771</v>
      </c>
      <c r="G33" s="815" t="s">
        <v>3774</v>
      </c>
      <c r="H33" s="361">
        <v>565000</v>
      </c>
      <c r="I33" s="18" t="s">
        <v>151</v>
      </c>
    </row>
    <row r="34" spans="1:9" ht="24" customHeight="1">
      <c r="A34" s="356"/>
      <c r="B34" s="357"/>
      <c r="C34" s="955" t="s">
        <v>3758</v>
      </c>
      <c r="D34" s="956"/>
      <c r="E34" s="956"/>
      <c r="F34" s="957"/>
      <c r="G34" s="815"/>
      <c r="H34" s="361"/>
      <c r="I34" s="18"/>
    </row>
    <row r="35" spans="1:9" ht="38.25">
      <c r="A35" s="356"/>
      <c r="B35" s="357"/>
      <c r="C35" s="362" t="s">
        <v>196</v>
      </c>
      <c r="D35" s="359" t="s">
        <v>197</v>
      </c>
      <c r="E35" s="358" t="s">
        <v>165</v>
      </c>
      <c r="F35" s="358" t="s">
        <v>3772</v>
      </c>
      <c r="G35" s="815"/>
      <c r="H35" s="361">
        <v>35286</v>
      </c>
      <c r="I35" s="18" t="s">
        <v>151</v>
      </c>
    </row>
    <row r="36" spans="1:9" ht="38.25">
      <c r="A36" s="356"/>
      <c r="B36" s="357"/>
      <c r="C36" s="362" t="s">
        <v>196</v>
      </c>
      <c r="D36" s="359" t="s">
        <v>197</v>
      </c>
      <c r="E36" s="358" t="s">
        <v>165</v>
      </c>
      <c r="F36" s="358" t="s">
        <v>3773</v>
      </c>
      <c r="G36" s="365"/>
      <c r="H36" s="361">
        <v>35286</v>
      </c>
      <c r="I36" s="18" t="s">
        <v>151</v>
      </c>
    </row>
    <row r="37" spans="1:9" ht="20.45" customHeight="1">
      <c r="A37" s="366" t="s">
        <v>3775</v>
      </c>
      <c r="B37" s="797" t="s">
        <v>17</v>
      </c>
      <c r="C37" s="952" t="s">
        <v>3982</v>
      </c>
      <c r="D37" s="953"/>
      <c r="E37" s="953"/>
      <c r="F37" s="954"/>
      <c r="G37" s="818" t="s">
        <v>3903</v>
      </c>
      <c r="H37" s="21"/>
      <c r="I37" s="677" t="s">
        <v>4922</v>
      </c>
    </row>
    <row r="38" spans="1:9" ht="51">
      <c r="A38" s="356"/>
      <c r="B38" s="798"/>
      <c r="C38" s="519" t="s">
        <v>3904</v>
      </c>
      <c r="D38" s="520" t="s">
        <v>3905</v>
      </c>
      <c r="E38" s="521" t="s">
        <v>3906</v>
      </c>
      <c r="F38" s="523" t="s">
        <v>3907</v>
      </c>
      <c r="G38" s="815"/>
      <c r="H38" s="524">
        <f>324089*1.5</f>
        <v>486133.5</v>
      </c>
      <c r="I38" s="678"/>
    </row>
    <row r="39" spans="1:9" ht="76.5">
      <c r="A39" s="356"/>
      <c r="B39" s="798"/>
      <c r="C39" s="519" t="s">
        <v>3908</v>
      </c>
      <c r="D39" s="520" t="s">
        <v>3905</v>
      </c>
      <c r="E39" s="521" t="s">
        <v>3906</v>
      </c>
      <c r="F39" s="520" t="s">
        <v>3909</v>
      </c>
      <c r="G39" s="815"/>
      <c r="H39" s="524">
        <f>148150*1.7</f>
        <v>251855</v>
      </c>
      <c r="I39" s="735"/>
    </row>
    <row r="40" spans="1:9" ht="51">
      <c r="A40" s="356"/>
      <c r="B40" s="798"/>
      <c r="C40" s="519" t="s">
        <v>3910</v>
      </c>
      <c r="D40" s="520" t="s">
        <v>3905</v>
      </c>
      <c r="E40" s="521" t="s">
        <v>3906</v>
      </c>
      <c r="F40" s="520" t="s">
        <v>3911</v>
      </c>
      <c r="G40" s="316"/>
      <c r="H40" s="524">
        <f>189825*1.6</f>
        <v>303720</v>
      </c>
      <c r="I40" s="18" t="s">
        <v>151</v>
      </c>
    </row>
    <row r="41" spans="1:9" ht="48">
      <c r="A41" s="356"/>
      <c r="B41" s="798"/>
      <c r="C41" s="354" t="s">
        <v>3912</v>
      </c>
      <c r="D41" s="520" t="s">
        <v>3905</v>
      </c>
      <c r="E41" s="521" t="s">
        <v>3906</v>
      </c>
      <c r="F41" s="272" t="s">
        <v>3913</v>
      </c>
      <c r="G41" s="316"/>
      <c r="H41" s="524">
        <f>120378*2</f>
        <v>240756</v>
      </c>
      <c r="I41" s="18" t="s">
        <v>151</v>
      </c>
    </row>
    <row r="42" spans="1:9" ht="48">
      <c r="A42" s="356"/>
      <c r="B42" s="798"/>
      <c r="C42" s="354" t="s">
        <v>3914</v>
      </c>
      <c r="D42" s="520" t="s">
        <v>3905</v>
      </c>
      <c r="E42" s="521" t="s">
        <v>3906</v>
      </c>
      <c r="F42" s="272" t="s">
        <v>3915</v>
      </c>
      <c r="G42" s="316"/>
      <c r="H42" s="524">
        <f>138889*1.7</f>
        <v>236111.3</v>
      </c>
      <c r="I42" s="18" t="s">
        <v>151</v>
      </c>
    </row>
    <row r="43" spans="1:9" ht="48">
      <c r="A43" s="356"/>
      <c r="B43" s="798"/>
      <c r="C43" s="519" t="s">
        <v>3916</v>
      </c>
      <c r="D43" s="520" t="s">
        <v>3905</v>
      </c>
      <c r="E43" s="521" t="s">
        <v>3906</v>
      </c>
      <c r="F43" s="520" t="s">
        <v>3909</v>
      </c>
      <c r="G43" s="316"/>
      <c r="H43" s="524">
        <f>87500*1.6</f>
        <v>140000</v>
      </c>
      <c r="I43" s="18" t="s">
        <v>151</v>
      </c>
    </row>
    <row r="44" spans="1:9" ht="51">
      <c r="A44" s="356"/>
      <c r="B44" s="798"/>
      <c r="C44" s="519" t="s">
        <v>3917</v>
      </c>
      <c r="D44" s="520" t="s">
        <v>3905</v>
      </c>
      <c r="E44" s="521" t="s">
        <v>3906</v>
      </c>
      <c r="F44" s="520" t="s">
        <v>3911</v>
      </c>
      <c r="G44" s="316"/>
      <c r="H44" s="524">
        <f>63888*1.7</f>
        <v>108609.59999999999</v>
      </c>
      <c r="I44" s="18" t="s">
        <v>151</v>
      </c>
    </row>
    <row r="45" spans="1:9" ht="51">
      <c r="A45" s="356"/>
      <c r="B45" s="798"/>
      <c r="C45" s="354" t="s">
        <v>3918</v>
      </c>
      <c r="D45" s="520" t="s">
        <v>3905</v>
      </c>
      <c r="E45" s="521" t="s">
        <v>3906</v>
      </c>
      <c r="F45" s="272" t="s">
        <v>3913</v>
      </c>
      <c r="G45" s="316"/>
      <c r="H45" s="524">
        <f>102778*1.6</f>
        <v>164444.80000000002</v>
      </c>
      <c r="I45" s="18" t="s">
        <v>151</v>
      </c>
    </row>
    <row r="46" spans="1:9" ht="51">
      <c r="A46" s="356"/>
      <c r="B46" s="798"/>
      <c r="C46" s="519" t="s">
        <v>3919</v>
      </c>
      <c r="D46" s="520" t="s">
        <v>3905</v>
      </c>
      <c r="E46" s="521" t="s">
        <v>3906</v>
      </c>
      <c r="F46" s="520" t="s">
        <v>3920</v>
      </c>
      <c r="G46" s="316"/>
      <c r="H46" s="524">
        <f>90744*1.6</f>
        <v>145190.39999999999</v>
      </c>
      <c r="I46" s="18" t="s">
        <v>151</v>
      </c>
    </row>
    <row r="47" spans="1:9" ht="51">
      <c r="A47" s="356"/>
      <c r="B47" s="798"/>
      <c r="C47" s="519" t="s">
        <v>3921</v>
      </c>
      <c r="D47" s="520" t="s">
        <v>3905</v>
      </c>
      <c r="E47" s="521" t="s">
        <v>3906</v>
      </c>
      <c r="F47" s="520" t="s">
        <v>3920</v>
      </c>
      <c r="G47" s="815" t="s">
        <v>3903</v>
      </c>
      <c r="H47" s="524">
        <f>112963*1.6</f>
        <v>180740.80000000002</v>
      </c>
      <c r="I47" s="18" t="s">
        <v>151</v>
      </c>
    </row>
    <row r="48" spans="1:9" ht="51">
      <c r="A48" s="356"/>
      <c r="B48" s="798"/>
      <c r="C48" s="519" t="s">
        <v>3922</v>
      </c>
      <c r="D48" s="520" t="s">
        <v>3905</v>
      </c>
      <c r="E48" s="521" t="s">
        <v>3906</v>
      </c>
      <c r="F48" s="520" t="s">
        <v>3909</v>
      </c>
      <c r="G48" s="815"/>
      <c r="H48" s="524">
        <f>100922*1.5</f>
        <v>151383</v>
      </c>
      <c r="I48" s="18" t="s">
        <v>151</v>
      </c>
    </row>
    <row r="49" spans="1:9" ht="48">
      <c r="A49" s="356"/>
      <c r="B49" s="798"/>
      <c r="C49" s="519" t="s">
        <v>3923</v>
      </c>
      <c r="D49" s="520" t="s">
        <v>3905</v>
      </c>
      <c r="E49" s="521" t="s">
        <v>3906</v>
      </c>
      <c r="F49" s="520" t="s">
        <v>3924</v>
      </c>
      <c r="G49" s="815"/>
      <c r="H49" s="524">
        <f>73150*2.2</f>
        <v>160930</v>
      </c>
      <c r="I49" s="18" t="s">
        <v>151</v>
      </c>
    </row>
    <row r="50" spans="1:9" ht="48">
      <c r="A50" s="356"/>
      <c r="B50" s="798"/>
      <c r="C50" s="519" t="s">
        <v>3925</v>
      </c>
      <c r="D50" s="520" t="s">
        <v>3905</v>
      </c>
      <c r="E50" s="521" t="s">
        <v>3906</v>
      </c>
      <c r="F50" s="520" t="s">
        <v>3926</v>
      </c>
      <c r="G50" s="316"/>
      <c r="H50" s="524">
        <f>82870*2</f>
        <v>165740</v>
      </c>
      <c r="I50" s="18" t="s">
        <v>151</v>
      </c>
    </row>
    <row r="51" spans="1:9" ht="48">
      <c r="A51" s="356"/>
      <c r="B51" s="798"/>
      <c r="C51" s="519" t="s">
        <v>3927</v>
      </c>
      <c r="D51" s="520" t="s">
        <v>3905</v>
      </c>
      <c r="E51" s="521" t="s">
        <v>3906</v>
      </c>
      <c r="F51" s="520" t="s">
        <v>3926</v>
      </c>
      <c r="G51" s="316"/>
      <c r="H51" s="524">
        <f>58800*2</f>
        <v>117600</v>
      </c>
      <c r="I51" s="18" t="s">
        <v>151</v>
      </c>
    </row>
    <row r="52" spans="1:9" ht="51">
      <c r="A52" s="356"/>
      <c r="B52" s="798"/>
      <c r="C52" s="519" t="s">
        <v>3928</v>
      </c>
      <c r="D52" s="520" t="s">
        <v>3905</v>
      </c>
      <c r="E52" s="521" t="s">
        <v>3906</v>
      </c>
      <c r="F52" s="520" t="s">
        <v>3909</v>
      </c>
      <c r="G52" s="316"/>
      <c r="H52" s="524">
        <f>71763*2</f>
        <v>143526</v>
      </c>
      <c r="I52" s="18" t="s">
        <v>151</v>
      </c>
    </row>
    <row r="53" spans="1:9" ht="51">
      <c r="A53" s="356"/>
      <c r="B53" s="798"/>
      <c r="C53" s="519" t="s">
        <v>3929</v>
      </c>
      <c r="D53" s="520" t="s">
        <v>3905</v>
      </c>
      <c r="E53" s="521" t="s">
        <v>3906</v>
      </c>
      <c r="F53" s="520" t="s">
        <v>3920</v>
      </c>
      <c r="G53" s="316"/>
      <c r="H53" s="524">
        <f>111113*1.6</f>
        <v>177780.80000000002</v>
      </c>
      <c r="I53" s="18" t="s">
        <v>151</v>
      </c>
    </row>
    <row r="54" spans="1:9" ht="48">
      <c r="A54" s="356"/>
      <c r="B54" s="798"/>
      <c r="C54" s="519" t="s">
        <v>3930</v>
      </c>
      <c r="D54" s="520" t="s">
        <v>3905</v>
      </c>
      <c r="E54" s="521" t="s">
        <v>3906</v>
      </c>
      <c r="F54" s="520" t="s">
        <v>3931</v>
      </c>
      <c r="G54" s="316"/>
      <c r="H54" s="524">
        <f>105556*2</f>
        <v>211112</v>
      </c>
      <c r="I54" s="18" t="s">
        <v>151</v>
      </c>
    </row>
    <row r="55" spans="1:9" ht="63.75">
      <c r="A55" s="356"/>
      <c r="B55" s="798"/>
      <c r="C55" s="519" t="s">
        <v>3932</v>
      </c>
      <c r="D55" s="520" t="s">
        <v>3905</v>
      </c>
      <c r="E55" s="521" t="s">
        <v>3906</v>
      </c>
      <c r="F55" s="520" t="s">
        <v>3933</v>
      </c>
      <c r="G55" s="316"/>
      <c r="H55" s="524">
        <f>87963*1.6</f>
        <v>140740.80000000002</v>
      </c>
      <c r="I55" s="18" t="s">
        <v>151</v>
      </c>
    </row>
    <row r="56" spans="1:9" ht="45.6" customHeight="1">
      <c r="A56" s="356"/>
      <c r="B56" s="798"/>
      <c r="C56" s="519" t="s">
        <v>3934</v>
      </c>
      <c r="D56" s="520" t="s">
        <v>3905</v>
      </c>
      <c r="E56" s="521" t="s">
        <v>3906</v>
      </c>
      <c r="F56" s="520" t="s">
        <v>3920</v>
      </c>
      <c r="G56" s="815" t="s">
        <v>3903</v>
      </c>
      <c r="H56" s="524">
        <f>69444*2</f>
        <v>138888</v>
      </c>
      <c r="I56" s="18" t="s">
        <v>151</v>
      </c>
    </row>
    <row r="57" spans="1:9" ht="48">
      <c r="A57" s="356"/>
      <c r="B57" s="798"/>
      <c r="C57" s="519" t="s">
        <v>3935</v>
      </c>
      <c r="D57" s="520" t="s">
        <v>3905</v>
      </c>
      <c r="E57" s="521" t="s">
        <v>3906</v>
      </c>
      <c r="F57" s="520" t="s">
        <v>3920</v>
      </c>
      <c r="G57" s="815"/>
      <c r="H57" s="524">
        <f>61113*2.1</f>
        <v>128337.3</v>
      </c>
      <c r="I57" s="18" t="s">
        <v>151</v>
      </c>
    </row>
    <row r="58" spans="1:9" ht="48">
      <c r="A58" s="356"/>
      <c r="B58" s="798"/>
      <c r="C58" s="519" t="s">
        <v>3936</v>
      </c>
      <c r="D58" s="520" t="s">
        <v>3905</v>
      </c>
      <c r="E58" s="521" t="s">
        <v>3906</v>
      </c>
      <c r="F58" s="520" t="s">
        <v>3937</v>
      </c>
      <c r="G58" s="815"/>
      <c r="H58" s="524">
        <f>63888*1.9</f>
        <v>121387.2</v>
      </c>
      <c r="I58" s="18" t="s">
        <v>151</v>
      </c>
    </row>
    <row r="59" spans="1:9" ht="48">
      <c r="A59" s="356"/>
      <c r="B59" s="798"/>
      <c r="C59" s="519" t="s">
        <v>3938</v>
      </c>
      <c r="D59" s="520" t="s">
        <v>3905</v>
      </c>
      <c r="E59" s="521" t="s">
        <v>3906</v>
      </c>
      <c r="F59" s="520" t="s">
        <v>3937</v>
      </c>
      <c r="G59" s="815"/>
      <c r="H59" s="524">
        <f>65740*2</f>
        <v>131480</v>
      </c>
      <c r="I59" s="18" t="s">
        <v>151</v>
      </c>
    </row>
    <row r="60" spans="1:9" ht="48">
      <c r="A60" s="356"/>
      <c r="B60" s="798"/>
      <c r="C60" s="519" t="s">
        <v>3939</v>
      </c>
      <c r="D60" s="520" t="s">
        <v>3905</v>
      </c>
      <c r="E60" s="521" t="s">
        <v>3906</v>
      </c>
      <c r="F60" s="520" t="s">
        <v>3940</v>
      </c>
      <c r="G60" s="316"/>
      <c r="H60" s="524">
        <f>72222*1.9</f>
        <v>137221.79999999999</v>
      </c>
      <c r="I60" s="18" t="s">
        <v>151</v>
      </c>
    </row>
    <row r="61" spans="1:9" ht="48">
      <c r="A61" s="356"/>
      <c r="B61" s="798"/>
      <c r="C61" s="519" t="s">
        <v>3941</v>
      </c>
      <c r="D61" s="520" t="s">
        <v>3905</v>
      </c>
      <c r="E61" s="521" t="s">
        <v>3906</v>
      </c>
      <c r="F61" s="520" t="s">
        <v>3924</v>
      </c>
      <c r="G61" s="316"/>
      <c r="H61" s="524">
        <f>88889*1.8</f>
        <v>160000.20000000001</v>
      </c>
      <c r="I61" s="18" t="s">
        <v>151</v>
      </c>
    </row>
    <row r="62" spans="1:9" ht="48">
      <c r="A62" s="356"/>
      <c r="B62" s="798"/>
      <c r="C62" s="519" t="s">
        <v>3942</v>
      </c>
      <c r="D62" s="520" t="s">
        <v>3905</v>
      </c>
      <c r="E62" s="521" t="s">
        <v>3906</v>
      </c>
      <c r="F62" s="520" t="s">
        <v>3940</v>
      </c>
      <c r="G62" s="316"/>
      <c r="H62" s="524">
        <f>102500*1.8</f>
        <v>184500</v>
      </c>
      <c r="I62" s="18" t="s">
        <v>151</v>
      </c>
    </row>
    <row r="63" spans="1:9" ht="48">
      <c r="A63" s="356"/>
      <c r="B63" s="798"/>
      <c r="C63" s="519" t="s">
        <v>3943</v>
      </c>
      <c r="D63" s="520" t="s">
        <v>3905</v>
      </c>
      <c r="E63" s="521" t="s">
        <v>3906</v>
      </c>
      <c r="F63" s="520" t="s">
        <v>3940</v>
      </c>
      <c r="G63" s="316"/>
      <c r="H63" s="524">
        <f>112963*1.6</f>
        <v>180740.80000000002</v>
      </c>
      <c r="I63" s="18" t="s">
        <v>151</v>
      </c>
    </row>
    <row r="64" spans="1:9" ht="48">
      <c r="A64" s="356"/>
      <c r="B64" s="798"/>
      <c r="C64" s="519" t="s">
        <v>3944</v>
      </c>
      <c r="D64" s="520" t="s">
        <v>3905</v>
      </c>
      <c r="E64" s="521" t="s">
        <v>3906</v>
      </c>
      <c r="F64" s="520" t="s">
        <v>3940</v>
      </c>
      <c r="G64" s="316"/>
      <c r="H64" s="524">
        <v>170000</v>
      </c>
      <c r="I64" s="18" t="s">
        <v>151</v>
      </c>
    </row>
    <row r="65" spans="1:9" ht="48">
      <c r="A65" s="356"/>
      <c r="B65" s="798"/>
      <c r="C65" s="519" t="s">
        <v>3945</v>
      </c>
      <c r="D65" s="520" t="s">
        <v>3905</v>
      </c>
      <c r="E65" s="521" t="s">
        <v>3906</v>
      </c>
      <c r="F65" s="520" t="s">
        <v>3940</v>
      </c>
      <c r="G65" s="316"/>
      <c r="H65" s="524">
        <f>86575*1.5</f>
        <v>129862.5</v>
      </c>
      <c r="I65" s="18" t="s">
        <v>151</v>
      </c>
    </row>
    <row r="66" spans="1:9" ht="48">
      <c r="A66" s="356"/>
      <c r="B66" s="798"/>
      <c r="C66" s="519" t="s">
        <v>3946</v>
      </c>
      <c r="D66" s="520" t="s">
        <v>3905</v>
      </c>
      <c r="E66" s="521" t="s">
        <v>3906</v>
      </c>
      <c r="F66" s="520" t="s">
        <v>3940</v>
      </c>
      <c r="G66" s="316"/>
      <c r="H66" s="524">
        <f>72222*1.9</f>
        <v>137221.79999999999</v>
      </c>
      <c r="I66" s="18" t="s">
        <v>151</v>
      </c>
    </row>
    <row r="67" spans="1:9" ht="48">
      <c r="A67" s="356"/>
      <c r="B67" s="798"/>
      <c r="C67" s="519" t="s">
        <v>3947</v>
      </c>
      <c r="D67" s="520" t="s">
        <v>3905</v>
      </c>
      <c r="E67" s="521" t="s">
        <v>3906</v>
      </c>
      <c r="F67" s="520" t="s">
        <v>3940</v>
      </c>
      <c r="G67" s="316"/>
      <c r="H67" s="524">
        <f>89723*2</f>
        <v>179446</v>
      </c>
      <c r="I67" s="18" t="s">
        <v>151</v>
      </c>
    </row>
    <row r="68" spans="1:9" ht="25.5">
      <c r="A68" s="356"/>
      <c r="B68" s="798"/>
      <c r="C68" s="519" t="s">
        <v>3948</v>
      </c>
      <c r="D68" s="520" t="s">
        <v>3905</v>
      </c>
      <c r="E68" s="521" t="s">
        <v>3949</v>
      </c>
      <c r="F68" s="522" t="s">
        <v>3950</v>
      </c>
      <c r="G68" s="316"/>
      <c r="H68" s="524">
        <f>58331*2</f>
        <v>116662</v>
      </c>
      <c r="I68" s="18" t="s">
        <v>151</v>
      </c>
    </row>
    <row r="69" spans="1:9" ht="25.5">
      <c r="A69" s="356"/>
      <c r="B69" s="798"/>
      <c r="C69" s="519" t="s">
        <v>3951</v>
      </c>
      <c r="D69" s="520" t="s">
        <v>3905</v>
      </c>
      <c r="E69" s="521" t="s">
        <v>3949</v>
      </c>
      <c r="F69" s="522" t="s">
        <v>3952</v>
      </c>
      <c r="G69" s="316"/>
      <c r="H69" s="524">
        <f>65740*2</f>
        <v>131480</v>
      </c>
      <c r="I69" s="18" t="s">
        <v>151</v>
      </c>
    </row>
    <row r="70" spans="1:9" ht="51">
      <c r="A70" s="356"/>
      <c r="B70" s="798"/>
      <c r="C70" s="519" t="s">
        <v>3953</v>
      </c>
      <c r="D70" s="520" t="s">
        <v>3905</v>
      </c>
      <c r="E70" s="521" t="s">
        <v>3949</v>
      </c>
      <c r="F70" s="272" t="s">
        <v>3915</v>
      </c>
      <c r="G70" s="316"/>
      <c r="H70" s="524">
        <f>147407*2</f>
        <v>294814</v>
      </c>
      <c r="I70" s="18" t="s">
        <v>151</v>
      </c>
    </row>
    <row r="71" spans="1:9" ht="38.25">
      <c r="A71" s="356"/>
      <c r="B71" s="798"/>
      <c r="C71" s="519" t="s">
        <v>3954</v>
      </c>
      <c r="D71" s="520" t="s">
        <v>3905</v>
      </c>
      <c r="E71" s="521" t="s">
        <v>3949</v>
      </c>
      <c r="F71" s="520" t="s">
        <v>3955</v>
      </c>
      <c r="G71" s="815" t="s">
        <v>3903</v>
      </c>
      <c r="H71" s="524">
        <f>184258*1.8</f>
        <v>331664.40000000002</v>
      </c>
      <c r="I71" s="18" t="s">
        <v>151</v>
      </c>
    </row>
    <row r="72" spans="1:9" ht="25.5">
      <c r="A72" s="356"/>
      <c r="B72" s="798"/>
      <c r="C72" s="519" t="s">
        <v>3956</v>
      </c>
      <c r="D72" s="520" t="s">
        <v>3905</v>
      </c>
      <c r="E72" s="521" t="s">
        <v>3949</v>
      </c>
      <c r="F72" s="520" t="s">
        <v>3924</v>
      </c>
      <c r="G72" s="815"/>
      <c r="H72" s="524">
        <f>119444*1.9</f>
        <v>226943.59999999998</v>
      </c>
      <c r="I72" s="18" t="s">
        <v>151</v>
      </c>
    </row>
    <row r="73" spans="1:9" ht="38.25">
      <c r="A73" s="356"/>
      <c r="B73" s="798"/>
      <c r="C73" s="519" t="s">
        <v>3957</v>
      </c>
      <c r="D73" s="520" t="s">
        <v>3905</v>
      </c>
      <c r="E73" s="521" t="s">
        <v>3949</v>
      </c>
      <c r="F73" s="520" t="s">
        <v>3924</v>
      </c>
      <c r="G73" s="815"/>
      <c r="H73" s="524">
        <f>129444*1.9</f>
        <v>245943.59999999998</v>
      </c>
      <c r="I73" s="18" t="s">
        <v>151</v>
      </c>
    </row>
    <row r="74" spans="1:9" ht="25.5">
      <c r="A74" s="356"/>
      <c r="B74" s="798"/>
      <c r="C74" s="519" t="s">
        <v>3958</v>
      </c>
      <c r="D74" s="520" t="s">
        <v>3905</v>
      </c>
      <c r="E74" s="521" t="s">
        <v>3949</v>
      </c>
      <c r="F74" s="272" t="s">
        <v>3915</v>
      </c>
      <c r="G74" s="815"/>
      <c r="H74" s="524">
        <v>385000</v>
      </c>
      <c r="I74" s="18" t="s">
        <v>151</v>
      </c>
    </row>
    <row r="75" spans="1:9" ht="38.25">
      <c r="A75" s="356"/>
      <c r="B75" s="798"/>
      <c r="C75" s="519" t="s">
        <v>3959</v>
      </c>
      <c r="D75" s="520" t="s">
        <v>3905</v>
      </c>
      <c r="E75" s="521" t="s">
        <v>3949</v>
      </c>
      <c r="F75" s="520" t="s">
        <v>3940</v>
      </c>
      <c r="G75" s="316"/>
      <c r="H75" s="524">
        <f>106481*2</f>
        <v>212962</v>
      </c>
      <c r="I75" s="18" t="s">
        <v>151</v>
      </c>
    </row>
    <row r="76" spans="1:9" ht="51">
      <c r="A76" s="356"/>
      <c r="B76" s="798"/>
      <c r="C76" s="519" t="s">
        <v>3960</v>
      </c>
      <c r="D76" s="520" t="s">
        <v>3905</v>
      </c>
      <c r="E76" s="521" t="s">
        <v>3949</v>
      </c>
      <c r="F76" s="520" t="s">
        <v>3940</v>
      </c>
      <c r="G76" s="316"/>
      <c r="H76" s="524">
        <f>120369*2</f>
        <v>240738</v>
      </c>
      <c r="I76" s="18" t="s">
        <v>151</v>
      </c>
    </row>
    <row r="77" spans="1:9" ht="51">
      <c r="A77" s="356"/>
      <c r="B77" s="798"/>
      <c r="C77" s="519" t="s">
        <v>3961</v>
      </c>
      <c r="D77" s="520" t="s">
        <v>3905</v>
      </c>
      <c r="E77" s="521" t="s">
        <v>3949</v>
      </c>
      <c r="F77" s="520" t="s">
        <v>3940</v>
      </c>
      <c r="G77" s="316"/>
      <c r="H77" s="524">
        <f>120369*1.95</f>
        <v>234719.55</v>
      </c>
      <c r="I77" s="18" t="s">
        <v>151</v>
      </c>
    </row>
    <row r="78" spans="1:9" ht="38.25">
      <c r="A78" s="356"/>
      <c r="B78" s="798"/>
      <c r="C78" s="519" t="s">
        <v>3962</v>
      </c>
      <c r="D78" s="520" t="s">
        <v>3905</v>
      </c>
      <c r="E78" s="521" t="s">
        <v>3949</v>
      </c>
      <c r="F78" s="520" t="s">
        <v>3940</v>
      </c>
      <c r="G78" s="316"/>
      <c r="H78" s="524">
        <f>120369*1.95</f>
        <v>234719.55</v>
      </c>
      <c r="I78" s="18" t="s">
        <v>151</v>
      </c>
    </row>
    <row r="79" spans="1:9" ht="51">
      <c r="A79" s="356"/>
      <c r="B79" s="798"/>
      <c r="C79" s="519" t="s">
        <v>3963</v>
      </c>
      <c r="D79" s="520" t="s">
        <v>3905</v>
      </c>
      <c r="E79" s="521" t="s">
        <v>3949</v>
      </c>
      <c r="F79" s="520" t="s">
        <v>3940</v>
      </c>
      <c r="G79" s="316"/>
      <c r="H79" s="524">
        <f>106481*2.05</f>
        <v>218286.05</v>
      </c>
      <c r="I79" s="18" t="s">
        <v>151</v>
      </c>
    </row>
    <row r="80" spans="1:9" ht="51">
      <c r="A80" s="356"/>
      <c r="B80" s="798"/>
      <c r="C80" s="519" t="s">
        <v>3964</v>
      </c>
      <c r="D80" s="520" t="s">
        <v>3905</v>
      </c>
      <c r="E80" s="521" t="s">
        <v>3949</v>
      </c>
      <c r="F80" s="520" t="s">
        <v>3940</v>
      </c>
      <c r="G80" s="316"/>
      <c r="H80" s="524">
        <f>120369*1.95</f>
        <v>234719.55</v>
      </c>
      <c r="I80" s="18" t="s">
        <v>151</v>
      </c>
    </row>
    <row r="81" spans="1:9" ht="25.5">
      <c r="A81" s="356"/>
      <c r="B81" s="798"/>
      <c r="C81" s="519" t="s">
        <v>5219</v>
      </c>
      <c r="D81" s="520" t="s">
        <v>3905</v>
      </c>
      <c r="E81" s="521" t="s">
        <v>3949</v>
      </c>
      <c r="F81" s="520" t="s">
        <v>3940</v>
      </c>
      <c r="G81" s="316"/>
      <c r="H81" s="524">
        <f>120369*2.3</f>
        <v>276848.69999999995</v>
      </c>
      <c r="I81" s="18" t="s">
        <v>151</v>
      </c>
    </row>
    <row r="82" spans="1:9" ht="29.45" customHeight="1">
      <c r="A82" s="356"/>
      <c r="B82" s="798"/>
      <c r="C82" s="519" t="s">
        <v>3965</v>
      </c>
      <c r="D82" s="520" t="s">
        <v>3905</v>
      </c>
      <c r="E82" s="521" t="s">
        <v>3949</v>
      </c>
      <c r="F82" s="520" t="s">
        <v>3966</v>
      </c>
      <c r="G82" s="316"/>
      <c r="H82" s="524">
        <f>138833*2</f>
        <v>277666</v>
      </c>
      <c r="I82" s="18" t="s">
        <v>151</v>
      </c>
    </row>
    <row r="83" spans="1:9" ht="64.150000000000006" customHeight="1">
      <c r="A83" s="356"/>
      <c r="B83" s="798"/>
      <c r="C83" s="519" t="s">
        <v>3967</v>
      </c>
      <c r="D83" s="520" t="s">
        <v>3905</v>
      </c>
      <c r="E83" s="521" t="s">
        <v>3949</v>
      </c>
      <c r="F83" s="520" t="s">
        <v>3968</v>
      </c>
      <c r="G83" s="740" t="s">
        <v>3903</v>
      </c>
      <c r="H83" s="524">
        <f>145833*2.2</f>
        <v>320832.60000000003</v>
      </c>
      <c r="I83" s="18" t="s">
        <v>151</v>
      </c>
    </row>
    <row r="84" spans="1:9" ht="57" customHeight="1">
      <c r="A84" s="356"/>
      <c r="B84" s="798"/>
      <c r="C84" s="519" t="s">
        <v>3969</v>
      </c>
      <c r="D84" s="520" t="s">
        <v>3905</v>
      </c>
      <c r="E84" s="521" t="s">
        <v>3949</v>
      </c>
      <c r="F84" s="520" t="s">
        <v>3968</v>
      </c>
      <c r="G84" s="740"/>
      <c r="H84" s="524">
        <f>166852*2.25</f>
        <v>375417</v>
      </c>
      <c r="I84" s="18" t="s">
        <v>151</v>
      </c>
    </row>
    <row r="85" spans="1:9" ht="63.6" customHeight="1">
      <c r="A85" s="356"/>
      <c r="B85" s="798"/>
      <c r="C85" s="519" t="s">
        <v>3970</v>
      </c>
      <c r="D85" s="520" t="s">
        <v>3905</v>
      </c>
      <c r="E85" s="521" t="s">
        <v>3949</v>
      </c>
      <c r="F85" s="520" t="s">
        <v>3968</v>
      </c>
      <c r="G85" s="740"/>
      <c r="H85" s="524">
        <f>166852*2.35</f>
        <v>392102.2</v>
      </c>
      <c r="I85" s="18" t="s">
        <v>151</v>
      </c>
    </row>
    <row r="86" spans="1:9" ht="60.6" customHeight="1">
      <c r="A86" s="356"/>
      <c r="B86" s="798"/>
      <c r="C86" s="519" t="s">
        <v>3971</v>
      </c>
      <c r="D86" s="520" t="s">
        <v>3905</v>
      </c>
      <c r="E86" s="521" t="s">
        <v>3949</v>
      </c>
      <c r="F86" s="520" t="s">
        <v>3968</v>
      </c>
      <c r="G86" s="740"/>
      <c r="H86" s="524">
        <f>145833*2.4</f>
        <v>349999.2</v>
      </c>
      <c r="I86" s="18" t="s">
        <v>151</v>
      </c>
    </row>
    <row r="87" spans="1:9" ht="47.45" customHeight="1">
      <c r="A87" s="356"/>
      <c r="B87" s="798"/>
      <c r="C87" s="519" t="s">
        <v>3972</v>
      </c>
      <c r="D87" s="520" t="s">
        <v>3905</v>
      </c>
      <c r="E87" s="521" t="s">
        <v>3949</v>
      </c>
      <c r="F87" s="520" t="s">
        <v>3968</v>
      </c>
      <c r="G87" s="316"/>
      <c r="H87" s="524">
        <f>145833*2.4</f>
        <v>349999.2</v>
      </c>
      <c r="I87" s="18" t="s">
        <v>151</v>
      </c>
    </row>
    <row r="88" spans="1:9" ht="54.6" customHeight="1">
      <c r="A88" s="356"/>
      <c r="B88" s="798"/>
      <c r="C88" s="519" t="s">
        <v>5220</v>
      </c>
      <c r="D88" s="520" t="s">
        <v>3905</v>
      </c>
      <c r="E88" s="521" t="s">
        <v>3949</v>
      </c>
      <c r="F88" s="520" t="s">
        <v>3968</v>
      </c>
      <c r="G88" s="316"/>
      <c r="H88" s="524">
        <f>166852*2.25</f>
        <v>375417</v>
      </c>
      <c r="I88" s="18" t="s">
        <v>151</v>
      </c>
    </row>
    <row r="89" spans="1:9" ht="62.45" customHeight="1">
      <c r="A89" s="356"/>
      <c r="B89" s="357"/>
      <c r="C89" s="519" t="s">
        <v>3973</v>
      </c>
      <c r="D89" s="520" t="s">
        <v>3905</v>
      </c>
      <c r="E89" s="521" t="s">
        <v>3949</v>
      </c>
      <c r="F89" s="520" t="s">
        <v>3968</v>
      </c>
      <c r="G89" s="316"/>
      <c r="H89" s="524">
        <f>119444*2.5</f>
        <v>298610</v>
      </c>
      <c r="I89" s="18" t="s">
        <v>151</v>
      </c>
    </row>
    <row r="90" spans="1:9" ht="55.9" customHeight="1">
      <c r="A90" s="356"/>
      <c r="B90" s="357"/>
      <c r="C90" s="519" t="s">
        <v>3974</v>
      </c>
      <c r="D90" s="520" t="s">
        <v>3905</v>
      </c>
      <c r="E90" s="521" t="s">
        <v>3949</v>
      </c>
      <c r="F90" s="520" t="s">
        <v>3975</v>
      </c>
      <c r="G90" s="316"/>
      <c r="H90" s="524">
        <f>183333*2.4</f>
        <v>439999.2</v>
      </c>
      <c r="I90" s="18" t="s">
        <v>151</v>
      </c>
    </row>
    <row r="91" spans="1:9" ht="70.150000000000006" customHeight="1">
      <c r="A91" s="356"/>
      <c r="B91" s="357"/>
      <c r="C91" s="519" t="s">
        <v>3976</v>
      </c>
      <c r="D91" s="520" t="s">
        <v>3905</v>
      </c>
      <c r="E91" s="521" t="s">
        <v>3949</v>
      </c>
      <c r="F91" s="520" t="s">
        <v>3975</v>
      </c>
      <c r="G91" s="316"/>
      <c r="H91" s="524">
        <f>456000*1.2</f>
        <v>547200</v>
      </c>
      <c r="I91" s="18" t="s">
        <v>151</v>
      </c>
    </row>
    <row r="92" spans="1:9" ht="55.15" customHeight="1">
      <c r="A92" s="356"/>
      <c r="B92" s="357"/>
      <c r="C92" s="519" t="s">
        <v>3977</v>
      </c>
      <c r="D92" s="520" t="s">
        <v>3905</v>
      </c>
      <c r="E92" s="521" t="s">
        <v>3949</v>
      </c>
      <c r="F92" s="272" t="s">
        <v>3978</v>
      </c>
      <c r="G92" s="316"/>
      <c r="H92" s="524">
        <f>422222*1.55</f>
        <v>654444.1</v>
      </c>
      <c r="I92" s="18" t="s">
        <v>151</v>
      </c>
    </row>
    <row r="93" spans="1:9" ht="25.5">
      <c r="A93" s="356"/>
      <c r="B93" s="357"/>
      <c r="C93" s="519" t="s">
        <v>3979</v>
      </c>
      <c r="D93" s="520" t="s">
        <v>3905</v>
      </c>
      <c r="E93" s="521" t="s">
        <v>3949</v>
      </c>
      <c r="F93" s="272" t="s">
        <v>3978</v>
      </c>
      <c r="G93" s="316"/>
      <c r="H93" s="524">
        <f>299630*1.55</f>
        <v>464426.5</v>
      </c>
      <c r="I93" s="18" t="s">
        <v>151</v>
      </c>
    </row>
    <row r="94" spans="1:9" ht="51.6" customHeight="1">
      <c r="A94" s="356"/>
      <c r="B94" s="357"/>
      <c r="C94" s="519" t="s">
        <v>3980</v>
      </c>
      <c r="D94" s="520" t="s">
        <v>3905</v>
      </c>
      <c r="E94" s="521" t="s">
        <v>3949</v>
      </c>
      <c r="F94" s="272" t="s">
        <v>3978</v>
      </c>
      <c r="G94" s="316"/>
      <c r="H94" s="524">
        <f>520833.333333333*1.5</f>
        <v>781249.99999999953</v>
      </c>
      <c r="I94" s="18" t="s">
        <v>151</v>
      </c>
    </row>
    <row r="95" spans="1:9" ht="44.45" customHeight="1">
      <c r="A95" s="356"/>
      <c r="B95" s="357"/>
      <c r="C95" s="519" t="s">
        <v>3981</v>
      </c>
      <c r="D95" s="520" t="s">
        <v>3905</v>
      </c>
      <c r="E95" s="521" t="s">
        <v>3949</v>
      </c>
      <c r="F95" s="272" t="s">
        <v>3978</v>
      </c>
      <c r="G95" s="316"/>
      <c r="H95" s="524">
        <f>660479.4*1.2</f>
        <v>792575.28</v>
      </c>
      <c r="I95" s="18" t="s">
        <v>151</v>
      </c>
    </row>
    <row r="96" spans="1:9" ht="29.45" customHeight="1">
      <c r="A96" s="366" t="s">
        <v>4924</v>
      </c>
      <c r="B96" s="485"/>
      <c r="C96" s="960" t="s">
        <v>3982</v>
      </c>
      <c r="D96" s="961"/>
      <c r="E96" s="961"/>
      <c r="F96" s="962"/>
      <c r="G96" s="739" t="s">
        <v>4925</v>
      </c>
      <c r="H96" s="21"/>
      <c r="I96" s="677" t="s">
        <v>4922</v>
      </c>
    </row>
    <row r="97" spans="1:9" ht="51">
      <c r="A97" s="356"/>
      <c r="B97" s="357"/>
      <c r="C97" s="483" t="s">
        <v>4926</v>
      </c>
      <c r="D97" s="484" t="s">
        <v>23</v>
      </c>
      <c r="E97" s="484" t="s">
        <v>5222</v>
      </c>
      <c r="F97" s="484" t="s">
        <v>185</v>
      </c>
      <c r="G97" s="740"/>
      <c r="H97" s="198">
        <v>227777.77777777775</v>
      </c>
      <c r="I97" s="678"/>
    </row>
    <row r="98" spans="1:9" ht="51">
      <c r="A98" s="356"/>
      <c r="B98" s="357"/>
      <c r="C98" s="483" t="s">
        <v>4927</v>
      </c>
      <c r="D98" s="484" t="s">
        <v>23</v>
      </c>
      <c r="E98" s="484" t="s">
        <v>5222</v>
      </c>
      <c r="F98" s="484" t="s">
        <v>4938</v>
      </c>
      <c r="G98" s="740"/>
      <c r="H98" s="198">
        <v>218518.51851851851</v>
      </c>
      <c r="I98" s="735"/>
    </row>
    <row r="99" spans="1:9" ht="76.5">
      <c r="A99" s="356"/>
      <c r="B99" s="357"/>
      <c r="C99" s="483" t="s">
        <v>4928</v>
      </c>
      <c r="D99" s="484" t="s">
        <v>23</v>
      </c>
      <c r="E99" s="484" t="s">
        <v>5222</v>
      </c>
      <c r="F99" s="484" t="s">
        <v>185</v>
      </c>
      <c r="G99" s="740"/>
      <c r="H99" s="198">
        <v>276851.85185185185</v>
      </c>
      <c r="I99" s="18" t="s">
        <v>151</v>
      </c>
    </row>
    <row r="100" spans="1:9" ht="76.5">
      <c r="A100" s="356"/>
      <c r="B100" s="357"/>
      <c r="C100" s="483" t="s">
        <v>4929</v>
      </c>
      <c r="D100" s="484" t="s">
        <v>23</v>
      </c>
      <c r="E100" s="484" t="s">
        <v>5222</v>
      </c>
      <c r="F100" s="484" t="s">
        <v>4938</v>
      </c>
      <c r="G100" s="316"/>
      <c r="H100" s="198">
        <v>267592.59259259258</v>
      </c>
      <c r="I100" s="18" t="s">
        <v>151</v>
      </c>
    </row>
    <row r="101" spans="1:9" ht="63.75">
      <c r="A101" s="356"/>
      <c r="B101" s="357"/>
      <c r="C101" s="483" t="s">
        <v>4930</v>
      </c>
      <c r="D101" s="484" t="s">
        <v>23</v>
      </c>
      <c r="E101" s="484" t="s">
        <v>5222</v>
      </c>
      <c r="F101" s="484" t="s">
        <v>186</v>
      </c>
      <c r="G101" s="316"/>
      <c r="H101" s="198">
        <v>313888.88888888888</v>
      </c>
      <c r="I101" s="18" t="s">
        <v>151</v>
      </c>
    </row>
    <row r="102" spans="1:9" ht="63.75">
      <c r="A102" s="356"/>
      <c r="B102" s="357"/>
      <c r="C102" s="483" t="s">
        <v>4931</v>
      </c>
      <c r="D102" s="484" t="s">
        <v>23</v>
      </c>
      <c r="E102" s="484" t="s">
        <v>5222</v>
      </c>
      <c r="F102" s="484" t="s">
        <v>4939</v>
      </c>
      <c r="G102" s="316"/>
      <c r="H102" s="198">
        <v>369444.44444444444</v>
      </c>
      <c r="I102" s="18" t="s">
        <v>151</v>
      </c>
    </row>
    <row r="103" spans="1:9" ht="63.75">
      <c r="A103" s="356"/>
      <c r="B103" s="357"/>
      <c r="C103" s="483" t="s">
        <v>4932</v>
      </c>
      <c r="D103" s="484" t="s">
        <v>23</v>
      </c>
      <c r="E103" s="484" t="s">
        <v>5222</v>
      </c>
      <c r="F103" s="484" t="s">
        <v>189</v>
      </c>
      <c r="G103" s="316"/>
      <c r="H103" s="198">
        <v>398148.14814814815</v>
      </c>
      <c r="I103" s="18" t="s">
        <v>151</v>
      </c>
    </row>
    <row r="104" spans="1:9" ht="51">
      <c r="A104" s="356"/>
      <c r="B104" s="357"/>
      <c r="C104" s="483" t="s">
        <v>4933</v>
      </c>
      <c r="D104" s="484" t="s">
        <v>23</v>
      </c>
      <c r="E104" s="484" t="s">
        <v>5222</v>
      </c>
      <c r="F104" s="484" t="s">
        <v>185</v>
      </c>
      <c r="G104" s="818" t="s">
        <v>4925</v>
      </c>
      <c r="H104" s="198">
        <v>332407.40740740736</v>
      </c>
      <c r="I104" s="18" t="s">
        <v>151</v>
      </c>
    </row>
    <row r="105" spans="1:9" ht="51">
      <c r="A105" s="356"/>
      <c r="B105" s="357"/>
      <c r="C105" s="483" t="s">
        <v>4934</v>
      </c>
      <c r="D105" s="484" t="s">
        <v>23</v>
      </c>
      <c r="E105" s="484" t="s">
        <v>5222</v>
      </c>
      <c r="F105" s="484" t="s">
        <v>4938</v>
      </c>
      <c r="G105" s="815"/>
      <c r="H105" s="198">
        <v>332407.40740740736</v>
      </c>
      <c r="I105" s="18" t="s">
        <v>151</v>
      </c>
    </row>
    <row r="106" spans="1:9" ht="51">
      <c r="A106" s="356"/>
      <c r="B106" s="357"/>
      <c r="C106" s="483" t="s">
        <v>4935</v>
      </c>
      <c r="D106" s="484" t="s">
        <v>23</v>
      </c>
      <c r="E106" s="484" t="s">
        <v>5222</v>
      </c>
      <c r="F106" s="484" t="s">
        <v>186</v>
      </c>
      <c r="G106" s="815"/>
      <c r="H106" s="198">
        <v>379629.62962962961</v>
      </c>
      <c r="I106" s="18" t="s">
        <v>151</v>
      </c>
    </row>
    <row r="107" spans="1:9" ht="51">
      <c r="A107" s="356"/>
      <c r="B107" s="357"/>
      <c r="C107" s="483" t="s">
        <v>4936</v>
      </c>
      <c r="D107" s="484" t="s">
        <v>23</v>
      </c>
      <c r="E107" s="958" t="s">
        <v>5221</v>
      </c>
      <c r="F107" s="484" t="s">
        <v>4939</v>
      </c>
      <c r="G107" s="316"/>
      <c r="H107" s="198">
        <v>397222.22222222219</v>
      </c>
      <c r="I107" s="18" t="s">
        <v>151</v>
      </c>
    </row>
    <row r="108" spans="1:9" ht="63.75">
      <c r="A108" s="367"/>
      <c r="B108" s="368"/>
      <c r="C108" s="483" t="s">
        <v>4937</v>
      </c>
      <c r="D108" s="484" t="s">
        <v>23</v>
      </c>
      <c r="E108" s="959"/>
      <c r="F108" s="484" t="s">
        <v>4940</v>
      </c>
      <c r="G108" s="350"/>
      <c r="H108" s="198">
        <v>434259.25925925921</v>
      </c>
      <c r="I108" s="18" t="s">
        <v>151</v>
      </c>
    </row>
    <row r="109" spans="1:9" ht="27.6" customHeight="1">
      <c r="A109" s="366" t="s">
        <v>5084</v>
      </c>
      <c r="B109" s="485"/>
      <c r="C109" s="497" t="s">
        <v>17</v>
      </c>
      <c r="D109" s="498"/>
      <c r="E109" s="498"/>
      <c r="F109" s="498"/>
      <c r="G109" s="739" t="s">
        <v>5085</v>
      </c>
      <c r="H109" s="21"/>
      <c r="I109" s="677" t="s">
        <v>4922</v>
      </c>
    </row>
    <row r="110" spans="1:9" ht="45">
      <c r="A110" s="356"/>
      <c r="B110" s="357"/>
      <c r="C110" s="499" t="s">
        <v>5086</v>
      </c>
      <c r="D110" s="212" t="s">
        <v>5117</v>
      </c>
      <c r="E110" s="886" t="s">
        <v>5087</v>
      </c>
      <c r="F110" s="370" t="s">
        <v>5088</v>
      </c>
      <c r="G110" s="740"/>
      <c r="H110" s="504">
        <v>162037</v>
      </c>
      <c r="I110" s="678"/>
    </row>
    <row r="111" spans="1:9" ht="45">
      <c r="A111" s="356"/>
      <c r="B111" s="357"/>
      <c r="C111" s="499" t="s">
        <v>5089</v>
      </c>
      <c r="D111" s="212" t="s">
        <v>5117</v>
      </c>
      <c r="E111" s="887"/>
      <c r="F111" s="370" t="s">
        <v>5088</v>
      </c>
      <c r="G111" s="740"/>
      <c r="H111" s="504">
        <v>172223</v>
      </c>
      <c r="I111" s="735"/>
    </row>
    <row r="112" spans="1:9" ht="60">
      <c r="A112" s="356"/>
      <c r="B112" s="357"/>
      <c r="C112" s="499" t="s">
        <v>5090</v>
      </c>
      <c r="D112" s="212" t="s">
        <v>5117</v>
      </c>
      <c r="E112" s="887"/>
      <c r="F112" s="370" t="s">
        <v>5091</v>
      </c>
      <c r="G112" s="740"/>
      <c r="H112" s="504">
        <v>198148</v>
      </c>
      <c r="I112" s="18" t="s">
        <v>151</v>
      </c>
    </row>
    <row r="113" spans="1:9" ht="45">
      <c r="A113" s="356"/>
      <c r="B113" s="357"/>
      <c r="C113" s="499" t="s">
        <v>5092</v>
      </c>
      <c r="D113" s="212" t="s">
        <v>5117</v>
      </c>
      <c r="E113" s="888"/>
      <c r="F113" s="370" t="s">
        <v>5093</v>
      </c>
      <c r="G113" s="316"/>
      <c r="H113" s="504">
        <v>180556</v>
      </c>
      <c r="I113" s="18" t="s">
        <v>151</v>
      </c>
    </row>
    <row r="114" spans="1:9" ht="90">
      <c r="A114" s="356"/>
      <c r="B114" s="357"/>
      <c r="C114" s="500" t="s">
        <v>5094</v>
      </c>
      <c r="D114" s="501" t="s">
        <v>5117</v>
      </c>
      <c r="E114" s="525" t="s">
        <v>5087</v>
      </c>
      <c r="F114" s="370" t="s">
        <v>5095</v>
      </c>
      <c r="G114" s="316"/>
      <c r="H114" s="504">
        <v>216667</v>
      </c>
      <c r="I114" s="18" t="s">
        <v>151</v>
      </c>
    </row>
    <row r="115" spans="1:9" ht="110.45" customHeight="1">
      <c r="A115" s="356"/>
      <c r="B115" s="357"/>
      <c r="C115" s="500" t="s">
        <v>5096</v>
      </c>
      <c r="D115" s="501" t="s">
        <v>5117</v>
      </c>
      <c r="E115" s="525" t="s">
        <v>5087</v>
      </c>
      <c r="F115" s="370" t="s">
        <v>5095</v>
      </c>
      <c r="G115" s="815"/>
      <c r="H115" s="504">
        <v>230555.55555555553</v>
      </c>
      <c r="I115" s="18" t="s">
        <v>151</v>
      </c>
    </row>
    <row r="116" spans="1:9" ht="105">
      <c r="A116" s="356"/>
      <c r="B116" s="357"/>
      <c r="C116" s="499" t="s">
        <v>5097</v>
      </c>
      <c r="D116" s="501" t="s">
        <v>5117</v>
      </c>
      <c r="E116" s="525" t="s">
        <v>5087</v>
      </c>
      <c r="F116" s="370" t="s">
        <v>5098</v>
      </c>
      <c r="G116" s="815"/>
      <c r="H116" s="504">
        <v>220370</v>
      </c>
      <c r="I116" s="18" t="s">
        <v>151</v>
      </c>
    </row>
    <row r="117" spans="1:9" ht="135">
      <c r="A117" s="356"/>
      <c r="B117" s="357"/>
      <c r="C117" s="502" t="s">
        <v>5099</v>
      </c>
      <c r="D117" s="501" t="s">
        <v>5117</v>
      </c>
      <c r="E117" s="525" t="s">
        <v>5087</v>
      </c>
      <c r="F117" s="370" t="s">
        <v>5093</v>
      </c>
      <c r="G117" s="363"/>
      <c r="H117" s="505">
        <v>220370.37037037036</v>
      </c>
      <c r="I117" s="18" t="s">
        <v>151</v>
      </c>
    </row>
    <row r="118" spans="1:9" ht="90">
      <c r="A118" s="356"/>
      <c r="B118" s="357"/>
      <c r="C118" s="499" t="s">
        <v>5100</v>
      </c>
      <c r="D118" s="501" t="s">
        <v>5117</v>
      </c>
      <c r="E118" s="525" t="s">
        <v>5087</v>
      </c>
      <c r="F118" s="370" t="s">
        <v>5101</v>
      </c>
      <c r="G118" s="363"/>
      <c r="H118" s="504">
        <v>241667</v>
      </c>
      <c r="I118" s="18" t="s">
        <v>151</v>
      </c>
    </row>
    <row r="119" spans="1:9" ht="91.15" customHeight="1">
      <c r="A119" s="356"/>
      <c r="B119" s="357"/>
      <c r="C119" s="499" t="s">
        <v>5102</v>
      </c>
      <c r="D119" s="501" t="s">
        <v>5117</v>
      </c>
      <c r="E119" s="525" t="s">
        <v>5087</v>
      </c>
      <c r="F119" s="370" t="s">
        <v>5101</v>
      </c>
      <c r="G119" s="316"/>
      <c r="H119" s="504">
        <v>231481</v>
      </c>
      <c r="I119" s="18" t="s">
        <v>151</v>
      </c>
    </row>
    <row r="120" spans="1:9" ht="60">
      <c r="A120" s="356"/>
      <c r="B120" s="357"/>
      <c r="C120" s="499" t="s">
        <v>5103</v>
      </c>
      <c r="D120" s="501" t="s">
        <v>5117</v>
      </c>
      <c r="E120" s="525" t="s">
        <v>5087</v>
      </c>
      <c r="F120" s="370" t="s">
        <v>5104</v>
      </c>
      <c r="G120" s="316"/>
      <c r="H120" s="504">
        <v>330556</v>
      </c>
      <c r="I120" s="18" t="s">
        <v>151</v>
      </c>
    </row>
    <row r="121" spans="1:9" ht="60">
      <c r="A121" s="356"/>
      <c r="B121" s="357"/>
      <c r="C121" s="499" t="s">
        <v>5105</v>
      </c>
      <c r="D121" s="501" t="s">
        <v>5117</v>
      </c>
      <c r="E121" s="525" t="s">
        <v>5087</v>
      </c>
      <c r="F121" s="370" t="s">
        <v>5106</v>
      </c>
      <c r="G121" s="316"/>
      <c r="H121" s="504">
        <v>545371</v>
      </c>
      <c r="I121" s="18" t="s">
        <v>151</v>
      </c>
    </row>
    <row r="122" spans="1:9" ht="55.15" customHeight="1">
      <c r="A122" s="356"/>
      <c r="B122" s="357"/>
      <c r="C122" s="499" t="s">
        <v>5107</v>
      </c>
      <c r="D122" s="501" t="s">
        <v>5117</v>
      </c>
      <c r="E122" s="525" t="s">
        <v>5087</v>
      </c>
      <c r="F122" s="370" t="s">
        <v>5108</v>
      </c>
      <c r="G122" s="815" t="s">
        <v>5085</v>
      </c>
      <c r="H122" s="504">
        <v>530556</v>
      </c>
      <c r="I122" s="18" t="s">
        <v>151</v>
      </c>
    </row>
    <row r="123" spans="1:9" ht="15.75">
      <c r="A123" s="356"/>
      <c r="B123" s="357"/>
      <c r="C123" s="498" t="s">
        <v>196</v>
      </c>
      <c r="D123" s="498"/>
      <c r="E123" s="498"/>
      <c r="F123" s="498"/>
      <c r="G123" s="815"/>
      <c r="H123" s="498"/>
      <c r="I123" s="18"/>
    </row>
    <row r="124" spans="1:9" ht="45">
      <c r="A124" s="356"/>
      <c r="B124" s="357"/>
      <c r="C124" s="87" t="s">
        <v>5109</v>
      </c>
      <c r="D124" s="146" t="s">
        <v>2441</v>
      </c>
      <c r="E124" s="525" t="s">
        <v>5087</v>
      </c>
      <c r="F124" s="370" t="s">
        <v>5110</v>
      </c>
      <c r="G124" s="815"/>
      <c r="H124" s="361">
        <v>32870</v>
      </c>
      <c r="I124" s="18" t="s">
        <v>151</v>
      </c>
    </row>
    <row r="125" spans="1:9" ht="45">
      <c r="A125" s="356"/>
      <c r="B125" s="357"/>
      <c r="C125" s="87" t="s">
        <v>5111</v>
      </c>
      <c r="D125" s="146" t="s">
        <v>2441</v>
      </c>
      <c r="E125" s="525" t="s">
        <v>5087</v>
      </c>
      <c r="F125" s="370" t="s">
        <v>5110</v>
      </c>
      <c r="G125" s="815"/>
      <c r="H125" s="361">
        <v>42592.592592592591</v>
      </c>
      <c r="I125" s="18" t="s">
        <v>151</v>
      </c>
    </row>
    <row r="126" spans="1:9" ht="15.75">
      <c r="A126" s="356"/>
      <c r="B126" s="357"/>
      <c r="C126" s="503" t="s">
        <v>5112</v>
      </c>
      <c r="D126" s="503"/>
      <c r="E126" s="503"/>
      <c r="F126" s="503"/>
      <c r="G126" s="316"/>
      <c r="H126" s="503"/>
      <c r="I126" s="18"/>
    </row>
    <row r="127" spans="1:9" ht="105">
      <c r="A127" s="356"/>
      <c r="B127" s="357"/>
      <c r="C127" s="87" t="s">
        <v>5113</v>
      </c>
      <c r="D127" s="146" t="s">
        <v>780</v>
      </c>
      <c r="E127" s="370" t="s">
        <v>5114</v>
      </c>
      <c r="F127" s="370" t="s">
        <v>5115</v>
      </c>
      <c r="G127" s="316"/>
      <c r="H127" s="95">
        <v>258000</v>
      </c>
      <c r="I127" s="18" t="s">
        <v>151</v>
      </c>
    </row>
    <row r="128" spans="1:9" ht="90">
      <c r="A128" s="367"/>
      <c r="B128" s="368"/>
      <c r="C128" s="87" t="s">
        <v>5116</v>
      </c>
      <c r="D128" s="146" t="s">
        <v>780</v>
      </c>
      <c r="E128" s="370" t="s">
        <v>5114</v>
      </c>
      <c r="F128" s="370" t="s">
        <v>5115</v>
      </c>
      <c r="G128" s="350"/>
      <c r="H128" s="95">
        <v>217000</v>
      </c>
      <c r="I128" s="18" t="s">
        <v>151</v>
      </c>
    </row>
  </sheetData>
  <mergeCells count="38">
    <mergeCell ref="G96:G99"/>
    <mergeCell ref="G115:G116"/>
    <mergeCell ref="G122:G125"/>
    <mergeCell ref="C30:F30"/>
    <mergeCell ref="I109:I111"/>
    <mergeCell ref="E110:E113"/>
    <mergeCell ref="E107:E108"/>
    <mergeCell ref="G109:G112"/>
    <mergeCell ref="G47:G49"/>
    <mergeCell ref="G56:G59"/>
    <mergeCell ref="G71:G74"/>
    <mergeCell ref="C34:F34"/>
    <mergeCell ref="C96:F96"/>
    <mergeCell ref="I96:I98"/>
    <mergeCell ref="G104:G106"/>
    <mergeCell ref="C37:F37"/>
    <mergeCell ref="A3:A12"/>
    <mergeCell ref="I3:I7"/>
    <mergeCell ref="A13:A15"/>
    <mergeCell ref="A16:A25"/>
    <mergeCell ref="B16:B25"/>
    <mergeCell ref="I16:I18"/>
    <mergeCell ref="C16:F16"/>
    <mergeCell ref="C20:F20"/>
    <mergeCell ref="C25:F25"/>
    <mergeCell ref="G23:G27"/>
    <mergeCell ref="G16:G21"/>
    <mergeCell ref="B2:C2"/>
    <mergeCell ref="B3:B12"/>
    <mergeCell ref="E4:E12"/>
    <mergeCell ref="G3:G15"/>
    <mergeCell ref="E13:E15"/>
    <mergeCell ref="B13:B15"/>
    <mergeCell ref="I37:I39"/>
    <mergeCell ref="B37:B88"/>
    <mergeCell ref="G33:G35"/>
    <mergeCell ref="G37:G39"/>
    <mergeCell ref="G83:G86"/>
  </mergeCells>
  <conditionalFormatting sqref="C110">
    <cfRule type="duplicateValues" dxfId="10" priority="3"/>
  </conditionalFormatting>
  <conditionalFormatting sqref="C111">
    <cfRule type="duplicateValues" dxfId="9" priority="2"/>
  </conditionalFormatting>
  <conditionalFormatting sqref="C112">
    <cfRule type="duplicateValues" dxfId="8" priority="1"/>
  </conditionalFormatting>
  <conditionalFormatting sqref="C113">
    <cfRule type="duplicateValues" dxfId="7" priority="4"/>
  </conditionalFormatting>
  <conditionalFormatting sqref="C116">
    <cfRule type="duplicateValues" dxfId="6" priority="11"/>
  </conditionalFormatting>
  <conditionalFormatting sqref="C117">
    <cfRule type="duplicateValues" dxfId="5" priority="10"/>
  </conditionalFormatting>
  <conditionalFormatting sqref="C118">
    <cfRule type="duplicateValues" dxfId="4" priority="9"/>
  </conditionalFormatting>
  <conditionalFormatting sqref="C119">
    <cfRule type="duplicateValues" dxfId="3" priority="8"/>
  </conditionalFormatting>
  <conditionalFormatting sqref="C120">
    <cfRule type="duplicateValues" dxfId="2" priority="7"/>
  </conditionalFormatting>
  <conditionalFormatting sqref="C121">
    <cfRule type="duplicateValues" dxfId="1" priority="5"/>
  </conditionalFormatting>
  <conditionalFormatting sqref="C122">
    <cfRule type="duplicateValues" dxfId="0" priority="6"/>
  </conditionalFormatting>
  <pageMargins left="0.23622047244094491" right="0.23622047244094491" top="0.51181102362204722" bottom="0.51181102362204722" header="0" footer="0"/>
  <pageSetup paperSize="9" scale="95" firstPageNumber="177" orientation="portrait" useFirstPageNumber="1" horizontalDpi="300" verticalDpi="300" r:id="rId1"/>
  <headerFooter scaleWithDoc="0" alignWithMargins="0">
    <oddHeader>&amp;LCBG VLXD T7-2026</oddHeader>
    <oddFooter>&amp;C&amp;P</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9B406-B736-40E7-9E03-8CF2E4B30277}">
  <dimension ref="A1:I36"/>
  <sheetViews>
    <sheetView view="pageBreakPreview" zoomScale="85" zoomScaleNormal="100" zoomScaleSheetLayoutView="85" workbookViewId="0">
      <selection activeCell="O6" sqref="O6"/>
    </sheetView>
  </sheetViews>
  <sheetFormatPr defaultColWidth="8.7109375" defaultRowHeight="15"/>
  <cols>
    <col min="1" max="1" width="6.28515625" style="6" customWidth="1"/>
    <col min="2" max="2" width="10.7109375" style="6" customWidth="1"/>
    <col min="3" max="3" width="20.85546875" style="2" customWidth="1"/>
    <col min="4" max="4" width="7" style="2" customWidth="1"/>
    <col min="5" max="5" width="17.5703125" style="2" customWidth="1"/>
    <col min="6" max="6" width="11.42578125" style="2" customWidth="1"/>
    <col min="7" max="7" width="12.85546875" style="2" customWidth="1"/>
    <col min="8" max="8" width="11.7109375" style="2" bestFit="1" customWidth="1"/>
    <col min="9" max="9" width="9.140625" style="2" customWidth="1"/>
    <col min="10" max="16384" width="8.7109375" style="2"/>
  </cols>
  <sheetData>
    <row r="1" spans="1:9" ht="63.75" customHeight="1">
      <c r="A1" s="3" t="s">
        <v>153</v>
      </c>
      <c r="B1" s="3" t="s">
        <v>0</v>
      </c>
      <c r="C1" s="3" t="s">
        <v>8</v>
      </c>
      <c r="D1" s="3" t="s">
        <v>9</v>
      </c>
      <c r="E1" s="3" t="s">
        <v>10</v>
      </c>
      <c r="F1" s="3" t="s">
        <v>11</v>
      </c>
      <c r="G1" s="3" t="s">
        <v>12</v>
      </c>
      <c r="H1" s="3" t="s">
        <v>2</v>
      </c>
      <c r="I1" s="3" t="s">
        <v>16</v>
      </c>
    </row>
    <row r="2" spans="1:9" ht="21.75" customHeight="1">
      <c r="A2" s="3" t="s">
        <v>2279</v>
      </c>
      <c r="B2" s="729" t="s">
        <v>4831</v>
      </c>
      <c r="C2" s="729"/>
      <c r="D2" s="3"/>
      <c r="E2" s="3"/>
      <c r="F2" s="3"/>
      <c r="G2" s="3"/>
      <c r="H2" s="3"/>
      <c r="I2" s="3"/>
    </row>
    <row r="3" spans="1:9" ht="41.45" customHeight="1">
      <c r="A3" s="31">
        <v>1</v>
      </c>
      <c r="B3" s="963" t="s">
        <v>4832</v>
      </c>
      <c r="C3" s="29" t="s">
        <v>4833</v>
      </c>
      <c r="D3" s="31" t="s">
        <v>148</v>
      </c>
      <c r="E3" s="31" t="s">
        <v>4834</v>
      </c>
      <c r="F3" s="87" t="s">
        <v>4835</v>
      </c>
      <c r="G3" s="788" t="s">
        <v>4836</v>
      </c>
      <c r="H3" s="146">
        <v>22860</v>
      </c>
      <c r="I3" s="773" t="s">
        <v>4922</v>
      </c>
    </row>
    <row r="4" spans="1:9" ht="45">
      <c r="A4" s="31">
        <v>2</v>
      </c>
      <c r="B4" s="964"/>
      <c r="C4" s="29" t="s">
        <v>4833</v>
      </c>
      <c r="D4" s="31" t="s">
        <v>148</v>
      </c>
      <c r="E4" s="31" t="s">
        <v>4837</v>
      </c>
      <c r="F4" s="87" t="s">
        <v>4838</v>
      </c>
      <c r="G4" s="789"/>
      <c r="H4" s="146">
        <v>41000</v>
      </c>
      <c r="I4" s="773"/>
    </row>
    <row r="5" spans="1:9" ht="45">
      <c r="A5" s="31">
        <v>3</v>
      </c>
      <c r="B5" s="964"/>
      <c r="C5" s="29" t="s">
        <v>4839</v>
      </c>
      <c r="D5" s="31" t="s">
        <v>148</v>
      </c>
      <c r="E5" s="31" t="s">
        <v>4840</v>
      </c>
      <c r="F5" s="87" t="s">
        <v>4841</v>
      </c>
      <c r="G5" s="789"/>
      <c r="H5" s="146">
        <v>25000</v>
      </c>
      <c r="I5" s="773"/>
    </row>
    <row r="6" spans="1:9" ht="45">
      <c r="A6" s="31">
        <v>4</v>
      </c>
      <c r="B6" s="964"/>
      <c r="C6" s="29" t="s">
        <v>4842</v>
      </c>
      <c r="D6" s="31" t="s">
        <v>23</v>
      </c>
      <c r="E6" s="31" t="s">
        <v>4843</v>
      </c>
      <c r="F6" s="87" t="s">
        <v>4844</v>
      </c>
      <c r="G6" s="789"/>
      <c r="H6" s="146">
        <v>69000</v>
      </c>
      <c r="I6" s="773"/>
    </row>
    <row r="7" spans="1:9" ht="45">
      <c r="A7" s="31">
        <v>5</v>
      </c>
      <c r="B7" s="964"/>
      <c r="C7" s="29" t="s">
        <v>4845</v>
      </c>
      <c r="D7" s="31" t="s">
        <v>23</v>
      </c>
      <c r="E7" s="31" t="s">
        <v>4846</v>
      </c>
      <c r="F7" s="87" t="s">
        <v>4847</v>
      </c>
      <c r="G7" s="789"/>
      <c r="H7" s="146">
        <v>75000</v>
      </c>
      <c r="I7" s="773"/>
    </row>
    <row r="8" spans="1:9" ht="45">
      <c r="A8" s="31">
        <v>6</v>
      </c>
      <c r="B8" s="964"/>
      <c r="C8" s="29" t="s">
        <v>4848</v>
      </c>
      <c r="D8" s="31" t="s">
        <v>148</v>
      </c>
      <c r="E8" s="31" t="s">
        <v>4849</v>
      </c>
      <c r="F8" s="87" t="s">
        <v>4850</v>
      </c>
      <c r="G8" s="789"/>
      <c r="H8" s="146">
        <v>86500</v>
      </c>
      <c r="I8" s="90" t="s">
        <v>151</v>
      </c>
    </row>
    <row r="9" spans="1:9" ht="45">
      <c r="A9" s="31">
        <v>7</v>
      </c>
      <c r="B9" s="964"/>
      <c r="C9" s="29" t="s">
        <v>4851</v>
      </c>
      <c r="D9" s="31" t="s">
        <v>148</v>
      </c>
      <c r="E9" s="31" t="s">
        <v>4852</v>
      </c>
      <c r="F9" s="87" t="s">
        <v>4853</v>
      </c>
      <c r="G9" s="789"/>
      <c r="H9" s="146">
        <v>80000</v>
      </c>
      <c r="I9" s="90" t="s">
        <v>151</v>
      </c>
    </row>
    <row r="10" spans="1:9" ht="45">
      <c r="A10" s="31">
        <v>8</v>
      </c>
      <c r="B10" s="964"/>
      <c r="C10" s="29" t="s">
        <v>4854</v>
      </c>
      <c r="D10" s="31" t="s">
        <v>148</v>
      </c>
      <c r="E10" s="31" t="s">
        <v>4855</v>
      </c>
      <c r="F10" s="87" t="s">
        <v>4856</v>
      </c>
      <c r="G10" s="789"/>
      <c r="H10" s="146">
        <v>95000</v>
      </c>
      <c r="I10" s="90" t="s">
        <v>151</v>
      </c>
    </row>
    <row r="11" spans="1:9" ht="45">
      <c r="A11" s="31">
        <v>9</v>
      </c>
      <c r="B11" s="964"/>
      <c r="C11" s="29" t="s">
        <v>4857</v>
      </c>
      <c r="D11" s="31" t="s">
        <v>148</v>
      </c>
      <c r="E11" s="31" t="s">
        <v>4858</v>
      </c>
      <c r="F11" s="87" t="s">
        <v>4859</v>
      </c>
      <c r="G11" s="789"/>
      <c r="H11" s="146">
        <v>57000</v>
      </c>
      <c r="I11" s="90" t="s">
        <v>151</v>
      </c>
    </row>
    <row r="12" spans="1:9" ht="45">
      <c r="A12" s="31">
        <v>10</v>
      </c>
      <c r="B12" s="964"/>
      <c r="C12" s="29" t="s">
        <v>4860</v>
      </c>
      <c r="D12" s="31" t="s">
        <v>148</v>
      </c>
      <c r="E12" s="31" t="s">
        <v>4861</v>
      </c>
      <c r="F12" s="87" t="s">
        <v>4862</v>
      </c>
      <c r="G12" s="789"/>
      <c r="H12" s="146">
        <v>44000</v>
      </c>
      <c r="I12" s="90" t="s">
        <v>151</v>
      </c>
    </row>
    <row r="13" spans="1:9" ht="45">
      <c r="A13" s="31">
        <v>11</v>
      </c>
      <c r="B13" s="964"/>
      <c r="C13" s="29" t="s">
        <v>4863</v>
      </c>
      <c r="D13" s="31" t="s">
        <v>148</v>
      </c>
      <c r="E13" s="31" t="s">
        <v>4864</v>
      </c>
      <c r="F13" s="87" t="s">
        <v>4865</v>
      </c>
      <c r="G13" s="789"/>
      <c r="H13" s="146">
        <v>145000</v>
      </c>
      <c r="I13" s="90" t="s">
        <v>151</v>
      </c>
    </row>
    <row r="14" spans="1:9" ht="45">
      <c r="A14" s="31">
        <v>12</v>
      </c>
      <c r="B14" s="964"/>
      <c r="C14" s="29" t="s">
        <v>4866</v>
      </c>
      <c r="D14" s="31" t="s">
        <v>148</v>
      </c>
      <c r="E14" s="31" t="s">
        <v>4867</v>
      </c>
      <c r="F14" s="87" t="s">
        <v>4868</v>
      </c>
      <c r="G14" s="789"/>
      <c r="H14" s="146">
        <v>105000</v>
      </c>
      <c r="I14" s="90" t="s">
        <v>151</v>
      </c>
    </row>
    <row r="15" spans="1:9" ht="45">
      <c r="A15" s="31">
        <v>13</v>
      </c>
      <c r="B15" s="964"/>
      <c r="C15" s="29" t="s">
        <v>4869</v>
      </c>
      <c r="D15" s="31" t="s">
        <v>148</v>
      </c>
      <c r="E15" s="31" t="s">
        <v>4870</v>
      </c>
      <c r="F15" s="87" t="s">
        <v>4871</v>
      </c>
      <c r="G15" s="789"/>
      <c r="H15" s="146">
        <v>115000</v>
      </c>
      <c r="I15" s="90" t="s">
        <v>151</v>
      </c>
    </row>
    <row r="16" spans="1:9" ht="45">
      <c r="A16" s="31">
        <v>14</v>
      </c>
      <c r="B16" s="964"/>
      <c r="C16" s="29" t="s">
        <v>4872</v>
      </c>
      <c r="D16" s="31" t="s">
        <v>148</v>
      </c>
      <c r="E16" s="31" t="s">
        <v>4873</v>
      </c>
      <c r="F16" s="87" t="s">
        <v>4874</v>
      </c>
      <c r="G16" s="789"/>
      <c r="H16" s="146">
        <v>90000</v>
      </c>
      <c r="I16" s="90" t="s">
        <v>151</v>
      </c>
    </row>
    <row r="17" spans="1:9" ht="45">
      <c r="A17" s="31">
        <v>15</v>
      </c>
      <c r="B17" s="964"/>
      <c r="C17" s="29" t="s">
        <v>4875</v>
      </c>
      <c r="D17" s="31" t="s">
        <v>148</v>
      </c>
      <c r="E17" s="31" t="s">
        <v>4876</v>
      </c>
      <c r="F17" s="87" t="s">
        <v>4877</v>
      </c>
      <c r="G17" s="789"/>
      <c r="H17" s="146">
        <v>8800</v>
      </c>
      <c r="I17" s="90" t="s">
        <v>151</v>
      </c>
    </row>
    <row r="18" spans="1:9" ht="45">
      <c r="A18" s="31">
        <v>16</v>
      </c>
      <c r="B18" s="964"/>
      <c r="C18" s="29" t="s">
        <v>4878</v>
      </c>
      <c r="D18" s="31" t="s">
        <v>148</v>
      </c>
      <c r="E18" s="31" t="s">
        <v>4879</v>
      </c>
      <c r="F18" s="87" t="s">
        <v>4880</v>
      </c>
      <c r="G18" s="789"/>
      <c r="H18" s="146">
        <v>9000</v>
      </c>
      <c r="I18" s="90" t="s">
        <v>151</v>
      </c>
    </row>
    <row r="19" spans="1:9" ht="45">
      <c r="A19" s="31">
        <v>17</v>
      </c>
      <c r="B19" s="964"/>
      <c r="C19" s="29" t="s">
        <v>4881</v>
      </c>
      <c r="D19" s="31" t="s">
        <v>23</v>
      </c>
      <c r="E19" s="31" t="s">
        <v>4882</v>
      </c>
      <c r="F19" s="87" t="s">
        <v>4883</v>
      </c>
      <c r="G19" s="789"/>
      <c r="H19" s="146">
        <v>175000</v>
      </c>
      <c r="I19" s="90" t="s">
        <v>151</v>
      </c>
    </row>
    <row r="20" spans="1:9" ht="45">
      <c r="A20" s="31">
        <v>18</v>
      </c>
      <c r="B20" s="964"/>
      <c r="C20" s="29" t="s">
        <v>4884</v>
      </c>
      <c r="D20" s="31" t="s">
        <v>23</v>
      </c>
      <c r="E20" s="31" t="s">
        <v>4885</v>
      </c>
      <c r="F20" s="87" t="s">
        <v>4886</v>
      </c>
      <c r="G20" s="789"/>
      <c r="H20" s="146">
        <v>210000</v>
      </c>
      <c r="I20" s="90" t="s">
        <v>151</v>
      </c>
    </row>
    <row r="21" spans="1:9" ht="45">
      <c r="A21" s="31">
        <v>19</v>
      </c>
      <c r="B21" s="964"/>
      <c r="C21" s="29" t="s">
        <v>4887</v>
      </c>
      <c r="D21" s="31" t="s">
        <v>23</v>
      </c>
      <c r="E21" s="31" t="s">
        <v>4888</v>
      </c>
      <c r="F21" s="87" t="s">
        <v>4889</v>
      </c>
      <c r="G21" s="789"/>
      <c r="H21" s="146">
        <v>296000</v>
      </c>
      <c r="I21" s="90" t="s">
        <v>151</v>
      </c>
    </row>
    <row r="22" spans="1:9" ht="45">
      <c r="A22" s="31">
        <v>20</v>
      </c>
      <c r="B22" s="964"/>
      <c r="C22" s="29" t="s">
        <v>4890</v>
      </c>
      <c r="D22" s="31" t="s">
        <v>23</v>
      </c>
      <c r="E22" s="31" t="s">
        <v>4891</v>
      </c>
      <c r="F22" s="87" t="s">
        <v>4892</v>
      </c>
      <c r="G22" s="789"/>
      <c r="H22" s="146">
        <v>77000</v>
      </c>
      <c r="I22" s="90" t="s">
        <v>151</v>
      </c>
    </row>
    <row r="23" spans="1:9" ht="60">
      <c r="A23" s="31">
        <v>21</v>
      </c>
      <c r="B23" s="964"/>
      <c r="C23" s="29" t="s">
        <v>4893</v>
      </c>
      <c r="D23" s="31" t="s">
        <v>23</v>
      </c>
      <c r="E23" s="31" t="s">
        <v>4894</v>
      </c>
      <c r="F23" s="87" t="s">
        <v>4895</v>
      </c>
      <c r="G23" s="789"/>
      <c r="H23" s="186">
        <v>92400</v>
      </c>
      <c r="I23" s="90" t="s">
        <v>151</v>
      </c>
    </row>
    <row r="24" spans="1:9" ht="45">
      <c r="A24" s="31">
        <v>22</v>
      </c>
      <c r="B24" s="964"/>
      <c r="C24" s="29" t="s">
        <v>4896</v>
      </c>
      <c r="D24" s="31" t="s">
        <v>148</v>
      </c>
      <c r="E24" s="31" t="s">
        <v>4897</v>
      </c>
      <c r="F24" s="87" t="s">
        <v>4898</v>
      </c>
      <c r="G24" s="789" t="str">
        <f>G3</f>
        <v>Công ty TNHH Hoá chất xây dựng Hamico.
Địa chỉ: Lô đất số 23, KTĐC Đồng Hoà 3, Phường Kiến An, TP Hải Phòng Việt Nam; SĐT:0399184999</v>
      </c>
      <c r="H24" s="146">
        <v>150000</v>
      </c>
      <c r="I24" s="90" t="s">
        <v>151</v>
      </c>
    </row>
    <row r="25" spans="1:9" ht="30">
      <c r="A25" s="31">
        <v>23</v>
      </c>
      <c r="B25" s="964"/>
      <c r="C25" s="29" t="s">
        <v>4899</v>
      </c>
      <c r="D25" s="31" t="s">
        <v>30</v>
      </c>
      <c r="E25" s="31" t="s">
        <v>4900</v>
      </c>
      <c r="F25" s="87" t="s">
        <v>4901</v>
      </c>
      <c r="G25" s="789"/>
      <c r="H25" s="146">
        <v>39000</v>
      </c>
      <c r="I25" s="90" t="s">
        <v>151</v>
      </c>
    </row>
    <row r="26" spans="1:9" ht="45">
      <c r="A26" s="31">
        <v>24</v>
      </c>
      <c r="B26" s="964"/>
      <c r="C26" s="29" t="s">
        <v>4902</v>
      </c>
      <c r="D26" s="31" t="s">
        <v>148</v>
      </c>
      <c r="E26" s="31" t="s">
        <v>4903</v>
      </c>
      <c r="F26" s="87" t="s">
        <v>4904</v>
      </c>
      <c r="G26" s="789"/>
      <c r="H26" s="146">
        <v>280000</v>
      </c>
      <c r="I26" s="90" t="s">
        <v>151</v>
      </c>
    </row>
    <row r="27" spans="1:9" ht="45">
      <c r="A27" s="31">
        <v>25</v>
      </c>
      <c r="B27" s="964"/>
      <c r="C27" s="29" t="s">
        <v>4905</v>
      </c>
      <c r="D27" s="31" t="s">
        <v>23</v>
      </c>
      <c r="E27" s="31" t="s">
        <v>4906</v>
      </c>
      <c r="F27" s="87" t="s">
        <v>4907</v>
      </c>
      <c r="G27" s="789"/>
      <c r="H27" s="146">
        <v>130000</v>
      </c>
      <c r="I27" s="90" t="s">
        <v>151</v>
      </c>
    </row>
    <row r="28" spans="1:9" ht="45">
      <c r="A28" s="31">
        <v>26</v>
      </c>
      <c r="B28" s="964"/>
      <c r="C28" s="29" t="s">
        <v>4908</v>
      </c>
      <c r="D28" s="31" t="s">
        <v>23</v>
      </c>
      <c r="E28" s="31" t="s">
        <v>4909</v>
      </c>
      <c r="F28" s="87" t="s">
        <v>4910</v>
      </c>
      <c r="G28" s="789"/>
      <c r="H28" s="146">
        <v>45000</v>
      </c>
      <c r="I28" s="90" t="s">
        <v>151</v>
      </c>
    </row>
    <row r="29" spans="1:9" ht="45">
      <c r="A29" s="31">
        <v>27</v>
      </c>
      <c r="B29" s="964"/>
      <c r="C29" s="29" t="s">
        <v>4908</v>
      </c>
      <c r="D29" s="31" t="s">
        <v>23</v>
      </c>
      <c r="E29" s="31" t="s">
        <v>4911</v>
      </c>
      <c r="F29" s="87" t="s">
        <v>4912</v>
      </c>
      <c r="G29" s="789"/>
      <c r="H29" s="146">
        <v>210000</v>
      </c>
      <c r="I29" s="90" t="s">
        <v>151</v>
      </c>
    </row>
    <row r="30" spans="1:9" ht="45">
      <c r="A30" s="31">
        <v>28</v>
      </c>
      <c r="B30" s="964"/>
      <c r="C30" s="29" t="s">
        <v>4913</v>
      </c>
      <c r="D30" s="31" t="s">
        <v>148</v>
      </c>
      <c r="E30" s="31" t="s">
        <v>4914</v>
      </c>
      <c r="F30" s="87" t="s">
        <v>4915</v>
      </c>
      <c r="G30" s="789"/>
      <c r="H30" s="146">
        <v>180000</v>
      </c>
      <c r="I30" s="90" t="s">
        <v>151</v>
      </c>
    </row>
    <row r="31" spans="1:9" ht="45">
      <c r="A31" s="31">
        <v>29</v>
      </c>
      <c r="B31" s="964"/>
      <c r="C31" s="29" t="s">
        <v>4916</v>
      </c>
      <c r="D31" s="31" t="s">
        <v>148</v>
      </c>
      <c r="E31" s="31" t="s">
        <v>4917</v>
      </c>
      <c r="F31" s="87" t="s">
        <v>4918</v>
      </c>
      <c r="G31" s="789"/>
      <c r="H31" s="146">
        <v>195000</v>
      </c>
      <c r="I31" s="90" t="s">
        <v>151</v>
      </c>
    </row>
    <row r="32" spans="1:9" ht="45">
      <c r="A32" s="31">
        <v>30</v>
      </c>
      <c r="B32" s="965"/>
      <c r="C32" s="29" t="s">
        <v>4919</v>
      </c>
      <c r="D32" s="31" t="s">
        <v>23</v>
      </c>
      <c r="E32" s="31" t="s">
        <v>4920</v>
      </c>
      <c r="F32" s="87" t="s">
        <v>4921</v>
      </c>
      <c r="G32" s="794"/>
      <c r="H32" s="146">
        <v>125000</v>
      </c>
      <c r="I32" s="90" t="s">
        <v>151</v>
      </c>
    </row>
    <row r="36" s="2" customFormat="1"/>
  </sheetData>
  <mergeCells count="5">
    <mergeCell ref="G24:G32"/>
    <mergeCell ref="B2:C2"/>
    <mergeCell ref="G3:G23"/>
    <mergeCell ref="I3:I7"/>
    <mergeCell ref="B3:B32"/>
  </mergeCells>
  <pageMargins left="0.15748031496062992" right="0.15748031496062992" top="0.51181102362204722" bottom="0.51181102362204722" header="0" footer="0"/>
  <pageSetup paperSize="9" scale="92" firstPageNumber="186" orientation="portrait" useFirstPageNumber="1" horizontalDpi="300" verticalDpi="300" r:id="rId1"/>
  <headerFooter>
    <oddHeader>&amp;LCBG VLXD T7-2026</oddHeader>
    <oddFooter>&amp;C&amp;P</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4"/>
  <sheetViews>
    <sheetView view="pageBreakPreview" zoomScale="85" zoomScaleNormal="100" zoomScaleSheetLayoutView="85" workbookViewId="0">
      <selection activeCell="I3" sqref="I3:I4"/>
    </sheetView>
  </sheetViews>
  <sheetFormatPr defaultColWidth="8.7109375" defaultRowHeight="15"/>
  <cols>
    <col min="1" max="1" width="6.28515625" style="6" customWidth="1"/>
    <col min="2" max="2" width="14.140625" style="6" customWidth="1"/>
    <col min="3" max="3" width="20.85546875" style="2" customWidth="1"/>
    <col min="4" max="4" width="7" style="2" customWidth="1"/>
    <col min="5" max="5" width="14.85546875" style="2" customWidth="1"/>
    <col min="6" max="6" width="11.42578125" style="2" customWidth="1"/>
    <col min="7" max="7" width="12.85546875" style="2" customWidth="1"/>
    <col min="8" max="8" width="11.7109375" style="2" bestFit="1" customWidth="1"/>
    <col min="9" max="9" width="8.85546875" style="2" customWidth="1"/>
    <col min="10" max="16384" width="8.7109375" style="2"/>
  </cols>
  <sheetData>
    <row r="1" spans="1:9" ht="63.75" customHeight="1">
      <c r="A1" s="32" t="s">
        <v>24</v>
      </c>
      <c r="B1" s="97" t="s">
        <v>698</v>
      </c>
      <c r="C1" s="97" t="s">
        <v>8</v>
      </c>
      <c r="D1" s="97" t="s">
        <v>9</v>
      </c>
      <c r="E1" s="97" t="s">
        <v>10</v>
      </c>
      <c r="F1" s="97" t="s">
        <v>11</v>
      </c>
      <c r="G1" s="97" t="s">
        <v>12</v>
      </c>
      <c r="H1" s="97" t="s">
        <v>2</v>
      </c>
      <c r="I1" s="3" t="s">
        <v>16</v>
      </c>
    </row>
    <row r="2" spans="1:9" ht="21.75" customHeight="1">
      <c r="A2" s="32" t="s">
        <v>2279</v>
      </c>
      <c r="B2" s="97" t="s">
        <v>598</v>
      </c>
      <c r="C2" s="97"/>
      <c r="D2" s="32"/>
      <c r="E2" s="3"/>
      <c r="F2" s="8"/>
      <c r="G2" s="187"/>
      <c r="H2" s="97"/>
      <c r="I2" s="3"/>
    </row>
    <row r="3" spans="1:9" ht="60">
      <c r="A3" s="967"/>
      <c r="B3" s="149" t="s">
        <v>258</v>
      </c>
      <c r="C3" s="149" t="s">
        <v>2484</v>
      </c>
      <c r="D3" s="24" t="s">
        <v>23</v>
      </c>
      <c r="E3" s="788" t="s">
        <v>259</v>
      </c>
      <c r="F3" s="87" t="s">
        <v>2485</v>
      </c>
      <c r="G3" s="939" t="s">
        <v>2704</v>
      </c>
      <c r="H3" s="188">
        <v>436000</v>
      </c>
      <c r="I3" s="804" t="s">
        <v>4922</v>
      </c>
    </row>
    <row r="4" spans="1:9" ht="60">
      <c r="A4" s="968"/>
      <c r="B4" s="149" t="s">
        <v>258</v>
      </c>
      <c r="C4" s="149" t="s">
        <v>2484</v>
      </c>
      <c r="D4" s="24" t="s">
        <v>23</v>
      </c>
      <c r="E4" s="789"/>
      <c r="F4" s="87" t="s">
        <v>2698</v>
      </c>
      <c r="G4" s="940"/>
      <c r="H4" s="188">
        <v>581000</v>
      </c>
      <c r="I4" s="928"/>
    </row>
    <row r="5" spans="1:9" ht="60">
      <c r="A5" s="968"/>
      <c r="B5" s="149" t="s">
        <v>258</v>
      </c>
      <c r="C5" s="149" t="s">
        <v>2484</v>
      </c>
      <c r="D5" s="24" t="s">
        <v>23</v>
      </c>
      <c r="E5" s="789"/>
      <c r="F5" s="87" t="s">
        <v>2699</v>
      </c>
      <c r="G5" s="940"/>
      <c r="H5" s="188">
        <v>727000</v>
      </c>
      <c r="I5" s="99" t="s">
        <v>151</v>
      </c>
    </row>
    <row r="6" spans="1:9" ht="60">
      <c r="A6" s="968"/>
      <c r="B6" s="149" t="s">
        <v>258</v>
      </c>
      <c r="C6" s="149" t="s">
        <v>2484</v>
      </c>
      <c r="D6" s="24" t="s">
        <v>23</v>
      </c>
      <c r="E6" s="789"/>
      <c r="F6" s="87" t="s">
        <v>2700</v>
      </c>
      <c r="G6" s="940"/>
      <c r="H6" s="188">
        <v>955000</v>
      </c>
      <c r="I6" s="99" t="s">
        <v>151</v>
      </c>
    </row>
    <row r="7" spans="1:9" ht="60">
      <c r="A7" s="968"/>
      <c r="B7" s="149" t="s">
        <v>258</v>
      </c>
      <c r="C7" s="149" t="s">
        <v>2484</v>
      </c>
      <c r="D7" s="24" t="s">
        <v>23</v>
      </c>
      <c r="E7" s="789"/>
      <c r="F7" s="87" t="s">
        <v>2701</v>
      </c>
      <c r="G7" s="940"/>
      <c r="H7" s="188">
        <v>1273000</v>
      </c>
      <c r="I7" s="99" t="s">
        <v>151</v>
      </c>
    </row>
    <row r="8" spans="1:9" ht="60">
      <c r="A8" s="968"/>
      <c r="B8" s="149" t="s">
        <v>258</v>
      </c>
      <c r="C8" s="149" t="s">
        <v>2484</v>
      </c>
      <c r="D8" s="24" t="s">
        <v>23</v>
      </c>
      <c r="E8" s="789"/>
      <c r="F8" s="87" t="s">
        <v>2702</v>
      </c>
      <c r="G8" s="940"/>
      <c r="H8" s="188">
        <v>1591000</v>
      </c>
      <c r="I8" s="99" t="s">
        <v>151</v>
      </c>
    </row>
    <row r="9" spans="1:9" ht="60">
      <c r="A9" s="969"/>
      <c r="B9" s="149" t="s">
        <v>258</v>
      </c>
      <c r="C9" s="149" t="s">
        <v>2484</v>
      </c>
      <c r="D9" s="24" t="s">
        <v>23</v>
      </c>
      <c r="E9" s="794"/>
      <c r="F9" s="87" t="s">
        <v>2703</v>
      </c>
      <c r="G9" s="966"/>
      <c r="H9" s="188">
        <v>1984000</v>
      </c>
      <c r="I9" s="99" t="s">
        <v>151</v>
      </c>
    </row>
    <row r="14" spans="1:9">
      <c r="A14" s="2"/>
      <c r="B14" s="2"/>
    </row>
  </sheetData>
  <mergeCells count="4">
    <mergeCell ref="G3:G9"/>
    <mergeCell ref="I3:I4"/>
    <mergeCell ref="E3:E9"/>
    <mergeCell ref="A3:A9"/>
  </mergeCells>
  <pageMargins left="0.15748031496062992" right="0.15748031496062992" top="0.51181102362204722" bottom="0.51181102362204722" header="0" footer="0"/>
  <pageSetup paperSize="9" scale="92" firstPageNumber="188" orientation="portrait" useFirstPageNumber="1" horizontalDpi="300" verticalDpi="300" r:id="rId1"/>
  <headerFooter>
    <oddHeader>&amp;LCBG VLXD T7-2026</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0"/>
  <sheetViews>
    <sheetView view="pageBreakPreview" zoomScale="85" zoomScaleNormal="100" zoomScaleSheetLayoutView="85" workbookViewId="0">
      <selection activeCell="I5" sqref="I5"/>
    </sheetView>
  </sheetViews>
  <sheetFormatPr defaultColWidth="8.7109375" defaultRowHeight="15"/>
  <cols>
    <col min="1" max="1" width="7.28515625" style="6" customWidth="1"/>
    <col min="2" max="2" width="11" style="6" customWidth="1"/>
    <col min="3" max="3" width="13.85546875" style="2" customWidth="1"/>
    <col min="4" max="4" width="8" style="2" customWidth="1"/>
    <col min="5" max="5" width="10" style="2" customWidth="1"/>
    <col min="6" max="6" width="25.5703125" style="2" customWidth="1"/>
    <col min="7" max="7" width="13.42578125" style="2" customWidth="1"/>
    <col min="8" max="8" width="11.140625" style="2" customWidth="1"/>
    <col min="9" max="9" width="8" style="2" customWidth="1"/>
    <col min="10" max="16384" width="8.7109375" style="2"/>
  </cols>
  <sheetData>
    <row r="1" spans="1:9" ht="68.25" customHeight="1">
      <c r="A1" s="32" t="s">
        <v>24</v>
      </c>
      <c r="B1" s="97" t="s">
        <v>698</v>
      </c>
      <c r="C1" s="97" t="s">
        <v>8</v>
      </c>
      <c r="D1" s="97" t="s">
        <v>9</v>
      </c>
      <c r="E1" s="97" t="s">
        <v>10</v>
      </c>
      <c r="F1" s="97" t="s">
        <v>11</v>
      </c>
      <c r="G1" s="97" t="s">
        <v>12</v>
      </c>
      <c r="H1" s="97" t="s">
        <v>2</v>
      </c>
      <c r="I1" s="3" t="s">
        <v>16</v>
      </c>
    </row>
    <row r="2" spans="1:9" ht="21.75" customHeight="1">
      <c r="A2" s="32" t="s">
        <v>2280</v>
      </c>
      <c r="B2" s="189" t="s">
        <v>252</v>
      </c>
      <c r="C2" s="97"/>
      <c r="D2" s="32"/>
      <c r="E2" s="3"/>
      <c r="F2" s="8"/>
      <c r="G2" s="187"/>
      <c r="H2" s="97"/>
      <c r="I2" s="3"/>
    </row>
    <row r="3" spans="1:9" ht="184.5" customHeight="1">
      <c r="A3" s="970"/>
      <c r="B3" s="149" t="s">
        <v>252</v>
      </c>
      <c r="C3" s="149" t="s">
        <v>253</v>
      </c>
      <c r="D3" s="24" t="s">
        <v>23</v>
      </c>
      <c r="E3" s="31" t="s">
        <v>254</v>
      </c>
      <c r="F3" s="190" t="s">
        <v>2486</v>
      </c>
      <c r="G3" s="926" t="s">
        <v>2708</v>
      </c>
      <c r="H3" s="188">
        <v>291000</v>
      </c>
      <c r="I3" s="722" t="s">
        <v>4922</v>
      </c>
    </row>
    <row r="4" spans="1:9" ht="195.75" customHeight="1">
      <c r="A4" s="970"/>
      <c r="B4" s="149" t="s">
        <v>252</v>
      </c>
      <c r="C4" s="149" t="s">
        <v>255</v>
      </c>
      <c r="D4" s="24" t="s">
        <v>23</v>
      </c>
      <c r="E4" s="31" t="s">
        <v>254</v>
      </c>
      <c r="F4" s="190" t="s">
        <v>2705</v>
      </c>
      <c r="G4" s="926"/>
      <c r="H4" s="188">
        <v>331711</v>
      </c>
      <c r="I4" s="722"/>
    </row>
    <row r="5" spans="1:9" ht="201" customHeight="1">
      <c r="A5" s="970"/>
      <c r="B5" s="149" t="s">
        <v>252</v>
      </c>
      <c r="C5" s="149" t="s">
        <v>256</v>
      </c>
      <c r="D5" s="24" t="s">
        <v>23</v>
      </c>
      <c r="E5" s="31" t="s">
        <v>254</v>
      </c>
      <c r="F5" s="190" t="s">
        <v>2706</v>
      </c>
      <c r="G5" s="926"/>
      <c r="H5" s="188">
        <v>382716</v>
      </c>
      <c r="I5" s="99" t="s">
        <v>151</v>
      </c>
    </row>
    <row r="6" spans="1:9" ht="192.6" customHeight="1">
      <c r="A6" s="970"/>
      <c r="B6" s="149" t="s">
        <v>252</v>
      </c>
      <c r="C6" s="149" t="s">
        <v>257</v>
      </c>
      <c r="D6" s="24" t="s">
        <v>23</v>
      </c>
      <c r="E6" s="31" t="s">
        <v>254</v>
      </c>
      <c r="F6" s="190" t="s">
        <v>2707</v>
      </c>
      <c r="G6" s="31" t="str">
        <f>G3</f>
        <v>Công ty TNHH đầu tư xây dựng và thương mại HCT Việt Nam.
 Đc: số 09 - TT4C khu đô thị mới Đại Kim, phường Định Công, Hà Nội; SĐT: 0387310993</v>
      </c>
      <c r="H6" s="188">
        <v>427866</v>
      </c>
      <c r="I6" s="99" t="s">
        <v>151</v>
      </c>
    </row>
    <row r="10" spans="1:9" ht="15" customHeight="1">
      <c r="A10" s="2"/>
      <c r="B10" s="2"/>
    </row>
  </sheetData>
  <mergeCells count="3">
    <mergeCell ref="A3:A6"/>
    <mergeCell ref="I3:I4"/>
    <mergeCell ref="G3:G5"/>
  </mergeCells>
  <printOptions horizontalCentered="1"/>
  <pageMargins left="0.19685039370078741" right="0.15748031496062992" top="0.51181102362204722" bottom="0.51181102362204722" header="0" footer="0"/>
  <pageSetup paperSize="9" scale="93" firstPageNumber="189" orientation="portrait" useFirstPageNumber="1" horizontalDpi="300" verticalDpi="300" r:id="rId1"/>
  <headerFooter>
    <oddHeader>&amp;LCBG VLXD T7-2026</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425"/>
  <sheetViews>
    <sheetView zoomScale="85" zoomScaleNormal="85" workbookViewId="0">
      <selection activeCell="I3" sqref="I3:I9"/>
    </sheetView>
  </sheetViews>
  <sheetFormatPr defaultColWidth="8.7109375" defaultRowHeight="15"/>
  <cols>
    <col min="1" max="1" width="7.28515625" style="6" customWidth="1"/>
    <col min="2" max="2" width="15.5703125" style="116" customWidth="1"/>
    <col min="3" max="3" width="16.85546875" style="2" customWidth="1"/>
    <col min="4" max="4" width="8.7109375" style="2"/>
    <col min="5" max="5" width="11.85546875" style="2" customWidth="1"/>
    <col min="6" max="6" width="14" style="5" customWidth="1"/>
    <col min="7" max="7" width="14.28515625" style="2" customWidth="1"/>
    <col min="8" max="8" width="10.85546875" style="2" customWidth="1"/>
    <col min="9" max="9" width="8.28515625" style="2" customWidth="1"/>
    <col min="10" max="16384" width="8.7109375" style="2"/>
  </cols>
  <sheetData>
    <row r="1" spans="1:11" ht="47.25">
      <c r="A1" s="101" t="s">
        <v>24</v>
      </c>
      <c r="B1" s="102" t="s">
        <v>698</v>
      </c>
      <c r="C1" s="102" t="s">
        <v>8</v>
      </c>
      <c r="D1" s="102" t="s">
        <v>9</v>
      </c>
      <c r="E1" s="106" t="s">
        <v>10</v>
      </c>
      <c r="F1" s="102" t="s">
        <v>11</v>
      </c>
      <c r="G1" s="107" t="s">
        <v>12</v>
      </c>
      <c r="H1" s="102" t="s">
        <v>2</v>
      </c>
      <c r="I1" s="3" t="s">
        <v>16</v>
      </c>
    </row>
    <row r="2" spans="1:11" s="110" customFormat="1" ht="21.75" customHeight="1">
      <c r="A2" s="101" t="s">
        <v>2281</v>
      </c>
      <c r="B2" s="108" t="s">
        <v>777</v>
      </c>
      <c r="C2" s="102"/>
      <c r="D2" s="101"/>
      <c r="E2" s="106"/>
      <c r="F2" s="102"/>
      <c r="G2" s="109"/>
      <c r="H2" s="102"/>
      <c r="I2" s="97"/>
    </row>
    <row r="3" spans="1:11" s="110" customFormat="1" ht="31.5" customHeight="1">
      <c r="A3" s="104">
        <v>1</v>
      </c>
      <c r="B3" s="103" t="s">
        <v>777</v>
      </c>
      <c r="C3" s="103" t="s">
        <v>2393</v>
      </c>
      <c r="D3" s="104" t="s">
        <v>778</v>
      </c>
      <c r="E3" s="971" t="s">
        <v>781</v>
      </c>
      <c r="F3" s="111" t="s">
        <v>2394</v>
      </c>
      <c r="G3" s="976" t="s">
        <v>2833</v>
      </c>
      <c r="H3" s="105">
        <v>118000</v>
      </c>
      <c r="I3" s="804" t="s">
        <v>4922</v>
      </c>
    </row>
    <row r="4" spans="1:11" s="110" customFormat="1" ht="36" customHeight="1">
      <c r="A4" s="104">
        <v>2</v>
      </c>
      <c r="B4" s="103" t="s">
        <v>777</v>
      </c>
      <c r="C4" s="103" t="s">
        <v>2393</v>
      </c>
      <c r="D4" s="104" t="s">
        <v>778</v>
      </c>
      <c r="E4" s="972"/>
      <c r="F4" s="111" t="s">
        <v>2395</v>
      </c>
      <c r="G4" s="977"/>
      <c r="H4" s="105">
        <v>160000</v>
      </c>
      <c r="I4" s="805"/>
    </row>
    <row r="5" spans="1:11" s="110" customFormat="1" ht="31.5">
      <c r="A5" s="104">
        <v>3</v>
      </c>
      <c r="B5" s="103" t="s">
        <v>777</v>
      </c>
      <c r="C5" s="103" t="s">
        <v>2396</v>
      </c>
      <c r="D5" s="104" t="s">
        <v>778</v>
      </c>
      <c r="E5" s="972"/>
      <c r="F5" s="111" t="s">
        <v>2397</v>
      </c>
      <c r="G5" s="977"/>
      <c r="H5" s="105">
        <v>140000</v>
      </c>
      <c r="I5" s="805"/>
    </row>
    <row r="6" spans="1:11" s="110" customFormat="1" ht="31.5">
      <c r="A6" s="104">
        <v>4</v>
      </c>
      <c r="B6" s="103" t="s">
        <v>777</v>
      </c>
      <c r="C6" s="103" t="s">
        <v>2396</v>
      </c>
      <c r="D6" s="104" t="s">
        <v>778</v>
      </c>
      <c r="E6" s="972"/>
      <c r="F6" s="111" t="s">
        <v>2398</v>
      </c>
      <c r="G6" s="977"/>
      <c r="H6" s="105">
        <v>169000</v>
      </c>
      <c r="I6" s="805"/>
    </row>
    <row r="7" spans="1:11" s="110" customFormat="1" ht="31.5">
      <c r="A7" s="104">
        <v>5</v>
      </c>
      <c r="B7" s="103" t="s">
        <v>777</v>
      </c>
      <c r="C7" s="103" t="s">
        <v>2396</v>
      </c>
      <c r="D7" s="104" t="s">
        <v>778</v>
      </c>
      <c r="E7" s="972"/>
      <c r="F7" s="111" t="s">
        <v>2399</v>
      </c>
      <c r="G7" s="977"/>
      <c r="H7" s="105">
        <v>258000</v>
      </c>
      <c r="I7" s="805"/>
    </row>
    <row r="8" spans="1:11" s="110" customFormat="1" ht="37.9" customHeight="1">
      <c r="A8" s="104">
        <v>6</v>
      </c>
      <c r="B8" s="103" t="s">
        <v>777</v>
      </c>
      <c r="C8" s="103" t="s">
        <v>2396</v>
      </c>
      <c r="D8" s="104" t="s">
        <v>778</v>
      </c>
      <c r="E8" s="972"/>
      <c r="F8" s="111" t="s">
        <v>2400</v>
      </c>
      <c r="G8" s="977"/>
      <c r="H8" s="105">
        <v>200000</v>
      </c>
      <c r="I8" s="805"/>
    </row>
    <row r="9" spans="1:11" s="110" customFormat="1" ht="38.25" customHeight="1">
      <c r="A9" s="104">
        <v>7</v>
      </c>
      <c r="B9" s="103" t="s">
        <v>777</v>
      </c>
      <c r="C9" s="103" t="s">
        <v>2401</v>
      </c>
      <c r="D9" s="104" t="s">
        <v>778</v>
      </c>
      <c r="E9" s="972"/>
      <c r="F9" s="111" t="s">
        <v>2402</v>
      </c>
      <c r="G9" s="977"/>
      <c r="H9" s="105">
        <v>164000</v>
      </c>
      <c r="I9" s="928"/>
      <c r="K9" s="105"/>
    </row>
    <row r="10" spans="1:11" s="110" customFormat="1" ht="40.5" customHeight="1">
      <c r="A10" s="104">
        <v>8</v>
      </c>
      <c r="B10" s="112" t="s">
        <v>777</v>
      </c>
      <c r="C10" s="112" t="s">
        <v>2401</v>
      </c>
      <c r="D10" s="113" t="s">
        <v>778</v>
      </c>
      <c r="E10" s="972"/>
      <c r="F10" s="111" t="s">
        <v>2403</v>
      </c>
      <c r="G10" s="977"/>
      <c r="H10" s="105">
        <v>260000</v>
      </c>
      <c r="I10" s="99" t="s">
        <v>151</v>
      </c>
    </row>
    <row r="11" spans="1:11" s="110" customFormat="1" ht="40.5" customHeight="1">
      <c r="A11" s="104">
        <v>9</v>
      </c>
      <c r="B11" s="112" t="s">
        <v>777</v>
      </c>
      <c r="C11" s="112" t="s">
        <v>2401</v>
      </c>
      <c r="D11" s="113" t="s">
        <v>778</v>
      </c>
      <c r="E11" s="972"/>
      <c r="F11" s="111" t="s">
        <v>2404</v>
      </c>
      <c r="G11" s="977"/>
      <c r="H11" s="105">
        <v>328000</v>
      </c>
      <c r="I11" s="99" t="s">
        <v>151</v>
      </c>
    </row>
    <row r="12" spans="1:11" s="110" customFormat="1" ht="40.5" customHeight="1">
      <c r="A12" s="104">
        <v>10</v>
      </c>
      <c r="B12" s="112" t="s">
        <v>777</v>
      </c>
      <c r="C12" s="112" t="s">
        <v>2405</v>
      </c>
      <c r="D12" s="113" t="s">
        <v>778</v>
      </c>
      <c r="E12" s="972"/>
      <c r="F12" s="111" t="s">
        <v>2406</v>
      </c>
      <c r="G12" s="977"/>
      <c r="H12" s="105">
        <v>46000</v>
      </c>
      <c r="I12" s="99" t="s">
        <v>151</v>
      </c>
    </row>
    <row r="13" spans="1:11" s="110" customFormat="1" ht="40.5" customHeight="1">
      <c r="A13" s="104">
        <v>11</v>
      </c>
      <c r="B13" s="112" t="s">
        <v>777</v>
      </c>
      <c r="C13" s="112" t="s">
        <v>2407</v>
      </c>
      <c r="D13" s="113" t="s">
        <v>778</v>
      </c>
      <c r="E13" s="973"/>
      <c r="F13" s="111" t="s">
        <v>2406</v>
      </c>
      <c r="G13" s="977"/>
      <c r="H13" s="105">
        <v>54000</v>
      </c>
      <c r="I13" s="99" t="s">
        <v>151</v>
      </c>
    </row>
    <row r="14" spans="1:11" s="110" customFormat="1" ht="31.5">
      <c r="A14" s="104">
        <v>12</v>
      </c>
      <c r="B14" s="112" t="s">
        <v>777</v>
      </c>
      <c r="C14" s="112" t="s">
        <v>2408</v>
      </c>
      <c r="D14" s="113" t="s">
        <v>779</v>
      </c>
      <c r="E14" s="478" t="s">
        <v>782</v>
      </c>
      <c r="F14" s="114" t="s">
        <v>2409</v>
      </c>
      <c r="G14" s="977"/>
      <c r="H14" s="105">
        <v>56000</v>
      </c>
      <c r="I14" s="99" t="s">
        <v>151</v>
      </c>
    </row>
    <row r="15" spans="1:11" s="110" customFormat="1" ht="31.5">
      <c r="A15" s="104">
        <v>13</v>
      </c>
      <c r="B15" s="112" t="s">
        <v>777</v>
      </c>
      <c r="C15" s="112" t="s">
        <v>2410</v>
      </c>
      <c r="D15" s="113" t="s">
        <v>779</v>
      </c>
      <c r="E15" s="478" t="s">
        <v>783</v>
      </c>
      <c r="F15" s="114" t="s">
        <v>2409</v>
      </c>
      <c r="G15" s="977"/>
      <c r="H15" s="105">
        <v>18000</v>
      </c>
      <c r="I15" s="99" t="s">
        <v>151</v>
      </c>
    </row>
    <row r="16" spans="1:11" s="110" customFormat="1" ht="31.5">
      <c r="A16" s="104">
        <v>14</v>
      </c>
      <c r="B16" s="112" t="s">
        <v>777</v>
      </c>
      <c r="C16" s="112" t="s">
        <v>2411</v>
      </c>
      <c r="D16" s="113" t="s">
        <v>779</v>
      </c>
      <c r="E16" s="478" t="s">
        <v>784</v>
      </c>
      <c r="F16" s="114" t="s">
        <v>2409</v>
      </c>
      <c r="G16" s="977"/>
      <c r="H16" s="105">
        <v>10000</v>
      </c>
      <c r="I16" s="99" t="s">
        <v>151</v>
      </c>
    </row>
    <row r="17" spans="1:9" s="110" customFormat="1" ht="31.5">
      <c r="A17" s="104">
        <v>15</v>
      </c>
      <c r="B17" s="112" t="s">
        <v>777</v>
      </c>
      <c r="C17" s="112" t="s">
        <v>2412</v>
      </c>
      <c r="D17" s="113" t="s">
        <v>779</v>
      </c>
      <c r="E17" s="478" t="s">
        <v>785</v>
      </c>
      <c r="F17" s="114" t="s">
        <v>2409</v>
      </c>
      <c r="G17" s="977"/>
      <c r="H17" s="105">
        <v>30000</v>
      </c>
      <c r="I17" s="99" t="s">
        <v>151</v>
      </c>
    </row>
    <row r="18" spans="1:9" s="110" customFormat="1" ht="31.5">
      <c r="A18" s="104">
        <v>16</v>
      </c>
      <c r="B18" s="112" t="s">
        <v>777</v>
      </c>
      <c r="C18" s="112" t="s">
        <v>2413</v>
      </c>
      <c r="D18" s="113" t="s">
        <v>779</v>
      </c>
      <c r="E18" s="974" t="s">
        <v>786</v>
      </c>
      <c r="F18" s="115" t="s">
        <v>2414</v>
      </c>
      <c r="G18" s="977"/>
      <c r="H18" s="105">
        <v>65000</v>
      </c>
      <c r="I18" s="99" t="s">
        <v>151</v>
      </c>
    </row>
    <row r="19" spans="1:9" s="110" customFormat="1" ht="31.5">
      <c r="A19" s="104">
        <v>17</v>
      </c>
      <c r="B19" s="112" t="s">
        <v>777</v>
      </c>
      <c r="C19" s="112" t="s">
        <v>2415</v>
      </c>
      <c r="D19" s="113" t="s">
        <v>779</v>
      </c>
      <c r="E19" s="975"/>
      <c r="F19" s="115" t="s">
        <v>2416</v>
      </c>
      <c r="G19" s="977"/>
      <c r="H19" s="105">
        <v>36000</v>
      </c>
      <c r="I19" s="99" t="s">
        <v>151</v>
      </c>
    </row>
    <row r="20" spans="1:9" s="110" customFormat="1" ht="31.5">
      <c r="A20" s="104">
        <v>18</v>
      </c>
      <c r="B20" s="112" t="s">
        <v>777</v>
      </c>
      <c r="C20" s="112" t="s">
        <v>2417</v>
      </c>
      <c r="D20" s="113" t="s">
        <v>779</v>
      </c>
      <c r="E20" s="974" t="s">
        <v>787</v>
      </c>
      <c r="F20" s="115" t="s">
        <v>2418</v>
      </c>
      <c r="G20" s="977"/>
      <c r="H20" s="105">
        <v>21000</v>
      </c>
      <c r="I20" s="99" t="s">
        <v>151</v>
      </c>
    </row>
    <row r="21" spans="1:9" s="110" customFormat="1" ht="31.5">
      <c r="A21" s="104">
        <v>19</v>
      </c>
      <c r="B21" s="112" t="s">
        <v>777</v>
      </c>
      <c r="C21" s="112" t="s">
        <v>2413</v>
      </c>
      <c r="D21" s="113" t="s">
        <v>779</v>
      </c>
      <c r="E21" s="975"/>
      <c r="F21" s="115" t="s">
        <v>2419</v>
      </c>
      <c r="G21" s="977"/>
      <c r="H21" s="105">
        <v>76000</v>
      </c>
      <c r="I21" s="99" t="s">
        <v>151</v>
      </c>
    </row>
    <row r="22" spans="1:9" s="110" customFormat="1" ht="31.5">
      <c r="A22" s="104">
        <v>20</v>
      </c>
      <c r="B22" s="112" t="s">
        <v>777</v>
      </c>
      <c r="C22" s="112" t="s">
        <v>2415</v>
      </c>
      <c r="D22" s="113" t="s">
        <v>779</v>
      </c>
      <c r="E22" s="478" t="s">
        <v>788</v>
      </c>
      <c r="F22" s="114" t="s">
        <v>2420</v>
      </c>
      <c r="G22" s="977"/>
      <c r="H22" s="105">
        <v>45000</v>
      </c>
      <c r="I22" s="99" t="s">
        <v>151</v>
      </c>
    </row>
    <row r="23" spans="1:9" s="110" customFormat="1" ht="31.5">
      <c r="A23" s="104">
        <v>21</v>
      </c>
      <c r="B23" s="112" t="s">
        <v>777</v>
      </c>
      <c r="C23" s="112" t="s">
        <v>2417</v>
      </c>
      <c r="D23" s="113" t="s">
        <v>779</v>
      </c>
      <c r="E23" s="478" t="s">
        <v>789</v>
      </c>
      <c r="F23" s="114" t="s">
        <v>2418</v>
      </c>
      <c r="G23" s="977"/>
      <c r="H23" s="105">
        <v>21000</v>
      </c>
      <c r="I23" s="99" t="s">
        <v>151</v>
      </c>
    </row>
    <row r="24" spans="1:9" s="110" customFormat="1" ht="31.5">
      <c r="A24" s="104">
        <v>22</v>
      </c>
      <c r="B24" s="112" t="s">
        <v>777</v>
      </c>
      <c r="C24" s="112" t="s">
        <v>2413</v>
      </c>
      <c r="D24" s="113" t="s">
        <v>779</v>
      </c>
      <c r="E24" s="478" t="s">
        <v>790</v>
      </c>
      <c r="F24" s="114" t="s">
        <v>2421</v>
      </c>
      <c r="G24" s="977"/>
      <c r="H24" s="105">
        <v>88000</v>
      </c>
      <c r="I24" s="99" t="s">
        <v>151</v>
      </c>
    </row>
    <row r="25" spans="1:9" s="110" customFormat="1" ht="31.5" customHeight="1">
      <c r="A25" s="104">
        <v>23</v>
      </c>
      <c r="B25" s="112" t="s">
        <v>777</v>
      </c>
      <c r="C25" s="112" t="s">
        <v>2415</v>
      </c>
      <c r="D25" s="113" t="s">
        <v>779</v>
      </c>
      <c r="E25" s="478" t="s">
        <v>791</v>
      </c>
      <c r="F25" s="114" t="s">
        <v>2421</v>
      </c>
      <c r="G25" s="977"/>
      <c r="H25" s="105">
        <v>54000</v>
      </c>
      <c r="I25" s="99" t="s">
        <v>151</v>
      </c>
    </row>
    <row r="26" spans="1:9" s="110" customFormat="1" ht="31.5">
      <c r="A26" s="104">
        <v>24</v>
      </c>
      <c r="B26" s="112" t="s">
        <v>777</v>
      </c>
      <c r="C26" s="112" t="s">
        <v>2417</v>
      </c>
      <c r="D26" s="113" t="s">
        <v>779</v>
      </c>
      <c r="E26" s="478" t="s">
        <v>792</v>
      </c>
      <c r="F26" s="114" t="s">
        <v>2422</v>
      </c>
      <c r="G26" s="737" t="str">
        <f>G3</f>
        <v xml:space="preserve">Công ty TNHH Knauf Việt Nam. 
Đc: Lô B3a, Khu công nghiệp Hiệp Phước, Xã Hiệp Phước, Huyện Nhà Bè, Thành phố Hồ Chí Minh, Việt Nam; SĐT:0903749990 </v>
      </c>
      <c r="H26" s="105">
        <v>25000</v>
      </c>
      <c r="I26" s="99" t="s">
        <v>151</v>
      </c>
    </row>
    <row r="27" spans="1:9" s="110" customFormat="1" ht="31.5">
      <c r="A27" s="104">
        <v>25</v>
      </c>
      <c r="B27" s="112" t="s">
        <v>777</v>
      </c>
      <c r="C27" s="112" t="s">
        <v>2423</v>
      </c>
      <c r="D27" s="113" t="s">
        <v>779</v>
      </c>
      <c r="E27" s="478" t="s">
        <v>793</v>
      </c>
      <c r="F27" s="114" t="s">
        <v>2424</v>
      </c>
      <c r="G27" s="737"/>
      <c r="H27" s="105">
        <v>67000</v>
      </c>
      <c r="I27" s="99" t="s">
        <v>151</v>
      </c>
    </row>
    <row r="28" spans="1:9" s="110" customFormat="1" ht="31.5">
      <c r="A28" s="104">
        <v>26</v>
      </c>
      <c r="B28" s="112" t="s">
        <v>777</v>
      </c>
      <c r="C28" s="112" t="s">
        <v>2423</v>
      </c>
      <c r="D28" s="113" t="s">
        <v>779</v>
      </c>
      <c r="E28" s="478" t="s">
        <v>794</v>
      </c>
      <c r="F28" s="114" t="s">
        <v>2425</v>
      </c>
      <c r="G28" s="737"/>
      <c r="H28" s="105">
        <v>62000</v>
      </c>
      <c r="I28" s="99" t="s">
        <v>151</v>
      </c>
    </row>
    <row r="29" spans="1:9" s="110" customFormat="1" ht="31.5">
      <c r="A29" s="104">
        <v>27</v>
      </c>
      <c r="B29" s="112" t="s">
        <v>777</v>
      </c>
      <c r="C29" s="112" t="s">
        <v>2423</v>
      </c>
      <c r="D29" s="113" t="s">
        <v>779</v>
      </c>
      <c r="E29" s="478" t="s">
        <v>795</v>
      </c>
      <c r="F29" s="114" t="s">
        <v>2426</v>
      </c>
      <c r="G29" s="737"/>
      <c r="H29" s="105">
        <v>73000</v>
      </c>
      <c r="I29" s="99" t="s">
        <v>151</v>
      </c>
    </row>
    <row r="30" spans="1:9" s="110" customFormat="1" ht="31.5">
      <c r="A30" s="104">
        <v>28</v>
      </c>
      <c r="B30" s="112" t="s">
        <v>777</v>
      </c>
      <c r="C30" s="112" t="s">
        <v>2423</v>
      </c>
      <c r="D30" s="113" t="s">
        <v>779</v>
      </c>
      <c r="E30" s="478" t="s">
        <v>796</v>
      </c>
      <c r="F30" s="114" t="s">
        <v>2427</v>
      </c>
      <c r="G30" s="737"/>
      <c r="H30" s="105">
        <v>67000</v>
      </c>
      <c r="I30" s="99" t="s">
        <v>151</v>
      </c>
    </row>
    <row r="31" spans="1:9" s="110" customFormat="1" ht="31.5">
      <c r="A31" s="104">
        <v>29</v>
      </c>
      <c r="B31" s="112" t="s">
        <v>777</v>
      </c>
      <c r="C31" s="112" t="s">
        <v>2423</v>
      </c>
      <c r="D31" s="113" t="s">
        <v>779</v>
      </c>
      <c r="E31" s="478" t="s">
        <v>797</v>
      </c>
      <c r="F31" s="114" t="s">
        <v>2428</v>
      </c>
      <c r="G31" s="737"/>
      <c r="H31" s="105">
        <v>78000</v>
      </c>
      <c r="I31" s="99" t="s">
        <v>151</v>
      </c>
    </row>
    <row r="32" spans="1:9" s="110" customFormat="1" ht="31.5">
      <c r="A32" s="104">
        <v>30</v>
      </c>
      <c r="B32" s="112" t="s">
        <v>777</v>
      </c>
      <c r="C32" s="112" t="s">
        <v>2423</v>
      </c>
      <c r="D32" s="113" t="s">
        <v>779</v>
      </c>
      <c r="E32" s="478" t="s">
        <v>798</v>
      </c>
      <c r="F32" s="114" t="s">
        <v>2429</v>
      </c>
      <c r="G32" s="737"/>
      <c r="H32" s="105">
        <v>73000</v>
      </c>
      <c r="I32" s="99" t="s">
        <v>151</v>
      </c>
    </row>
    <row r="33" spans="1:9" s="110" customFormat="1" ht="31.5">
      <c r="A33" s="104">
        <v>31</v>
      </c>
      <c r="B33" s="112" t="s">
        <v>777</v>
      </c>
      <c r="C33" s="112" t="s">
        <v>2423</v>
      </c>
      <c r="D33" s="113" t="s">
        <v>779</v>
      </c>
      <c r="E33" s="478" t="s">
        <v>799</v>
      </c>
      <c r="F33" s="114" t="s">
        <v>2430</v>
      </c>
      <c r="G33" s="737"/>
      <c r="H33" s="105">
        <v>95000</v>
      </c>
      <c r="I33" s="99" t="s">
        <v>151</v>
      </c>
    </row>
    <row r="34" spans="1:9" s="110" customFormat="1" ht="31.5">
      <c r="A34" s="104">
        <v>32</v>
      </c>
      <c r="B34" s="112" t="s">
        <v>777</v>
      </c>
      <c r="C34" s="112" t="s">
        <v>2423</v>
      </c>
      <c r="D34" s="113" t="s">
        <v>779</v>
      </c>
      <c r="E34" s="478" t="s">
        <v>800</v>
      </c>
      <c r="F34" s="114" t="s">
        <v>2431</v>
      </c>
      <c r="G34" s="737"/>
      <c r="H34" s="105">
        <v>89000</v>
      </c>
      <c r="I34" s="99" t="s">
        <v>151</v>
      </c>
    </row>
    <row r="35" spans="1:9" s="110" customFormat="1" ht="31.5">
      <c r="A35" s="104">
        <v>33</v>
      </c>
      <c r="B35" s="112" t="s">
        <v>777</v>
      </c>
      <c r="C35" s="112" t="s">
        <v>2423</v>
      </c>
      <c r="D35" s="113" t="s">
        <v>779</v>
      </c>
      <c r="E35" s="478" t="s">
        <v>801</v>
      </c>
      <c r="F35" s="114" t="s">
        <v>2432</v>
      </c>
      <c r="G35" s="737"/>
      <c r="H35" s="105">
        <v>106000</v>
      </c>
      <c r="I35" s="99" t="s">
        <v>151</v>
      </c>
    </row>
    <row r="36" spans="1:9" s="110" customFormat="1" ht="31.5">
      <c r="A36" s="104">
        <v>34</v>
      </c>
      <c r="B36" s="112" t="s">
        <v>777</v>
      </c>
      <c r="C36" s="112" t="s">
        <v>2423</v>
      </c>
      <c r="D36" s="113" t="s">
        <v>779</v>
      </c>
      <c r="E36" s="478" t="s">
        <v>802</v>
      </c>
      <c r="F36" s="114" t="s">
        <v>2433</v>
      </c>
      <c r="G36" s="737"/>
      <c r="H36" s="105">
        <v>100000</v>
      </c>
      <c r="I36" s="99" t="s">
        <v>151</v>
      </c>
    </row>
    <row r="37" spans="1:9" s="110" customFormat="1" ht="31.5">
      <c r="A37" s="104">
        <v>35</v>
      </c>
      <c r="B37" s="112" t="s">
        <v>777</v>
      </c>
      <c r="C37" s="112" t="s">
        <v>2423</v>
      </c>
      <c r="D37" s="113" t="s">
        <v>779</v>
      </c>
      <c r="E37" s="478" t="s">
        <v>803</v>
      </c>
      <c r="F37" s="114" t="s">
        <v>2434</v>
      </c>
      <c r="G37" s="737"/>
      <c r="H37" s="105">
        <v>177000</v>
      </c>
      <c r="I37" s="99" t="s">
        <v>151</v>
      </c>
    </row>
    <row r="38" spans="1:9" s="110" customFormat="1" ht="31.5">
      <c r="A38" s="104">
        <v>36</v>
      </c>
      <c r="B38" s="112" t="s">
        <v>777</v>
      </c>
      <c r="C38" s="112" t="s">
        <v>2423</v>
      </c>
      <c r="D38" s="113" t="s">
        <v>779</v>
      </c>
      <c r="E38" s="478" t="s">
        <v>804</v>
      </c>
      <c r="F38" s="114" t="s">
        <v>2435</v>
      </c>
      <c r="G38" s="737"/>
      <c r="H38" s="105">
        <v>172000</v>
      </c>
      <c r="I38" s="99" t="s">
        <v>151</v>
      </c>
    </row>
    <row r="39" spans="1:9" s="117" customFormat="1" ht="31.5">
      <c r="A39" s="104">
        <v>37</v>
      </c>
      <c r="B39" s="112" t="s">
        <v>777</v>
      </c>
      <c r="C39" s="112" t="s">
        <v>2436</v>
      </c>
      <c r="D39" s="113" t="s">
        <v>780</v>
      </c>
      <c r="E39" s="478" t="s">
        <v>805</v>
      </c>
      <c r="F39" s="114" t="s">
        <v>2437</v>
      </c>
      <c r="G39" s="738"/>
      <c r="H39" s="105">
        <v>171000</v>
      </c>
      <c r="I39" s="99" t="s">
        <v>151</v>
      </c>
    </row>
    <row r="40" spans="1:9">
      <c r="F40" s="2"/>
    </row>
    <row r="41" spans="1:9">
      <c r="F41" s="2"/>
    </row>
    <row r="42" spans="1:9">
      <c r="F42" s="2"/>
    </row>
    <row r="43" spans="1:9">
      <c r="F43" s="2"/>
    </row>
    <row r="44" spans="1:9">
      <c r="F44" s="2"/>
    </row>
    <row r="45" spans="1:9">
      <c r="F45" s="2"/>
    </row>
    <row r="46" spans="1:9">
      <c r="F46" s="2"/>
    </row>
    <row r="47" spans="1:9">
      <c r="F47" s="2"/>
    </row>
    <row r="48" spans="1:9">
      <c r="F48" s="2"/>
    </row>
    <row r="49" spans="6:6">
      <c r="F49" s="2"/>
    </row>
    <row r="50" spans="6:6">
      <c r="F50" s="2"/>
    </row>
    <row r="51" spans="6:6">
      <c r="F51" s="2"/>
    </row>
    <row r="52" spans="6:6">
      <c r="F52" s="2"/>
    </row>
    <row r="53" spans="6:6">
      <c r="F53" s="2"/>
    </row>
    <row r="54" spans="6:6">
      <c r="F54" s="2"/>
    </row>
    <row r="55" spans="6:6">
      <c r="F55" s="2"/>
    </row>
    <row r="56" spans="6:6">
      <c r="F56" s="2"/>
    </row>
    <row r="57" spans="6:6">
      <c r="F57" s="2"/>
    </row>
    <row r="58" spans="6:6">
      <c r="F58" s="2"/>
    </row>
    <row r="59" spans="6:6">
      <c r="F59" s="2"/>
    </row>
    <row r="60" spans="6:6">
      <c r="F60" s="2"/>
    </row>
    <row r="61" spans="6:6">
      <c r="F61" s="2"/>
    </row>
    <row r="62" spans="6:6">
      <c r="F62" s="2"/>
    </row>
    <row r="63" spans="6:6">
      <c r="F63" s="2"/>
    </row>
    <row r="64" spans="6:6">
      <c r="F64" s="2"/>
    </row>
    <row r="65" spans="6:6">
      <c r="F65" s="2"/>
    </row>
    <row r="66" spans="6:6">
      <c r="F66" s="2"/>
    </row>
    <row r="67" spans="6:6">
      <c r="F67" s="2"/>
    </row>
    <row r="68" spans="6:6">
      <c r="F68" s="2"/>
    </row>
    <row r="69" spans="6:6">
      <c r="F69" s="2"/>
    </row>
    <row r="70" spans="6:6">
      <c r="F70" s="2"/>
    </row>
    <row r="71" spans="6:6">
      <c r="F71" s="2"/>
    </row>
    <row r="72" spans="6:6">
      <c r="F72" s="2"/>
    </row>
    <row r="73" spans="6:6">
      <c r="F73" s="2"/>
    </row>
    <row r="74" spans="6:6">
      <c r="F74" s="2"/>
    </row>
    <row r="75" spans="6:6">
      <c r="F75" s="2"/>
    </row>
    <row r="76" spans="6:6">
      <c r="F76" s="2"/>
    </row>
    <row r="77" spans="6:6">
      <c r="F77" s="2"/>
    </row>
    <row r="78" spans="6:6">
      <c r="F78" s="2"/>
    </row>
    <row r="79" spans="6:6">
      <c r="F79" s="2"/>
    </row>
    <row r="80" spans="6:6">
      <c r="F80" s="2"/>
    </row>
    <row r="81" spans="6:6">
      <c r="F81" s="2"/>
    </row>
    <row r="82" spans="6:6">
      <c r="F82" s="2"/>
    </row>
    <row r="83" spans="6:6">
      <c r="F83" s="2"/>
    </row>
    <row r="84" spans="6:6">
      <c r="F84" s="2"/>
    </row>
    <row r="85" spans="6:6">
      <c r="F85" s="2"/>
    </row>
    <row r="86" spans="6:6">
      <c r="F86" s="2"/>
    </row>
    <row r="87" spans="6:6">
      <c r="F87" s="2"/>
    </row>
    <row r="88" spans="6:6">
      <c r="F88" s="2"/>
    </row>
    <row r="89" spans="6:6">
      <c r="F89" s="2"/>
    </row>
    <row r="90" spans="6:6">
      <c r="F90" s="2"/>
    </row>
    <row r="91" spans="6:6">
      <c r="F91" s="2"/>
    </row>
    <row r="92" spans="6:6">
      <c r="F92" s="2"/>
    </row>
    <row r="93" spans="6:6">
      <c r="F93" s="2"/>
    </row>
    <row r="94" spans="6:6">
      <c r="F94" s="2"/>
    </row>
    <row r="95" spans="6:6">
      <c r="F95" s="2"/>
    </row>
    <row r="96" spans="6:6">
      <c r="F96" s="2"/>
    </row>
    <row r="97" spans="6:6">
      <c r="F97" s="2"/>
    </row>
    <row r="98" spans="6:6">
      <c r="F98" s="2"/>
    </row>
    <row r="99" spans="6:6">
      <c r="F99" s="2"/>
    </row>
    <row r="100" spans="6:6">
      <c r="F100" s="2"/>
    </row>
    <row r="101" spans="6:6">
      <c r="F101" s="2"/>
    </row>
    <row r="102" spans="6:6">
      <c r="F102" s="2"/>
    </row>
    <row r="103" spans="6:6">
      <c r="F103" s="2"/>
    </row>
    <row r="104" spans="6:6">
      <c r="F104" s="2"/>
    </row>
    <row r="105" spans="6:6">
      <c r="F105" s="2"/>
    </row>
    <row r="106" spans="6:6">
      <c r="F106" s="2"/>
    </row>
    <row r="107" spans="6:6">
      <c r="F107" s="2"/>
    </row>
    <row r="108" spans="6:6">
      <c r="F108" s="2"/>
    </row>
    <row r="109" spans="6:6">
      <c r="F109" s="2"/>
    </row>
    <row r="110" spans="6:6">
      <c r="F110" s="2"/>
    </row>
    <row r="111" spans="6:6">
      <c r="F111" s="2"/>
    </row>
    <row r="112" spans="6:6">
      <c r="F112" s="2"/>
    </row>
    <row r="113" spans="6:6">
      <c r="F113" s="2"/>
    </row>
    <row r="114" spans="6:6">
      <c r="F114" s="2"/>
    </row>
    <row r="115" spans="6:6">
      <c r="F115" s="2"/>
    </row>
    <row r="116" spans="6:6">
      <c r="F116" s="2"/>
    </row>
    <row r="117" spans="6:6">
      <c r="F117" s="2"/>
    </row>
    <row r="118" spans="6:6">
      <c r="F118" s="2"/>
    </row>
    <row r="119" spans="6:6">
      <c r="F119" s="2"/>
    </row>
    <row r="120" spans="6:6">
      <c r="F120" s="2"/>
    </row>
    <row r="121" spans="6:6">
      <c r="F121" s="2"/>
    </row>
    <row r="122" spans="6:6">
      <c r="F122" s="2"/>
    </row>
    <row r="123" spans="6:6">
      <c r="F123" s="2"/>
    </row>
    <row r="124" spans="6:6">
      <c r="F124" s="2"/>
    </row>
    <row r="125" spans="6:6">
      <c r="F125" s="2"/>
    </row>
    <row r="126" spans="6:6">
      <c r="F126" s="2"/>
    </row>
    <row r="127" spans="6:6">
      <c r="F127" s="2"/>
    </row>
    <row r="128" spans="6:6">
      <c r="F128" s="2"/>
    </row>
    <row r="129" spans="6:6">
      <c r="F129" s="2"/>
    </row>
    <row r="130" spans="6:6">
      <c r="F130" s="2"/>
    </row>
    <row r="131" spans="6:6">
      <c r="F131" s="2"/>
    </row>
    <row r="132" spans="6:6">
      <c r="F132" s="2"/>
    </row>
    <row r="133" spans="6:6">
      <c r="F133" s="2"/>
    </row>
    <row r="134" spans="6:6">
      <c r="F134" s="2"/>
    </row>
    <row r="135" spans="6:6">
      <c r="F135" s="2"/>
    </row>
    <row r="136" spans="6:6">
      <c r="F136" s="2"/>
    </row>
    <row r="137" spans="6:6">
      <c r="F137" s="2"/>
    </row>
    <row r="138" spans="6:6">
      <c r="F138" s="2"/>
    </row>
    <row r="139" spans="6:6">
      <c r="F139" s="2"/>
    </row>
    <row r="140" spans="6:6">
      <c r="F140" s="2"/>
    </row>
    <row r="141" spans="6:6">
      <c r="F141" s="2"/>
    </row>
    <row r="142" spans="6:6">
      <c r="F142" s="2"/>
    </row>
    <row r="143" spans="6:6">
      <c r="F143" s="2"/>
    </row>
    <row r="144" spans="6:6">
      <c r="F144" s="2"/>
    </row>
    <row r="145" spans="6:6">
      <c r="F145" s="2"/>
    </row>
    <row r="146" spans="6:6">
      <c r="F146" s="2"/>
    </row>
    <row r="147" spans="6:6">
      <c r="F147" s="2"/>
    </row>
    <row r="148" spans="6:6">
      <c r="F148" s="2"/>
    </row>
    <row r="149" spans="6:6">
      <c r="F149" s="2"/>
    </row>
    <row r="150" spans="6:6">
      <c r="F150" s="2"/>
    </row>
    <row r="151" spans="6:6">
      <c r="F151" s="2"/>
    </row>
    <row r="152" spans="6:6">
      <c r="F152" s="2"/>
    </row>
    <row r="153" spans="6:6">
      <c r="F153" s="2"/>
    </row>
    <row r="154" spans="6:6">
      <c r="F154" s="2"/>
    </row>
    <row r="155" spans="6:6">
      <c r="F155" s="2"/>
    </row>
    <row r="156" spans="6:6">
      <c r="F156" s="2"/>
    </row>
    <row r="157" spans="6:6">
      <c r="F157" s="2"/>
    </row>
    <row r="158" spans="6:6">
      <c r="F158" s="2"/>
    </row>
    <row r="159" spans="6:6">
      <c r="F159" s="2"/>
    </row>
    <row r="160" spans="6:6">
      <c r="F160" s="2"/>
    </row>
    <row r="161" spans="6:6">
      <c r="F161" s="2"/>
    </row>
    <row r="162" spans="6:6">
      <c r="F162" s="2"/>
    </row>
    <row r="163" spans="6:6">
      <c r="F163" s="2"/>
    </row>
    <row r="164" spans="6:6">
      <c r="F164" s="2"/>
    </row>
    <row r="165" spans="6:6">
      <c r="F165" s="2"/>
    </row>
    <row r="166" spans="6:6">
      <c r="F166" s="2"/>
    </row>
    <row r="167" spans="6:6">
      <c r="F167" s="2"/>
    </row>
    <row r="168" spans="6:6">
      <c r="F168" s="2"/>
    </row>
    <row r="169" spans="6:6">
      <c r="F169" s="2"/>
    </row>
    <row r="170" spans="6:6">
      <c r="F170" s="2"/>
    </row>
    <row r="171" spans="6:6">
      <c r="F171" s="2"/>
    </row>
    <row r="172" spans="6:6">
      <c r="F172" s="2"/>
    </row>
    <row r="173" spans="6:6">
      <c r="F173" s="2"/>
    </row>
    <row r="174" spans="6:6">
      <c r="F174" s="2"/>
    </row>
    <row r="175" spans="6:6">
      <c r="F175" s="2"/>
    </row>
    <row r="176" spans="6:6">
      <c r="F176" s="2"/>
    </row>
    <row r="177" spans="6:6">
      <c r="F177" s="2"/>
    </row>
    <row r="178" spans="6:6">
      <c r="F178" s="2"/>
    </row>
    <row r="179" spans="6:6">
      <c r="F179" s="2"/>
    </row>
    <row r="180" spans="6:6">
      <c r="F180" s="2"/>
    </row>
    <row r="181" spans="6:6">
      <c r="F181" s="2"/>
    </row>
    <row r="182" spans="6:6">
      <c r="F182" s="2"/>
    </row>
    <row r="183" spans="6:6">
      <c r="F183" s="2"/>
    </row>
    <row r="184" spans="6:6">
      <c r="F184" s="2"/>
    </row>
    <row r="185" spans="6:6">
      <c r="F185" s="2"/>
    </row>
    <row r="186" spans="6:6">
      <c r="F186" s="2"/>
    </row>
    <row r="187" spans="6:6">
      <c r="F187" s="2"/>
    </row>
    <row r="188" spans="6:6">
      <c r="F188" s="2"/>
    </row>
    <row r="189" spans="6:6">
      <c r="F189" s="2"/>
    </row>
    <row r="190" spans="6:6">
      <c r="F190" s="2"/>
    </row>
    <row r="191" spans="6:6">
      <c r="F191" s="2"/>
    </row>
    <row r="192" spans="6:6">
      <c r="F192" s="2"/>
    </row>
    <row r="193" spans="6:6">
      <c r="F193" s="2"/>
    </row>
    <row r="194" spans="6:6">
      <c r="F194" s="2"/>
    </row>
    <row r="195" spans="6:6">
      <c r="F195" s="2"/>
    </row>
    <row r="196" spans="6:6">
      <c r="F196" s="2"/>
    </row>
    <row r="197" spans="6:6">
      <c r="F197" s="2"/>
    </row>
    <row r="198" spans="6:6">
      <c r="F198" s="2"/>
    </row>
    <row r="199" spans="6:6">
      <c r="F199" s="2"/>
    </row>
    <row r="200" spans="6:6">
      <c r="F200" s="2"/>
    </row>
    <row r="201" spans="6:6">
      <c r="F201" s="2"/>
    </row>
    <row r="202" spans="6:6">
      <c r="F202" s="2"/>
    </row>
    <row r="203" spans="6:6">
      <c r="F203" s="2"/>
    </row>
    <row r="204" spans="6:6">
      <c r="F204" s="2"/>
    </row>
    <row r="205" spans="6:6">
      <c r="F205" s="2"/>
    </row>
    <row r="206" spans="6:6">
      <c r="F206" s="2"/>
    </row>
    <row r="207" spans="6:6">
      <c r="F207" s="2"/>
    </row>
    <row r="208" spans="6:6">
      <c r="F208" s="2"/>
    </row>
    <row r="209" spans="6:6">
      <c r="F209" s="2"/>
    </row>
    <row r="210" spans="6:6">
      <c r="F210" s="2"/>
    </row>
    <row r="211" spans="6:6">
      <c r="F211" s="2"/>
    </row>
    <row r="212" spans="6:6">
      <c r="F212" s="2"/>
    </row>
    <row r="213" spans="6:6">
      <c r="F213" s="2"/>
    </row>
    <row r="214" spans="6:6">
      <c r="F214" s="2"/>
    </row>
    <row r="215" spans="6:6">
      <c r="F215" s="2"/>
    </row>
    <row r="216" spans="6:6">
      <c r="F216" s="2"/>
    </row>
    <row r="217" spans="6:6">
      <c r="F217" s="2"/>
    </row>
    <row r="218" spans="6:6">
      <c r="F218" s="2"/>
    </row>
    <row r="219" spans="6:6">
      <c r="F219" s="2"/>
    </row>
    <row r="220" spans="6:6">
      <c r="F220" s="2"/>
    </row>
    <row r="221" spans="6:6">
      <c r="F221" s="2"/>
    </row>
    <row r="222" spans="6:6">
      <c r="F222" s="2"/>
    </row>
    <row r="223" spans="6:6">
      <c r="F223" s="2"/>
    </row>
    <row r="224" spans="6:6">
      <c r="F224" s="2"/>
    </row>
    <row r="225" spans="6:6">
      <c r="F225" s="2"/>
    </row>
    <row r="226" spans="6:6">
      <c r="F226" s="2"/>
    </row>
    <row r="227" spans="6:6">
      <c r="F227" s="2"/>
    </row>
    <row r="228" spans="6:6">
      <c r="F228" s="2"/>
    </row>
    <row r="229" spans="6:6">
      <c r="F229" s="2"/>
    </row>
    <row r="230" spans="6:6">
      <c r="F230" s="2"/>
    </row>
    <row r="231" spans="6:6">
      <c r="F231" s="2"/>
    </row>
    <row r="232" spans="6:6">
      <c r="F232" s="2"/>
    </row>
    <row r="233" spans="6:6">
      <c r="F233" s="2"/>
    </row>
    <row r="234" spans="6:6">
      <c r="F234" s="2"/>
    </row>
    <row r="235" spans="6:6">
      <c r="F235" s="2"/>
    </row>
    <row r="236" spans="6:6">
      <c r="F236" s="2"/>
    </row>
    <row r="237" spans="6:6">
      <c r="F237" s="2"/>
    </row>
    <row r="238" spans="6:6">
      <c r="F238" s="2"/>
    </row>
    <row r="239" spans="6:6">
      <c r="F239" s="2"/>
    </row>
    <row r="240" spans="6:6">
      <c r="F240" s="2"/>
    </row>
    <row r="241" spans="6:6">
      <c r="F241" s="2"/>
    </row>
    <row r="242" spans="6:6">
      <c r="F242" s="2"/>
    </row>
    <row r="243" spans="6:6">
      <c r="F243" s="2"/>
    </row>
    <row r="244" spans="6:6">
      <c r="F244" s="2"/>
    </row>
    <row r="245" spans="6:6">
      <c r="F245" s="2"/>
    </row>
    <row r="246" spans="6:6">
      <c r="F246" s="2"/>
    </row>
    <row r="247" spans="6:6">
      <c r="F247" s="2"/>
    </row>
    <row r="248" spans="6:6">
      <c r="F248" s="2"/>
    </row>
    <row r="249" spans="6:6">
      <c r="F249" s="2"/>
    </row>
    <row r="250" spans="6:6">
      <c r="F250" s="2"/>
    </row>
    <row r="251" spans="6:6">
      <c r="F251" s="2"/>
    </row>
    <row r="252" spans="6:6">
      <c r="F252" s="2"/>
    </row>
    <row r="253" spans="6:6">
      <c r="F253" s="2"/>
    </row>
    <row r="254" spans="6:6">
      <c r="F254" s="2"/>
    </row>
    <row r="255" spans="6:6">
      <c r="F255" s="2"/>
    </row>
    <row r="256" spans="6:6">
      <c r="F256" s="2"/>
    </row>
    <row r="257" spans="6:6">
      <c r="F257" s="2"/>
    </row>
    <row r="258" spans="6:6">
      <c r="F258" s="2"/>
    </row>
    <row r="259" spans="6:6">
      <c r="F259" s="2"/>
    </row>
    <row r="260" spans="6:6">
      <c r="F260" s="2"/>
    </row>
    <row r="261" spans="6:6">
      <c r="F261" s="2"/>
    </row>
    <row r="262" spans="6:6">
      <c r="F262" s="2"/>
    </row>
    <row r="263" spans="6:6">
      <c r="F263" s="2"/>
    </row>
    <row r="264" spans="6:6">
      <c r="F264" s="2"/>
    </row>
    <row r="265" spans="6:6">
      <c r="F265" s="2"/>
    </row>
    <row r="266" spans="6:6">
      <c r="F266" s="2"/>
    </row>
    <row r="267" spans="6:6">
      <c r="F267" s="2"/>
    </row>
    <row r="268" spans="6:6">
      <c r="F268" s="2"/>
    </row>
    <row r="269" spans="6:6">
      <c r="F269" s="2"/>
    </row>
    <row r="270" spans="6:6">
      <c r="F270" s="2"/>
    </row>
    <row r="271" spans="6:6">
      <c r="F271" s="2"/>
    </row>
    <row r="272" spans="6:6">
      <c r="F272" s="2"/>
    </row>
    <row r="273" spans="6:6">
      <c r="F273" s="2"/>
    </row>
    <row r="274" spans="6:6">
      <c r="F274" s="2"/>
    </row>
    <row r="275" spans="6:6">
      <c r="F275" s="2"/>
    </row>
    <row r="276" spans="6:6">
      <c r="F276" s="2"/>
    </row>
    <row r="277" spans="6:6">
      <c r="F277" s="2"/>
    </row>
    <row r="278" spans="6:6">
      <c r="F278" s="2"/>
    </row>
    <row r="279" spans="6:6">
      <c r="F279" s="2"/>
    </row>
    <row r="280" spans="6:6">
      <c r="F280" s="2"/>
    </row>
    <row r="281" spans="6:6">
      <c r="F281" s="2"/>
    </row>
    <row r="282" spans="6:6">
      <c r="F282" s="2"/>
    </row>
    <row r="283" spans="6:6">
      <c r="F283" s="2"/>
    </row>
    <row r="284" spans="6:6">
      <c r="F284" s="2"/>
    </row>
    <row r="285" spans="6:6">
      <c r="F285" s="2"/>
    </row>
    <row r="286" spans="6:6">
      <c r="F286" s="2"/>
    </row>
    <row r="287" spans="6:6">
      <c r="F287" s="2"/>
    </row>
    <row r="288" spans="6:6">
      <c r="F288" s="2"/>
    </row>
    <row r="289" spans="6:6">
      <c r="F289" s="2"/>
    </row>
    <row r="290" spans="6:6">
      <c r="F290" s="2"/>
    </row>
    <row r="291" spans="6:6">
      <c r="F291" s="2"/>
    </row>
    <row r="292" spans="6:6">
      <c r="F292" s="2"/>
    </row>
    <row r="293" spans="6:6">
      <c r="F293" s="2"/>
    </row>
    <row r="294" spans="6:6">
      <c r="F294" s="2"/>
    </row>
    <row r="295" spans="6:6">
      <c r="F295" s="2"/>
    </row>
    <row r="296" spans="6:6">
      <c r="F296" s="2"/>
    </row>
    <row r="297" spans="6:6">
      <c r="F297" s="2"/>
    </row>
    <row r="298" spans="6:6">
      <c r="F298" s="2"/>
    </row>
    <row r="299" spans="6:6">
      <c r="F299" s="2"/>
    </row>
    <row r="300" spans="6:6">
      <c r="F300" s="2"/>
    </row>
    <row r="301" spans="6:6">
      <c r="F301" s="2"/>
    </row>
    <row r="302" spans="6:6">
      <c r="F302" s="2"/>
    </row>
    <row r="303" spans="6:6">
      <c r="F303" s="2"/>
    </row>
    <row r="304" spans="6:6">
      <c r="F304" s="2"/>
    </row>
    <row r="305" spans="6:6">
      <c r="F305" s="2"/>
    </row>
    <row r="306" spans="6:6">
      <c r="F306" s="2"/>
    </row>
    <row r="307" spans="6:6">
      <c r="F307" s="2"/>
    </row>
    <row r="308" spans="6:6">
      <c r="F308" s="2"/>
    </row>
    <row r="309" spans="6:6">
      <c r="F309" s="2"/>
    </row>
    <row r="310" spans="6:6">
      <c r="F310" s="2"/>
    </row>
    <row r="311" spans="6:6">
      <c r="F311" s="2"/>
    </row>
    <row r="312" spans="6:6">
      <c r="F312" s="2"/>
    </row>
    <row r="313" spans="6:6">
      <c r="F313" s="2"/>
    </row>
    <row r="314" spans="6:6">
      <c r="F314" s="2"/>
    </row>
    <row r="315" spans="6:6">
      <c r="F315" s="2"/>
    </row>
    <row r="316" spans="6:6">
      <c r="F316" s="2"/>
    </row>
    <row r="317" spans="6:6">
      <c r="F317" s="2"/>
    </row>
    <row r="318" spans="6:6">
      <c r="F318" s="2"/>
    </row>
    <row r="319" spans="6:6">
      <c r="F319" s="2"/>
    </row>
    <row r="320" spans="6:6">
      <c r="F320" s="2"/>
    </row>
    <row r="321" spans="6:6">
      <c r="F321" s="2"/>
    </row>
    <row r="322" spans="6:6">
      <c r="F322" s="2"/>
    </row>
    <row r="323" spans="6:6">
      <c r="F323" s="2"/>
    </row>
    <row r="324" spans="6:6">
      <c r="F324" s="2"/>
    </row>
    <row r="325" spans="6:6">
      <c r="F325" s="2"/>
    </row>
    <row r="326" spans="6:6">
      <c r="F326" s="2"/>
    </row>
    <row r="327" spans="6:6">
      <c r="F327" s="2"/>
    </row>
    <row r="328" spans="6:6">
      <c r="F328" s="2"/>
    </row>
    <row r="329" spans="6:6">
      <c r="F329" s="2"/>
    </row>
    <row r="330" spans="6:6">
      <c r="F330" s="2"/>
    </row>
    <row r="331" spans="6:6">
      <c r="F331" s="2"/>
    </row>
    <row r="332" spans="6:6">
      <c r="F332" s="2"/>
    </row>
    <row r="333" spans="6:6">
      <c r="F333" s="2"/>
    </row>
    <row r="334" spans="6:6">
      <c r="F334" s="2"/>
    </row>
    <row r="335" spans="6:6">
      <c r="F335" s="2"/>
    </row>
    <row r="336" spans="6:6">
      <c r="F336" s="2"/>
    </row>
    <row r="337" spans="6:6">
      <c r="F337" s="2"/>
    </row>
    <row r="338" spans="6:6">
      <c r="F338" s="2"/>
    </row>
    <row r="339" spans="6:6">
      <c r="F339" s="2"/>
    </row>
    <row r="340" spans="6:6">
      <c r="F340" s="2"/>
    </row>
    <row r="341" spans="6:6">
      <c r="F341" s="2"/>
    </row>
    <row r="342" spans="6:6">
      <c r="F342" s="2"/>
    </row>
    <row r="343" spans="6:6">
      <c r="F343" s="2"/>
    </row>
    <row r="344" spans="6:6">
      <c r="F344" s="2"/>
    </row>
    <row r="345" spans="6:6">
      <c r="F345" s="2"/>
    </row>
    <row r="346" spans="6:6">
      <c r="F346" s="2"/>
    </row>
    <row r="347" spans="6:6">
      <c r="F347" s="2"/>
    </row>
    <row r="348" spans="6:6">
      <c r="F348" s="2"/>
    </row>
    <row r="349" spans="6:6">
      <c r="F349" s="2"/>
    </row>
    <row r="350" spans="6:6">
      <c r="F350" s="2"/>
    </row>
    <row r="351" spans="6:6">
      <c r="F351" s="2"/>
    </row>
    <row r="352" spans="6:6">
      <c r="F352" s="2"/>
    </row>
    <row r="353" spans="6:6">
      <c r="F353" s="2"/>
    </row>
    <row r="354" spans="6:6">
      <c r="F354" s="2"/>
    </row>
    <row r="355" spans="6:6">
      <c r="F355" s="2"/>
    </row>
    <row r="356" spans="6:6">
      <c r="F356" s="2"/>
    </row>
    <row r="357" spans="6:6">
      <c r="F357" s="2"/>
    </row>
    <row r="358" spans="6:6">
      <c r="F358" s="2"/>
    </row>
    <row r="359" spans="6:6">
      <c r="F359" s="2"/>
    </row>
    <row r="360" spans="6:6">
      <c r="F360" s="2"/>
    </row>
    <row r="361" spans="6:6">
      <c r="F361" s="2"/>
    </row>
    <row r="362" spans="6:6">
      <c r="F362" s="2"/>
    </row>
    <row r="363" spans="6:6">
      <c r="F363" s="2"/>
    </row>
    <row r="364" spans="6:6">
      <c r="F364" s="2"/>
    </row>
    <row r="365" spans="6:6">
      <c r="F365" s="2"/>
    </row>
    <row r="366" spans="6:6">
      <c r="F366" s="2"/>
    </row>
    <row r="367" spans="6:6">
      <c r="F367" s="2"/>
    </row>
    <row r="368" spans="6:6">
      <c r="F368" s="2"/>
    </row>
    <row r="369" spans="6:6">
      <c r="F369" s="2"/>
    </row>
    <row r="370" spans="6:6">
      <c r="F370" s="2"/>
    </row>
    <row r="371" spans="6:6">
      <c r="F371" s="2"/>
    </row>
    <row r="372" spans="6:6">
      <c r="F372" s="2"/>
    </row>
    <row r="373" spans="6:6">
      <c r="F373" s="2"/>
    </row>
    <row r="374" spans="6:6">
      <c r="F374" s="2"/>
    </row>
    <row r="375" spans="6:6">
      <c r="F375" s="2"/>
    </row>
    <row r="376" spans="6:6">
      <c r="F376" s="2"/>
    </row>
    <row r="377" spans="6:6">
      <c r="F377" s="2"/>
    </row>
    <row r="378" spans="6:6">
      <c r="F378" s="2"/>
    </row>
    <row r="379" spans="6:6">
      <c r="F379" s="2"/>
    </row>
    <row r="380" spans="6:6">
      <c r="F380" s="2"/>
    </row>
    <row r="381" spans="6:6">
      <c r="F381" s="2"/>
    </row>
    <row r="382" spans="6:6">
      <c r="F382" s="2"/>
    </row>
    <row r="383" spans="6:6">
      <c r="F383" s="2"/>
    </row>
    <row r="384" spans="6:6">
      <c r="F384" s="2"/>
    </row>
    <row r="385" spans="6:6">
      <c r="F385" s="2"/>
    </row>
    <row r="386" spans="6:6">
      <c r="F386" s="2"/>
    </row>
    <row r="387" spans="6:6">
      <c r="F387" s="2"/>
    </row>
    <row r="388" spans="6:6">
      <c r="F388" s="2"/>
    </row>
    <row r="389" spans="6:6">
      <c r="F389" s="2"/>
    </row>
    <row r="390" spans="6:6">
      <c r="F390" s="2"/>
    </row>
    <row r="391" spans="6:6">
      <c r="F391" s="2"/>
    </row>
    <row r="392" spans="6:6">
      <c r="F392" s="2"/>
    </row>
    <row r="393" spans="6:6">
      <c r="F393" s="2"/>
    </row>
    <row r="394" spans="6:6">
      <c r="F394" s="2"/>
    </row>
    <row r="395" spans="6:6">
      <c r="F395" s="2"/>
    </row>
    <row r="396" spans="6:6">
      <c r="F396" s="2"/>
    </row>
    <row r="397" spans="6:6">
      <c r="F397" s="2"/>
    </row>
    <row r="398" spans="6:6">
      <c r="F398" s="2"/>
    </row>
    <row r="399" spans="6:6">
      <c r="F399" s="2"/>
    </row>
    <row r="400" spans="6:6">
      <c r="F400" s="2"/>
    </row>
    <row r="401" spans="6:6">
      <c r="F401" s="2"/>
    </row>
    <row r="402" spans="6:6">
      <c r="F402" s="2"/>
    </row>
    <row r="403" spans="6:6">
      <c r="F403" s="2"/>
    </row>
    <row r="404" spans="6:6">
      <c r="F404" s="2"/>
    </row>
    <row r="405" spans="6:6">
      <c r="F405" s="2"/>
    </row>
    <row r="406" spans="6:6">
      <c r="F406" s="2"/>
    </row>
    <row r="407" spans="6:6">
      <c r="F407" s="2"/>
    </row>
    <row r="408" spans="6:6">
      <c r="F408" s="2"/>
    </row>
    <row r="409" spans="6:6">
      <c r="F409" s="2"/>
    </row>
    <row r="410" spans="6:6">
      <c r="F410" s="2"/>
    </row>
    <row r="411" spans="6:6">
      <c r="F411" s="2"/>
    </row>
    <row r="412" spans="6:6">
      <c r="F412" s="2"/>
    </row>
    <row r="413" spans="6:6">
      <c r="F413" s="2"/>
    </row>
    <row r="414" spans="6:6">
      <c r="F414" s="2"/>
    </row>
    <row r="415" spans="6:6">
      <c r="F415" s="2"/>
    </row>
    <row r="416" spans="6:6">
      <c r="F416" s="2"/>
    </row>
    <row r="417" spans="6:6">
      <c r="F417" s="2"/>
    </row>
    <row r="418" spans="6:6">
      <c r="F418" s="2"/>
    </row>
    <row r="419" spans="6:6">
      <c r="F419" s="2"/>
    </row>
    <row r="420" spans="6:6">
      <c r="F420" s="2"/>
    </row>
    <row r="421" spans="6:6">
      <c r="F421" s="2"/>
    </row>
    <row r="422" spans="6:6">
      <c r="F422" s="2"/>
    </row>
    <row r="423" spans="6:6">
      <c r="F423" s="2"/>
    </row>
    <row r="424" spans="6:6">
      <c r="F424" s="2"/>
    </row>
    <row r="425" spans="6:6">
      <c r="F425" s="2"/>
    </row>
  </sheetData>
  <mergeCells count="6">
    <mergeCell ref="G26:G39"/>
    <mergeCell ref="I3:I9"/>
    <mergeCell ref="E3:E13"/>
    <mergeCell ref="E18:E19"/>
    <mergeCell ref="E20:E21"/>
    <mergeCell ref="G3:G25"/>
  </mergeCells>
  <dataValidations disablePrompts="1" count="1">
    <dataValidation type="list" allowBlank="1" showInputMessage="1" showErrorMessage="1" sqref="B2" xr:uid="{00000000-0002-0000-1100-000000000000}">
      <formula1>nhomvl</formula1>
    </dataValidation>
  </dataValidations>
  <pageMargins left="0.15748031496062992" right="0.15748031496062992" top="0.51181102362204722" bottom="0.51181102362204722" header="0" footer="0"/>
  <pageSetup paperSize="9" scale="93" firstPageNumber="191" orientation="portrait" useFirstPageNumber="1" horizontalDpi="300" verticalDpi="300" r:id="rId1"/>
  <headerFooter>
    <oddHeader>&amp;LCBG VLXD T7-2026</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6"/>
  <sheetViews>
    <sheetView view="pageBreakPreview" zoomScaleNormal="100" zoomScaleSheetLayoutView="100" workbookViewId="0">
      <selection activeCell="A2" sqref="A2:I2"/>
    </sheetView>
  </sheetViews>
  <sheetFormatPr defaultColWidth="8.7109375" defaultRowHeight="15"/>
  <cols>
    <col min="1" max="1" width="4.7109375" style="258" customWidth="1"/>
    <col min="2" max="2" width="8.7109375" style="258" customWidth="1"/>
    <col min="3" max="3" width="20.140625" style="259" customWidth="1"/>
    <col min="4" max="4" width="7.7109375" style="259" customWidth="1"/>
    <col min="5" max="5" width="16.140625" style="259" customWidth="1"/>
    <col min="6" max="6" width="18.42578125" style="259" customWidth="1"/>
    <col min="7" max="7" width="10.7109375" style="259" customWidth="1"/>
    <col min="8" max="8" width="11.28515625" style="259" customWidth="1"/>
    <col min="9" max="9" width="9.42578125" style="259" customWidth="1"/>
    <col min="10" max="16384" width="8.7109375" style="2"/>
  </cols>
  <sheetData>
    <row r="1" spans="1:9">
      <c r="A1" s="668" t="s">
        <v>684</v>
      </c>
      <c r="B1" s="668"/>
      <c r="C1" s="668"/>
      <c r="D1" s="668"/>
      <c r="E1" s="668"/>
      <c r="F1" s="668"/>
      <c r="G1" s="668"/>
      <c r="H1" s="668"/>
      <c r="I1" s="668"/>
    </row>
    <row r="2" spans="1:9">
      <c r="A2" s="669" t="s">
        <v>5238</v>
      </c>
      <c r="B2" s="669"/>
      <c r="C2" s="669"/>
      <c r="D2" s="669"/>
      <c r="E2" s="669"/>
      <c r="F2" s="669"/>
      <c r="G2" s="669"/>
      <c r="H2" s="669"/>
      <c r="I2" s="669"/>
    </row>
    <row r="3" spans="1:9" ht="27.75" customHeight="1">
      <c r="A3" s="670" t="s">
        <v>693</v>
      </c>
      <c r="B3" s="670"/>
      <c r="C3" s="670"/>
      <c r="D3" s="670"/>
      <c r="E3" s="670"/>
      <c r="F3" s="670"/>
      <c r="G3" s="670"/>
      <c r="H3" s="670"/>
      <c r="I3" s="670"/>
    </row>
    <row r="4" spans="1:9" ht="44.25" customHeight="1">
      <c r="A4" s="531" t="s">
        <v>153</v>
      </c>
      <c r="B4" s="531" t="s">
        <v>0</v>
      </c>
      <c r="C4" s="531" t="s">
        <v>8</v>
      </c>
      <c r="D4" s="531" t="s">
        <v>9</v>
      </c>
      <c r="E4" s="531" t="s">
        <v>10</v>
      </c>
      <c r="F4" s="531" t="s">
        <v>11</v>
      </c>
      <c r="G4" s="531" t="s">
        <v>12</v>
      </c>
      <c r="H4" s="531" t="s">
        <v>2</v>
      </c>
      <c r="I4" s="531" t="s">
        <v>16</v>
      </c>
    </row>
    <row r="5" spans="1:9">
      <c r="A5" s="531">
        <v>1</v>
      </c>
      <c r="B5" s="671" t="s">
        <v>685</v>
      </c>
      <c r="C5" s="671"/>
      <c r="D5" s="531"/>
      <c r="E5" s="531"/>
      <c r="F5" s="531"/>
      <c r="G5" s="531"/>
      <c r="H5" s="531"/>
      <c r="I5" s="531"/>
    </row>
    <row r="6" spans="1:9" s="322" customFormat="1" ht="15.75" customHeight="1">
      <c r="A6" s="532" t="s">
        <v>19</v>
      </c>
      <c r="B6" s="533" t="s">
        <v>5</v>
      </c>
      <c r="C6" s="658" t="s">
        <v>3475</v>
      </c>
      <c r="D6" s="659"/>
      <c r="E6" s="659"/>
      <c r="F6" s="659"/>
      <c r="G6" s="659"/>
      <c r="H6" s="660"/>
      <c r="I6" s="534"/>
    </row>
    <row r="7" spans="1:9" s="322" customFormat="1" ht="25.5">
      <c r="A7" s="654"/>
      <c r="B7" s="655"/>
      <c r="C7" s="424" t="s">
        <v>723</v>
      </c>
      <c r="D7" s="536" t="s">
        <v>2438</v>
      </c>
      <c r="E7" s="53" t="s">
        <v>360</v>
      </c>
      <c r="F7" s="537" t="s">
        <v>727</v>
      </c>
      <c r="G7" s="656" t="s">
        <v>2474</v>
      </c>
      <c r="H7" s="425">
        <v>14850000</v>
      </c>
      <c r="I7" s="652" t="s">
        <v>3533</v>
      </c>
    </row>
    <row r="8" spans="1:9" s="322" customFormat="1" ht="25.5">
      <c r="A8" s="654"/>
      <c r="B8" s="655"/>
      <c r="C8" s="424" t="s">
        <v>738</v>
      </c>
      <c r="D8" s="536" t="s">
        <v>2438</v>
      </c>
      <c r="E8" s="53" t="s">
        <v>361</v>
      </c>
      <c r="F8" s="537" t="s">
        <v>686</v>
      </c>
      <c r="G8" s="656"/>
      <c r="H8" s="425">
        <v>14850000</v>
      </c>
      <c r="I8" s="653"/>
    </row>
    <row r="9" spans="1:9" s="322" customFormat="1" ht="38.25">
      <c r="A9" s="654"/>
      <c r="B9" s="655"/>
      <c r="C9" s="424" t="s">
        <v>3346</v>
      </c>
      <c r="D9" s="536" t="s">
        <v>2438</v>
      </c>
      <c r="E9" s="53" t="s">
        <v>362</v>
      </c>
      <c r="F9" s="537" t="s">
        <v>686</v>
      </c>
      <c r="G9" s="656"/>
      <c r="H9" s="425">
        <v>14900000</v>
      </c>
      <c r="I9" s="653"/>
    </row>
    <row r="10" spans="1:9" s="322" customFormat="1" ht="38.25">
      <c r="A10" s="654"/>
      <c r="B10" s="535"/>
      <c r="C10" s="424" t="s">
        <v>3347</v>
      </c>
      <c r="D10" s="536" t="s">
        <v>2438</v>
      </c>
      <c r="E10" s="53" t="s">
        <v>362</v>
      </c>
      <c r="F10" s="537" t="s">
        <v>686</v>
      </c>
      <c r="G10" s="656"/>
      <c r="H10" s="425">
        <v>15500000</v>
      </c>
      <c r="I10" s="653"/>
    </row>
    <row r="11" spans="1:9" s="322" customFormat="1" ht="25.5">
      <c r="A11" s="654"/>
      <c r="B11" s="539"/>
      <c r="C11" s="424" t="s">
        <v>3348</v>
      </c>
      <c r="D11" s="536" t="s">
        <v>2438</v>
      </c>
      <c r="E11" s="53" t="s">
        <v>363</v>
      </c>
      <c r="F11" s="538" t="s">
        <v>687</v>
      </c>
      <c r="G11" s="656"/>
      <c r="H11" s="425">
        <v>15300000</v>
      </c>
      <c r="I11" s="653"/>
    </row>
    <row r="12" spans="1:9" s="322" customFormat="1" ht="25.5">
      <c r="A12" s="654"/>
      <c r="B12" s="539"/>
      <c r="C12" s="424" t="s">
        <v>3349</v>
      </c>
      <c r="D12" s="536" t="s">
        <v>2438</v>
      </c>
      <c r="E12" s="53" t="s">
        <v>364</v>
      </c>
      <c r="F12" s="508" t="s">
        <v>2487</v>
      </c>
      <c r="G12" s="656"/>
      <c r="H12" s="425">
        <v>15250000</v>
      </c>
      <c r="I12" s="653"/>
    </row>
    <row r="13" spans="1:9" s="322" customFormat="1" ht="38.25">
      <c r="A13" s="654"/>
      <c r="B13" s="539"/>
      <c r="C13" s="424" t="s">
        <v>3350</v>
      </c>
      <c r="D13" s="536" t="s">
        <v>2438</v>
      </c>
      <c r="E13" s="53" t="s">
        <v>362</v>
      </c>
      <c r="F13" s="538" t="s">
        <v>688</v>
      </c>
      <c r="G13" s="656"/>
      <c r="H13" s="425">
        <v>15250000</v>
      </c>
      <c r="I13" s="653"/>
    </row>
    <row r="14" spans="1:9" s="322" customFormat="1" ht="25.5">
      <c r="A14" s="654"/>
      <c r="B14" s="539"/>
      <c r="C14" s="424" t="s">
        <v>3351</v>
      </c>
      <c r="D14" s="536" t="s">
        <v>2438</v>
      </c>
      <c r="E14" s="53" t="s">
        <v>364</v>
      </c>
      <c r="F14" s="508" t="s">
        <v>689</v>
      </c>
      <c r="G14" s="656"/>
      <c r="H14" s="425">
        <v>15250000</v>
      </c>
      <c r="I14" s="653"/>
    </row>
    <row r="15" spans="1:9" s="322" customFormat="1" ht="25.5">
      <c r="A15" s="654"/>
      <c r="B15" s="539"/>
      <c r="C15" s="424" t="s">
        <v>3347</v>
      </c>
      <c r="D15" s="536" t="s">
        <v>2438</v>
      </c>
      <c r="E15" s="53" t="s">
        <v>363</v>
      </c>
      <c r="F15" s="537" t="s">
        <v>690</v>
      </c>
      <c r="G15" s="656"/>
      <c r="H15" s="425">
        <v>15600000</v>
      </c>
      <c r="I15" s="653"/>
    </row>
    <row r="16" spans="1:9" s="322" customFormat="1" ht="25.5">
      <c r="A16" s="654"/>
      <c r="B16" s="539"/>
      <c r="C16" s="424" t="s">
        <v>3348</v>
      </c>
      <c r="D16" s="536" t="s">
        <v>2438</v>
      </c>
      <c r="E16" s="53" t="s">
        <v>363</v>
      </c>
      <c r="F16" s="537" t="s">
        <v>691</v>
      </c>
      <c r="G16" s="656"/>
      <c r="H16" s="425">
        <v>15400000</v>
      </c>
      <c r="I16" s="653"/>
    </row>
    <row r="17" spans="1:9" s="322" customFormat="1" ht="25.5">
      <c r="A17" s="540"/>
      <c r="B17" s="540"/>
      <c r="C17" s="424" t="s">
        <v>3352</v>
      </c>
      <c r="D17" s="536" t="s">
        <v>2438</v>
      </c>
      <c r="E17" s="53" t="s">
        <v>363</v>
      </c>
      <c r="F17" s="537" t="s">
        <v>692</v>
      </c>
      <c r="G17" s="656"/>
      <c r="H17" s="425">
        <v>15350000</v>
      </c>
      <c r="I17" s="653"/>
    </row>
    <row r="18" spans="1:9" s="322" customFormat="1" ht="24.75" customHeight="1">
      <c r="A18" s="540"/>
      <c r="B18" s="540"/>
      <c r="C18" s="424" t="s">
        <v>726</v>
      </c>
      <c r="D18" s="536" t="s">
        <v>2438</v>
      </c>
      <c r="E18" s="53" t="s">
        <v>363</v>
      </c>
      <c r="F18" s="537" t="s">
        <v>3355</v>
      </c>
      <c r="G18" s="656"/>
      <c r="H18" s="425">
        <v>15350000</v>
      </c>
      <c r="I18" s="657"/>
    </row>
    <row r="19" spans="1:9" s="322" customFormat="1" ht="20.25" customHeight="1">
      <c r="A19" s="540"/>
      <c r="B19" s="540"/>
      <c r="C19" s="658" t="s">
        <v>3474</v>
      </c>
      <c r="D19" s="659"/>
      <c r="E19" s="659"/>
      <c r="F19" s="659"/>
      <c r="G19" s="659"/>
      <c r="H19" s="660"/>
      <c r="I19" s="652" t="s">
        <v>3532</v>
      </c>
    </row>
    <row r="20" spans="1:9" s="322" customFormat="1" ht="25.5" customHeight="1">
      <c r="A20" s="540"/>
      <c r="B20" s="540"/>
      <c r="C20" s="541" t="s">
        <v>3353</v>
      </c>
      <c r="D20" s="536" t="s">
        <v>2438</v>
      </c>
      <c r="E20" s="53"/>
      <c r="F20" s="508" t="s">
        <v>3354</v>
      </c>
      <c r="G20" s="649" t="s">
        <v>2474</v>
      </c>
      <c r="H20" s="425">
        <v>15550000</v>
      </c>
      <c r="I20" s="653"/>
    </row>
    <row r="21" spans="1:9" s="322" customFormat="1" ht="25.5">
      <c r="A21" s="540"/>
      <c r="B21" s="540"/>
      <c r="C21" s="541" t="s">
        <v>3356</v>
      </c>
      <c r="D21" s="536" t="s">
        <v>2438</v>
      </c>
      <c r="E21" s="53"/>
      <c r="F21" s="508" t="s">
        <v>3354</v>
      </c>
      <c r="G21" s="650"/>
      <c r="H21" s="425">
        <v>15350000</v>
      </c>
      <c r="I21" s="653"/>
    </row>
    <row r="22" spans="1:9" s="322" customFormat="1" ht="25.5">
      <c r="A22" s="540"/>
      <c r="B22" s="540"/>
      <c r="C22" s="541" t="s">
        <v>3357</v>
      </c>
      <c r="D22" s="536" t="s">
        <v>2438</v>
      </c>
      <c r="E22" s="53"/>
      <c r="F22" s="508" t="s">
        <v>3354</v>
      </c>
      <c r="G22" s="650"/>
      <c r="H22" s="425">
        <v>15350000</v>
      </c>
      <c r="I22" s="653"/>
    </row>
    <row r="23" spans="1:9" s="322" customFormat="1" ht="25.5">
      <c r="A23" s="540"/>
      <c r="B23" s="540"/>
      <c r="C23" s="541" t="s">
        <v>3358</v>
      </c>
      <c r="D23" s="536" t="s">
        <v>2438</v>
      </c>
      <c r="E23" s="53"/>
      <c r="F23" s="508" t="s">
        <v>3354</v>
      </c>
      <c r="G23" s="650"/>
      <c r="H23" s="425">
        <v>15300000</v>
      </c>
      <c r="I23" s="653"/>
    </row>
    <row r="24" spans="1:9" s="322" customFormat="1" ht="25.5">
      <c r="A24" s="540"/>
      <c r="B24" s="540"/>
      <c r="C24" s="541" t="s">
        <v>3359</v>
      </c>
      <c r="D24" s="536" t="s">
        <v>2438</v>
      </c>
      <c r="E24" s="53"/>
      <c r="F24" s="508" t="s">
        <v>3354</v>
      </c>
      <c r="G24" s="650"/>
      <c r="H24" s="425">
        <v>15250000</v>
      </c>
      <c r="I24" s="653"/>
    </row>
    <row r="25" spans="1:9" s="322" customFormat="1" ht="25.5">
      <c r="A25" s="540"/>
      <c r="B25" s="540"/>
      <c r="C25" s="541" t="s">
        <v>3360</v>
      </c>
      <c r="D25" s="536" t="s">
        <v>2438</v>
      </c>
      <c r="E25" s="53"/>
      <c r="F25" s="508" t="s">
        <v>3354</v>
      </c>
      <c r="G25" s="650"/>
      <c r="H25" s="425">
        <v>15400000</v>
      </c>
      <c r="I25" s="653"/>
    </row>
    <row r="26" spans="1:9" s="322" customFormat="1" ht="25.5">
      <c r="A26" s="540"/>
      <c r="B26" s="540"/>
      <c r="C26" s="541" t="s">
        <v>3361</v>
      </c>
      <c r="D26" s="536" t="s">
        <v>2438</v>
      </c>
      <c r="E26" s="53"/>
      <c r="F26" s="508" t="s">
        <v>3354</v>
      </c>
      <c r="G26" s="650"/>
      <c r="H26" s="425">
        <v>15400000</v>
      </c>
      <c r="I26" s="653"/>
    </row>
    <row r="27" spans="1:9" s="322" customFormat="1" ht="25.5">
      <c r="A27" s="540"/>
      <c r="B27" s="540"/>
      <c r="C27" s="541" t="s">
        <v>3538</v>
      </c>
      <c r="D27" s="536" t="s">
        <v>2438</v>
      </c>
      <c r="E27" s="53"/>
      <c r="F27" s="508" t="s">
        <v>3354</v>
      </c>
      <c r="G27" s="650"/>
      <c r="H27" s="425">
        <v>16650000</v>
      </c>
      <c r="I27" s="653"/>
    </row>
    <row r="28" spans="1:9" s="322" customFormat="1" ht="25.5">
      <c r="A28" s="540"/>
      <c r="B28" s="540"/>
      <c r="C28" s="541" t="s">
        <v>3362</v>
      </c>
      <c r="D28" s="536" t="s">
        <v>2438</v>
      </c>
      <c r="E28" s="53"/>
      <c r="F28" s="508" t="s">
        <v>3354</v>
      </c>
      <c r="G28" s="650"/>
      <c r="H28" s="425">
        <v>17000000</v>
      </c>
      <c r="I28" s="653"/>
    </row>
    <row r="29" spans="1:9" s="322" customFormat="1" ht="21.75" customHeight="1">
      <c r="A29" s="540"/>
      <c r="B29" s="540"/>
      <c r="C29" s="541" t="s">
        <v>3361</v>
      </c>
      <c r="D29" s="536" t="s">
        <v>2438</v>
      </c>
      <c r="E29" s="53"/>
      <c r="F29" s="508" t="s">
        <v>3363</v>
      </c>
      <c r="G29" s="650"/>
      <c r="H29" s="425">
        <v>17000000</v>
      </c>
      <c r="I29" s="653"/>
    </row>
    <row r="30" spans="1:9" s="322" customFormat="1" ht="21.75" customHeight="1">
      <c r="A30" s="540"/>
      <c r="B30" s="540"/>
      <c r="C30" s="541" t="s">
        <v>3535</v>
      </c>
      <c r="D30" s="536" t="s">
        <v>2438</v>
      </c>
      <c r="E30" s="53"/>
      <c r="F30" s="508" t="s">
        <v>3363</v>
      </c>
      <c r="G30" s="650"/>
      <c r="H30" s="425">
        <v>17000000</v>
      </c>
      <c r="I30" s="542"/>
    </row>
    <row r="31" spans="1:9" s="322" customFormat="1" ht="21" customHeight="1">
      <c r="A31" s="540"/>
      <c r="B31" s="540"/>
      <c r="C31" s="541" t="s">
        <v>3362</v>
      </c>
      <c r="D31" s="536" t="s">
        <v>2438</v>
      </c>
      <c r="E31" s="53"/>
      <c r="F31" s="508" t="s">
        <v>3363</v>
      </c>
      <c r="G31" s="650"/>
      <c r="H31" s="425">
        <v>17200000</v>
      </c>
      <c r="I31" s="652" t="s">
        <v>3532</v>
      </c>
    </row>
    <row r="32" spans="1:9" s="322" customFormat="1" ht="25.5">
      <c r="A32" s="540"/>
      <c r="B32" s="540"/>
      <c r="C32" s="541" t="s">
        <v>3536</v>
      </c>
      <c r="D32" s="536" t="s">
        <v>2438</v>
      </c>
      <c r="E32" s="53"/>
      <c r="F32" s="508" t="s">
        <v>3354</v>
      </c>
      <c r="G32" s="650"/>
      <c r="H32" s="425">
        <v>15350000</v>
      </c>
      <c r="I32" s="653"/>
    </row>
    <row r="33" spans="1:9" s="322" customFormat="1" ht="25.5">
      <c r="A33" s="540"/>
      <c r="B33" s="540"/>
      <c r="C33" s="541" t="s">
        <v>3364</v>
      </c>
      <c r="D33" s="536" t="s">
        <v>2438</v>
      </c>
      <c r="E33" s="53"/>
      <c r="F33" s="508" t="s">
        <v>3354</v>
      </c>
      <c r="G33" s="650"/>
      <c r="H33" s="425">
        <v>15400000</v>
      </c>
      <c r="I33" s="653"/>
    </row>
    <row r="34" spans="1:9" s="322" customFormat="1" ht="25.5">
      <c r="A34" s="540"/>
      <c r="B34" s="540"/>
      <c r="C34" s="541" t="s">
        <v>3365</v>
      </c>
      <c r="D34" s="536" t="s">
        <v>2438</v>
      </c>
      <c r="E34" s="53"/>
      <c r="F34" s="508" t="s">
        <v>3354</v>
      </c>
      <c r="G34" s="650"/>
      <c r="H34" s="425">
        <v>15850000</v>
      </c>
      <c r="I34" s="653"/>
    </row>
    <row r="35" spans="1:9" s="322" customFormat="1" ht="25.5">
      <c r="A35" s="540"/>
      <c r="B35" s="540"/>
      <c r="C35" s="541" t="s">
        <v>3366</v>
      </c>
      <c r="D35" s="536" t="s">
        <v>2438</v>
      </c>
      <c r="E35" s="53"/>
      <c r="F35" s="508" t="s">
        <v>3354</v>
      </c>
      <c r="G35" s="650"/>
      <c r="H35" s="425">
        <v>15850000</v>
      </c>
      <c r="I35" s="653"/>
    </row>
    <row r="36" spans="1:9" s="322" customFormat="1" ht="25.5">
      <c r="A36" s="540"/>
      <c r="B36" s="540"/>
      <c r="C36" s="541" t="s">
        <v>3367</v>
      </c>
      <c r="D36" s="536" t="s">
        <v>2438</v>
      </c>
      <c r="E36" s="53"/>
      <c r="F36" s="508" t="s">
        <v>3354</v>
      </c>
      <c r="G36" s="650"/>
      <c r="H36" s="425">
        <v>15850000</v>
      </c>
      <c r="I36" s="653"/>
    </row>
    <row r="37" spans="1:9" s="322" customFormat="1" ht="25.5">
      <c r="A37" s="540"/>
      <c r="B37" s="540"/>
      <c r="C37" s="541" t="s">
        <v>3368</v>
      </c>
      <c r="D37" s="536" t="s">
        <v>2438</v>
      </c>
      <c r="E37" s="53"/>
      <c r="F37" s="508" t="s">
        <v>3354</v>
      </c>
      <c r="G37" s="650"/>
      <c r="H37" s="425">
        <v>16000000</v>
      </c>
      <c r="I37" s="653"/>
    </row>
    <row r="38" spans="1:9" s="322" customFormat="1" ht="25.5">
      <c r="A38" s="540"/>
      <c r="B38" s="540"/>
      <c r="C38" s="541" t="s">
        <v>3369</v>
      </c>
      <c r="D38" s="536" t="s">
        <v>2438</v>
      </c>
      <c r="E38" s="53"/>
      <c r="F38" s="508" t="s">
        <v>3354</v>
      </c>
      <c r="G38" s="650"/>
      <c r="H38" s="425">
        <v>15950000</v>
      </c>
      <c r="I38" s="653"/>
    </row>
    <row r="39" spans="1:9" s="322" customFormat="1" ht="25.5">
      <c r="A39" s="540"/>
      <c r="B39" s="540"/>
      <c r="C39" s="541" t="s">
        <v>3370</v>
      </c>
      <c r="D39" s="536" t="s">
        <v>2438</v>
      </c>
      <c r="E39" s="53"/>
      <c r="F39" s="508" t="s">
        <v>3354</v>
      </c>
      <c r="G39" s="650"/>
      <c r="H39" s="425">
        <v>16200000</v>
      </c>
      <c r="I39" s="653"/>
    </row>
    <row r="40" spans="1:9" s="322" customFormat="1" ht="25.5">
      <c r="A40" s="540"/>
      <c r="B40" s="540"/>
      <c r="C40" s="648" t="s">
        <v>3371</v>
      </c>
      <c r="D40" s="536" t="s">
        <v>2438</v>
      </c>
      <c r="E40" s="53"/>
      <c r="F40" s="508" t="s">
        <v>3372</v>
      </c>
      <c r="G40" s="650"/>
      <c r="H40" s="425">
        <v>14670000</v>
      </c>
      <c r="I40" s="653"/>
    </row>
    <row r="41" spans="1:9" s="322" customFormat="1">
      <c r="A41" s="540"/>
      <c r="B41" s="540"/>
      <c r="C41" s="648"/>
      <c r="D41" s="536" t="s">
        <v>2438</v>
      </c>
      <c r="E41" s="53"/>
      <c r="F41" s="537" t="s">
        <v>3373</v>
      </c>
      <c r="G41" s="650"/>
      <c r="H41" s="425">
        <v>14360000</v>
      </c>
      <c r="I41" s="653"/>
    </row>
    <row r="42" spans="1:9" s="322" customFormat="1">
      <c r="A42" s="540"/>
      <c r="B42" s="540"/>
      <c r="C42" s="648"/>
      <c r="D42" s="536" t="s">
        <v>2438</v>
      </c>
      <c r="E42" s="53"/>
      <c r="F42" s="537" t="s">
        <v>3374</v>
      </c>
      <c r="G42" s="650"/>
      <c r="H42" s="425">
        <v>14050000</v>
      </c>
      <c r="I42" s="542"/>
    </row>
    <row r="43" spans="1:9" s="322" customFormat="1">
      <c r="A43" s="540"/>
      <c r="B43" s="540"/>
      <c r="C43" s="648"/>
      <c r="D43" s="536" t="s">
        <v>2438</v>
      </c>
      <c r="E43" s="53"/>
      <c r="F43" s="537" t="s">
        <v>3375</v>
      </c>
      <c r="G43" s="650"/>
      <c r="H43" s="425">
        <v>13730000</v>
      </c>
      <c r="I43" s="542"/>
    </row>
    <row r="44" spans="1:9" s="322" customFormat="1" ht="25.5">
      <c r="A44" s="540"/>
      <c r="B44" s="540"/>
      <c r="C44" s="648" t="s">
        <v>3376</v>
      </c>
      <c r="D44" s="536" t="s">
        <v>2438</v>
      </c>
      <c r="E44" s="53"/>
      <c r="F44" s="508" t="s">
        <v>3372</v>
      </c>
      <c r="G44" s="650"/>
      <c r="H44" s="425">
        <v>14850000</v>
      </c>
      <c r="I44" s="542"/>
    </row>
    <row r="45" spans="1:9" s="322" customFormat="1">
      <c r="A45" s="540"/>
      <c r="B45" s="540"/>
      <c r="C45" s="648"/>
      <c r="D45" s="536" t="s">
        <v>2438</v>
      </c>
      <c r="E45" s="53"/>
      <c r="F45" s="537" t="s">
        <v>3373</v>
      </c>
      <c r="G45" s="650"/>
      <c r="H45" s="425">
        <v>14530000</v>
      </c>
      <c r="I45" s="542"/>
    </row>
    <row r="46" spans="1:9" s="322" customFormat="1">
      <c r="A46" s="540"/>
      <c r="B46" s="540"/>
      <c r="C46" s="648"/>
      <c r="D46" s="536" t="s">
        <v>2438</v>
      </c>
      <c r="E46" s="53"/>
      <c r="F46" s="537" t="s">
        <v>3374</v>
      </c>
      <c r="G46" s="650"/>
      <c r="H46" s="425">
        <v>14250000</v>
      </c>
      <c r="I46" s="542"/>
    </row>
    <row r="47" spans="1:9" s="322" customFormat="1">
      <c r="A47" s="543"/>
      <c r="B47" s="543"/>
      <c r="C47" s="648"/>
      <c r="D47" s="536" t="s">
        <v>2438</v>
      </c>
      <c r="E47" s="53"/>
      <c r="F47" s="537" t="s">
        <v>3375</v>
      </c>
      <c r="G47" s="651"/>
      <c r="H47" s="425">
        <v>13970000</v>
      </c>
      <c r="I47" s="544"/>
    </row>
    <row r="48" spans="1:9" s="16" customFormat="1" ht="19.5" customHeight="1">
      <c r="A48" s="661" t="s">
        <v>20</v>
      </c>
      <c r="B48" s="662" t="s">
        <v>5</v>
      </c>
      <c r="C48" s="424" t="s">
        <v>729</v>
      </c>
      <c r="D48" s="53" t="s">
        <v>148</v>
      </c>
      <c r="E48" s="666" t="s">
        <v>72</v>
      </c>
      <c r="F48" s="53" t="s">
        <v>727</v>
      </c>
      <c r="G48" s="663" t="s">
        <v>4779</v>
      </c>
      <c r="H48" s="425">
        <v>15697</v>
      </c>
      <c r="I48" s="667" t="s">
        <v>4780</v>
      </c>
    </row>
    <row r="49" spans="1:9" s="16" customFormat="1" ht="12.75" customHeight="1">
      <c r="A49" s="661"/>
      <c r="B49" s="662"/>
      <c r="C49" s="424" t="s">
        <v>730</v>
      </c>
      <c r="D49" s="53" t="s">
        <v>148</v>
      </c>
      <c r="E49" s="666"/>
      <c r="F49" s="53" t="s">
        <v>728</v>
      </c>
      <c r="G49" s="663"/>
      <c r="H49" s="425">
        <v>15807</v>
      </c>
      <c r="I49" s="667"/>
    </row>
    <row r="50" spans="1:9" s="16" customFormat="1" ht="13.5" customHeight="1">
      <c r="A50" s="661"/>
      <c r="B50" s="662"/>
      <c r="C50" s="424" t="s">
        <v>731</v>
      </c>
      <c r="D50" s="53" t="s">
        <v>148</v>
      </c>
      <c r="E50" s="666"/>
      <c r="F50" s="53" t="s">
        <v>728</v>
      </c>
      <c r="G50" s="663"/>
      <c r="H50" s="425">
        <v>15972</v>
      </c>
      <c r="I50" s="667"/>
    </row>
    <row r="51" spans="1:9" s="16" customFormat="1" ht="19.5" customHeight="1">
      <c r="A51" s="661"/>
      <c r="B51" s="662"/>
      <c r="C51" s="424" t="s">
        <v>732</v>
      </c>
      <c r="D51" s="53" t="s">
        <v>148</v>
      </c>
      <c r="E51" s="666" t="s">
        <v>260</v>
      </c>
      <c r="F51" s="53" t="s">
        <v>728</v>
      </c>
      <c r="G51" s="663"/>
      <c r="H51" s="425">
        <v>15752</v>
      </c>
      <c r="I51" s="667"/>
    </row>
    <row r="52" spans="1:9" s="16" customFormat="1" ht="19.5" customHeight="1">
      <c r="A52" s="661"/>
      <c r="B52" s="662"/>
      <c r="C52" s="424" t="s">
        <v>733</v>
      </c>
      <c r="D52" s="53" t="s">
        <v>148</v>
      </c>
      <c r="E52" s="666"/>
      <c r="F52" s="53" t="s">
        <v>728</v>
      </c>
      <c r="G52" s="663"/>
      <c r="H52" s="425">
        <f>H51</f>
        <v>15752</v>
      </c>
      <c r="I52" s="667"/>
    </row>
    <row r="53" spans="1:9" s="16" customFormat="1" ht="19.5" customHeight="1">
      <c r="A53" s="661"/>
      <c r="B53" s="662"/>
      <c r="C53" s="424" t="s">
        <v>731</v>
      </c>
      <c r="D53" s="53" t="s">
        <v>148</v>
      </c>
      <c r="E53" s="666"/>
      <c r="F53" s="53" t="s">
        <v>734</v>
      </c>
      <c r="G53" s="663"/>
      <c r="H53" s="425">
        <v>16357</v>
      </c>
      <c r="I53" s="667"/>
    </row>
    <row r="54" spans="1:9" s="16" customFormat="1" ht="19.5" customHeight="1">
      <c r="A54" s="661"/>
      <c r="B54" s="662"/>
      <c r="C54" s="424" t="s">
        <v>732</v>
      </c>
      <c r="D54" s="53" t="s">
        <v>148</v>
      </c>
      <c r="E54" s="666"/>
      <c r="F54" s="53" t="s">
        <v>734</v>
      </c>
      <c r="G54" s="663"/>
      <c r="H54" s="425">
        <v>16137</v>
      </c>
      <c r="I54" s="667"/>
    </row>
    <row r="55" spans="1:9" s="16" customFormat="1" ht="19.5" customHeight="1">
      <c r="A55" s="661"/>
      <c r="B55" s="662"/>
      <c r="C55" s="424" t="s">
        <v>735</v>
      </c>
      <c r="D55" s="53" t="s">
        <v>148</v>
      </c>
      <c r="E55" s="666"/>
      <c r="F55" s="53" t="s">
        <v>734</v>
      </c>
      <c r="G55" s="663"/>
      <c r="H55" s="425">
        <f>H54</f>
        <v>16137</v>
      </c>
      <c r="I55" s="667"/>
    </row>
    <row r="56" spans="1:9" s="16" customFormat="1" ht="19.5" customHeight="1">
      <c r="A56" s="661"/>
      <c r="B56" s="662"/>
      <c r="C56" s="424" t="s">
        <v>736</v>
      </c>
      <c r="D56" s="53" t="s">
        <v>148</v>
      </c>
      <c r="E56" s="666"/>
      <c r="F56" s="53" t="s">
        <v>734</v>
      </c>
      <c r="G56" s="663"/>
      <c r="H56" s="425">
        <v>16357</v>
      </c>
      <c r="I56" s="667"/>
    </row>
    <row r="57" spans="1:9" s="16" customFormat="1" ht="19.5" customHeight="1">
      <c r="A57" s="661"/>
      <c r="B57" s="662"/>
      <c r="C57" s="424" t="s">
        <v>737</v>
      </c>
      <c r="D57" s="53" t="s">
        <v>148</v>
      </c>
      <c r="E57" s="666"/>
      <c r="F57" s="53" t="s">
        <v>734</v>
      </c>
      <c r="G57" s="663"/>
      <c r="H57" s="425">
        <v>16577</v>
      </c>
      <c r="I57" s="667"/>
    </row>
    <row r="58" spans="1:9" s="322" customFormat="1">
      <c r="A58" s="661" t="s">
        <v>2186</v>
      </c>
      <c r="B58" s="662" t="s">
        <v>5</v>
      </c>
      <c r="C58" s="545" t="s">
        <v>2187</v>
      </c>
      <c r="D58" s="53" t="s">
        <v>148</v>
      </c>
      <c r="E58" s="53" t="s">
        <v>72</v>
      </c>
      <c r="F58" s="53" t="s">
        <v>2191</v>
      </c>
      <c r="G58" s="663" t="s">
        <v>2508</v>
      </c>
      <c r="H58" s="546">
        <v>16150</v>
      </c>
      <c r="I58" s="664" t="s">
        <v>4778</v>
      </c>
    </row>
    <row r="59" spans="1:9" s="322" customFormat="1">
      <c r="A59" s="661"/>
      <c r="B59" s="662"/>
      <c r="C59" s="665" t="s">
        <v>724</v>
      </c>
      <c r="D59" s="53" t="s">
        <v>148</v>
      </c>
      <c r="E59" s="666" t="s">
        <v>2194</v>
      </c>
      <c r="F59" s="547" t="s">
        <v>2192</v>
      </c>
      <c r="G59" s="663"/>
      <c r="H59" s="546">
        <v>16200</v>
      </c>
      <c r="I59" s="664"/>
    </row>
    <row r="60" spans="1:9" s="322" customFormat="1">
      <c r="A60" s="661"/>
      <c r="B60" s="662"/>
      <c r="C60" s="665"/>
      <c r="D60" s="53" t="s">
        <v>148</v>
      </c>
      <c r="E60" s="666"/>
      <c r="F60" s="547" t="s">
        <v>2193</v>
      </c>
      <c r="G60" s="663"/>
      <c r="H60" s="546">
        <v>16500</v>
      </c>
      <c r="I60" s="664"/>
    </row>
    <row r="61" spans="1:9" s="322" customFormat="1">
      <c r="A61" s="661"/>
      <c r="B61" s="662"/>
      <c r="C61" s="665" t="s">
        <v>725</v>
      </c>
      <c r="D61" s="53" t="s">
        <v>148</v>
      </c>
      <c r="E61" s="666"/>
      <c r="F61" s="547" t="s">
        <v>2192</v>
      </c>
      <c r="G61" s="663"/>
      <c r="H61" s="546">
        <v>16050</v>
      </c>
      <c r="I61" s="664"/>
    </row>
    <row r="62" spans="1:9" s="322" customFormat="1">
      <c r="A62" s="661"/>
      <c r="B62" s="662"/>
      <c r="C62" s="665"/>
      <c r="D62" s="53" t="s">
        <v>148</v>
      </c>
      <c r="E62" s="666"/>
      <c r="F62" s="547" t="s">
        <v>2193</v>
      </c>
      <c r="G62" s="663"/>
      <c r="H62" s="546">
        <v>16350</v>
      </c>
      <c r="I62" s="664"/>
    </row>
    <row r="63" spans="1:9" s="322" customFormat="1">
      <c r="A63" s="661"/>
      <c r="B63" s="662"/>
      <c r="C63" s="665" t="s">
        <v>2188</v>
      </c>
      <c r="D63" s="53" t="s">
        <v>148</v>
      </c>
      <c r="E63" s="666"/>
      <c r="F63" s="547" t="s">
        <v>2192</v>
      </c>
      <c r="G63" s="663"/>
      <c r="H63" s="546">
        <v>15950</v>
      </c>
      <c r="I63" s="664"/>
    </row>
    <row r="64" spans="1:9" s="322" customFormat="1">
      <c r="A64" s="661"/>
      <c r="B64" s="662"/>
      <c r="C64" s="665"/>
      <c r="D64" s="53" t="s">
        <v>148</v>
      </c>
      <c r="E64" s="666"/>
      <c r="F64" s="547" t="s">
        <v>2193</v>
      </c>
      <c r="G64" s="663"/>
      <c r="H64" s="546">
        <v>16250</v>
      </c>
      <c r="I64" s="664"/>
    </row>
    <row r="65" spans="1:9" s="322" customFormat="1">
      <c r="A65" s="661"/>
      <c r="B65" s="662"/>
      <c r="C65" s="548" t="s">
        <v>2189</v>
      </c>
      <c r="D65" s="53" t="s">
        <v>148</v>
      </c>
      <c r="E65" s="666"/>
      <c r="F65" s="547" t="s">
        <v>2193</v>
      </c>
      <c r="G65" s="663"/>
      <c r="H65" s="546">
        <v>16450</v>
      </c>
      <c r="I65" s="664"/>
    </row>
    <row r="66" spans="1:9" s="322" customFormat="1">
      <c r="A66" s="661"/>
      <c r="B66" s="662"/>
      <c r="C66" s="548" t="s">
        <v>2190</v>
      </c>
      <c r="D66" s="53" t="s">
        <v>148</v>
      </c>
      <c r="E66" s="666"/>
      <c r="F66" s="547" t="s">
        <v>2193</v>
      </c>
      <c r="G66" s="663"/>
      <c r="H66" s="546">
        <v>16750</v>
      </c>
      <c r="I66" s="664"/>
    </row>
  </sheetData>
  <mergeCells count="29">
    <mergeCell ref="A1:I1"/>
    <mergeCell ref="A2:I2"/>
    <mergeCell ref="A3:I3"/>
    <mergeCell ref="B5:C5"/>
    <mergeCell ref="C6:H6"/>
    <mergeCell ref="A48:A57"/>
    <mergeCell ref="B48:B57"/>
    <mergeCell ref="G48:G57"/>
    <mergeCell ref="I48:I57"/>
    <mergeCell ref="E48:E50"/>
    <mergeCell ref="E51:E57"/>
    <mergeCell ref="A58:A66"/>
    <mergeCell ref="B58:B66"/>
    <mergeCell ref="G58:G66"/>
    <mergeCell ref="I58:I66"/>
    <mergeCell ref="C59:C60"/>
    <mergeCell ref="E59:E66"/>
    <mergeCell ref="C61:C62"/>
    <mergeCell ref="C63:C64"/>
    <mergeCell ref="A7:A16"/>
    <mergeCell ref="B7:B9"/>
    <mergeCell ref="G7:G18"/>
    <mergeCell ref="I7:I18"/>
    <mergeCell ref="C19:H19"/>
    <mergeCell ref="C44:C47"/>
    <mergeCell ref="C40:C43"/>
    <mergeCell ref="G20:G47"/>
    <mergeCell ref="I19:I29"/>
    <mergeCell ref="I31:I41"/>
  </mergeCells>
  <pageMargins left="0" right="0" top="0.51181102362204722" bottom="0.51181102362204722" header="0" footer="0"/>
  <pageSetup paperSize="9" scale="94" firstPageNumber="9" fitToHeight="2" orientation="portrait" useFirstPageNumber="1" horizontalDpi="300" verticalDpi="300" r:id="rId1"/>
  <headerFooter>
    <oddHeader>&amp;LCBG VLXD T7-2026</oddHeader>
    <oddFooter>&amp;C&amp;P</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4"/>
  <sheetViews>
    <sheetView zoomScale="85" zoomScaleNormal="85" workbookViewId="0">
      <selection activeCell="H4" sqref="H4"/>
    </sheetView>
  </sheetViews>
  <sheetFormatPr defaultColWidth="8.7109375" defaultRowHeight="15"/>
  <cols>
    <col min="1" max="1" width="6.42578125" style="6" customWidth="1"/>
    <col min="2" max="2" width="8.7109375" style="6" customWidth="1"/>
    <col min="3" max="3" width="14" style="2" customWidth="1"/>
    <col min="4" max="4" width="7.7109375" style="2" customWidth="1"/>
    <col min="5" max="5" width="10.85546875" style="2" customWidth="1"/>
    <col min="6" max="6" width="9.42578125" style="2" customWidth="1"/>
    <col min="7" max="7" width="17.28515625" style="7" customWidth="1"/>
    <col min="8" max="8" width="11" style="2" customWidth="1"/>
    <col min="9" max="9" width="7.140625" style="2" customWidth="1"/>
    <col min="10" max="16384" width="8.7109375" style="2"/>
  </cols>
  <sheetData>
    <row r="1" spans="1:9" ht="76.5" customHeight="1">
      <c r="A1" s="3" t="s">
        <v>153</v>
      </c>
      <c r="B1" s="3" t="s">
        <v>0</v>
      </c>
      <c r="C1" s="3" t="s">
        <v>8</v>
      </c>
      <c r="D1" s="3" t="s">
        <v>9</v>
      </c>
      <c r="E1" s="3" t="s">
        <v>10</v>
      </c>
      <c r="F1" s="3" t="s">
        <v>11</v>
      </c>
      <c r="G1" s="3" t="s">
        <v>12</v>
      </c>
      <c r="H1" s="3" t="s">
        <v>2</v>
      </c>
      <c r="I1" s="3" t="s">
        <v>16</v>
      </c>
    </row>
    <row r="2" spans="1:9" ht="26.25" customHeight="1">
      <c r="A2" s="3" t="s">
        <v>2282</v>
      </c>
      <c r="B2" s="729" t="s">
        <v>720</v>
      </c>
      <c r="C2" s="729"/>
      <c r="D2" s="3"/>
      <c r="E2" s="3"/>
      <c r="F2" s="3"/>
      <c r="G2" s="3"/>
      <c r="H2" s="3"/>
      <c r="I2" s="3"/>
    </row>
    <row r="3" spans="1:9" s="37" customFormat="1" ht="143.25" customHeight="1">
      <c r="A3" s="33" t="s">
        <v>4784</v>
      </c>
      <c r="B3" s="34"/>
      <c r="C3" s="27" t="s">
        <v>720</v>
      </c>
      <c r="D3" s="28" t="s">
        <v>721</v>
      </c>
      <c r="E3" s="25"/>
      <c r="F3" s="35"/>
      <c r="G3" s="36" t="s">
        <v>2832</v>
      </c>
      <c r="H3" s="26">
        <v>160000</v>
      </c>
      <c r="I3" s="36" t="s">
        <v>722</v>
      </c>
    </row>
    <row r="4" spans="1:9" s="37" customFormat="1" ht="165" customHeight="1">
      <c r="A4" s="33" t="s">
        <v>4785</v>
      </c>
      <c r="B4" s="34"/>
      <c r="C4" s="27" t="s">
        <v>1843</v>
      </c>
      <c r="D4" s="28" t="s">
        <v>721</v>
      </c>
      <c r="E4" s="25"/>
      <c r="F4" s="35"/>
      <c r="G4" s="36" t="s">
        <v>2834</v>
      </c>
      <c r="H4" s="26">
        <v>159000</v>
      </c>
      <c r="I4" s="36" t="s">
        <v>1844</v>
      </c>
    </row>
  </sheetData>
  <mergeCells count="1">
    <mergeCell ref="B2:C2"/>
  </mergeCells>
  <dataValidations disablePrompts="1" count="1">
    <dataValidation type="list" allowBlank="1" showInputMessage="1" showErrorMessage="1" sqref="B3:B4" xr:uid="{00000000-0002-0000-1200-000000000000}">
      <formula1>nhomvl</formula1>
    </dataValidation>
  </dataValidations>
  <printOptions horizontalCentered="1"/>
  <pageMargins left="0.23622047244094491" right="0.23622047244094491" top="0.51181102362204722" bottom="0.59055118110236227" header="0" footer="0"/>
  <pageSetup paperSize="9" firstPageNumber="193" orientation="portrait" useFirstPageNumber="1" horizontalDpi="300" verticalDpi="300" r:id="rId1"/>
  <headerFooter>
    <oddHeader>&amp;LCBG VLXD T7-2026</oddHeader>
    <oddFooter>&amp;C&amp;P</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9"/>
  <sheetViews>
    <sheetView zoomScale="85" zoomScaleNormal="85" workbookViewId="0">
      <selection activeCell="E12" sqref="E12:E18"/>
    </sheetView>
  </sheetViews>
  <sheetFormatPr defaultColWidth="8.7109375" defaultRowHeight="15"/>
  <cols>
    <col min="1" max="1" width="6.42578125" style="6" customWidth="1"/>
    <col min="2" max="2" width="8.7109375" style="6" customWidth="1"/>
    <col min="3" max="3" width="14" style="2" customWidth="1"/>
    <col min="4" max="4" width="7.7109375" style="2" customWidth="1"/>
    <col min="5" max="5" width="10.85546875" style="2" customWidth="1"/>
    <col min="6" max="6" width="16.7109375" style="2" customWidth="1"/>
    <col min="7" max="7" width="13.5703125" style="7" customWidth="1"/>
    <col min="8" max="8" width="11" style="2" customWidth="1"/>
    <col min="9" max="9" width="9.140625" style="2" customWidth="1"/>
    <col min="10" max="16384" width="8.7109375" style="2"/>
  </cols>
  <sheetData>
    <row r="1" spans="1:9" ht="76.5" customHeight="1">
      <c r="A1" s="3" t="s">
        <v>153</v>
      </c>
      <c r="B1" s="3" t="s">
        <v>0</v>
      </c>
      <c r="C1" s="3" t="s">
        <v>8</v>
      </c>
      <c r="D1" s="3" t="s">
        <v>9</v>
      </c>
      <c r="E1" s="3" t="s">
        <v>10</v>
      </c>
      <c r="F1" s="3" t="s">
        <v>11</v>
      </c>
      <c r="G1" s="3" t="s">
        <v>12</v>
      </c>
      <c r="H1" s="3" t="s">
        <v>2</v>
      </c>
      <c r="I1" s="3" t="s">
        <v>16</v>
      </c>
    </row>
    <row r="2" spans="1:9" ht="26.25" customHeight="1">
      <c r="A2" s="8" t="s">
        <v>2283</v>
      </c>
      <c r="B2" s="978" t="s">
        <v>2440</v>
      </c>
      <c r="C2" s="978"/>
      <c r="D2" s="8"/>
      <c r="E2" s="8"/>
      <c r="F2" s="8"/>
      <c r="G2" s="8"/>
      <c r="H2" s="8"/>
      <c r="I2" s="8"/>
    </row>
    <row r="3" spans="1:9" ht="47.25">
      <c r="A3" s="8"/>
      <c r="B3" s="452"/>
      <c r="C3" s="60" t="s">
        <v>4772</v>
      </c>
      <c r="D3" s="61" t="s">
        <v>2441</v>
      </c>
      <c r="E3" s="804" t="s">
        <v>4771</v>
      </c>
      <c r="F3" s="60" t="s">
        <v>4773</v>
      </c>
      <c r="G3" s="476"/>
      <c r="H3" s="62">
        <v>1880</v>
      </c>
      <c r="I3" s="804" t="s">
        <v>4922</v>
      </c>
    </row>
    <row r="4" spans="1:9" ht="47.25">
      <c r="A4" s="476"/>
      <c r="B4" s="526"/>
      <c r="C4" s="60" t="s">
        <v>4774</v>
      </c>
      <c r="D4" s="61" t="s">
        <v>2441</v>
      </c>
      <c r="E4" s="805"/>
      <c r="F4" s="60" t="s">
        <v>4775</v>
      </c>
      <c r="G4" s="476"/>
      <c r="H4" s="62">
        <v>2180</v>
      </c>
      <c r="I4" s="805"/>
    </row>
    <row r="5" spans="1:9" ht="47.25">
      <c r="A5" s="476"/>
      <c r="B5" s="526"/>
      <c r="C5" s="60" t="s">
        <v>4776</v>
      </c>
      <c r="D5" s="61" t="s">
        <v>2441</v>
      </c>
      <c r="E5" s="928"/>
      <c r="F5" s="60" t="s">
        <v>4777</v>
      </c>
      <c r="G5" s="476"/>
      <c r="H5" s="62">
        <v>1880</v>
      </c>
      <c r="I5" s="928"/>
    </row>
    <row r="6" spans="1:9" ht="58.15" customHeight="1">
      <c r="A6" s="313"/>
      <c r="B6" s="313"/>
      <c r="C6" s="60" t="s">
        <v>2818</v>
      </c>
      <c r="D6" s="61" t="s">
        <v>2441</v>
      </c>
      <c r="E6" s="980" t="str">
        <f>E3</f>
        <v xml:space="preserve">QCVN 
16:2019/BXD </v>
      </c>
      <c r="F6" s="60" t="s">
        <v>2839</v>
      </c>
      <c r="G6" s="982" t="s">
        <v>2837</v>
      </c>
      <c r="H6" s="62">
        <v>12800</v>
      </c>
      <c r="I6" s="99" t="s">
        <v>151</v>
      </c>
    </row>
    <row r="7" spans="1:9" ht="47.25">
      <c r="A7" s="313"/>
      <c r="B7" s="313"/>
      <c r="C7" s="60" t="s">
        <v>2819</v>
      </c>
      <c r="D7" s="61" t="s">
        <v>2441</v>
      </c>
      <c r="E7" s="980"/>
      <c r="F7" s="60" t="s">
        <v>2840</v>
      </c>
      <c r="G7" s="982"/>
      <c r="H7" s="62">
        <v>3380</v>
      </c>
      <c r="I7" s="99" t="s">
        <v>151</v>
      </c>
    </row>
    <row r="8" spans="1:9" ht="63">
      <c r="A8" s="313"/>
      <c r="B8" s="313"/>
      <c r="C8" s="60" t="s">
        <v>2820</v>
      </c>
      <c r="D8" s="61" t="s">
        <v>2441</v>
      </c>
      <c r="E8" s="980"/>
      <c r="F8" s="60" t="s">
        <v>2841</v>
      </c>
      <c r="G8" s="982"/>
      <c r="H8" s="62">
        <v>6380</v>
      </c>
      <c r="I8" s="99" t="s">
        <v>151</v>
      </c>
    </row>
    <row r="9" spans="1:9" ht="63">
      <c r="A9" s="313"/>
      <c r="B9" s="313"/>
      <c r="C9" s="60" t="s">
        <v>2821</v>
      </c>
      <c r="D9" s="61" t="s">
        <v>2441</v>
      </c>
      <c r="E9" s="980"/>
      <c r="F9" s="60" t="s">
        <v>2842</v>
      </c>
      <c r="G9" s="982"/>
      <c r="H9" s="62">
        <v>10800</v>
      </c>
      <c r="I9" s="99" t="s">
        <v>151</v>
      </c>
    </row>
    <row r="10" spans="1:9" ht="63">
      <c r="A10" s="313"/>
      <c r="B10" s="313"/>
      <c r="C10" s="60" t="s">
        <v>2822</v>
      </c>
      <c r="D10" s="61" t="s">
        <v>2441</v>
      </c>
      <c r="E10" s="980"/>
      <c r="F10" s="60" t="s">
        <v>2838</v>
      </c>
      <c r="G10" s="982"/>
      <c r="H10" s="62">
        <v>11800</v>
      </c>
      <c r="I10" s="99" t="s">
        <v>151</v>
      </c>
    </row>
    <row r="11" spans="1:9" ht="78.75">
      <c r="A11" s="313"/>
      <c r="B11" s="313"/>
      <c r="C11" s="60" t="s">
        <v>2823</v>
      </c>
      <c r="D11" s="61" t="s">
        <v>2441</v>
      </c>
      <c r="E11" s="980"/>
      <c r="F11" s="60" t="s">
        <v>2825</v>
      </c>
      <c r="G11" s="477"/>
      <c r="H11" s="62">
        <v>4880</v>
      </c>
      <c r="I11" s="99" t="s">
        <v>151</v>
      </c>
    </row>
    <row r="12" spans="1:9" ht="63" customHeight="1">
      <c r="A12" s="313"/>
      <c r="B12" s="313"/>
      <c r="C12" s="60" t="s">
        <v>2824</v>
      </c>
      <c r="D12" s="61" t="s">
        <v>2442</v>
      </c>
      <c r="E12" s="976" t="s">
        <v>2443</v>
      </c>
      <c r="F12" s="60" t="s">
        <v>2843</v>
      </c>
      <c r="G12" s="477"/>
      <c r="H12" s="62">
        <v>178000</v>
      </c>
      <c r="I12" s="99" t="s">
        <v>151</v>
      </c>
    </row>
    <row r="13" spans="1:9" ht="78.75">
      <c r="A13" s="313"/>
      <c r="B13" s="313"/>
      <c r="C13" s="60" t="s">
        <v>2826</v>
      </c>
      <c r="D13" s="61" t="s">
        <v>2442</v>
      </c>
      <c r="E13" s="977"/>
      <c r="F13" s="60" t="s">
        <v>2844</v>
      </c>
      <c r="G13" s="477"/>
      <c r="H13" s="62">
        <v>178000</v>
      </c>
      <c r="I13" s="99" t="s">
        <v>151</v>
      </c>
    </row>
    <row r="14" spans="1:9" ht="78.75">
      <c r="A14" s="313"/>
      <c r="B14" s="313"/>
      <c r="C14" s="60" t="s">
        <v>2827</v>
      </c>
      <c r="D14" s="61" t="s">
        <v>2442</v>
      </c>
      <c r="E14" s="977"/>
      <c r="F14" s="60" t="s">
        <v>2845</v>
      </c>
      <c r="G14" s="922" t="str">
        <f>G6</f>
        <v>Công ty TNHH Eco Brick. Địa chỉ: Số 57 Lý Thường Kiệt, Phường Hồng Bàng, TP Hải Phòng; SĐT: 0907258688</v>
      </c>
      <c r="H14" s="62">
        <v>268000</v>
      </c>
      <c r="I14" s="99" t="s">
        <v>151</v>
      </c>
    </row>
    <row r="15" spans="1:9" ht="63">
      <c r="A15" s="313"/>
      <c r="B15" s="313"/>
      <c r="C15" s="60" t="s">
        <v>2828</v>
      </c>
      <c r="D15" s="61" t="s">
        <v>2442</v>
      </c>
      <c r="E15" s="977"/>
      <c r="F15" s="60" t="s">
        <v>2846</v>
      </c>
      <c r="G15" s="922"/>
      <c r="H15" s="62">
        <v>188000</v>
      </c>
      <c r="I15" s="99" t="s">
        <v>151</v>
      </c>
    </row>
    <row r="16" spans="1:9" ht="62.45" customHeight="1">
      <c r="A16" s="313"/>
      <c r="B16" s="313"/>
      <c r="C16" s="60" t="s">
        <v>2829</v>
      </c>
      <c r="D16" s="61" t="s">
        <v>2442</v>
      </c>
      <c r="E16" s="977"/>
      <c r="F16" s="60" t="s">
        <v>2847</v>
      </c>
      <c r="G16" s="922"/>
      <c r="H16" s="62">
        <v>188000</v>
      </c>
      <c r="I16" s="99" t="s">
        <v>151</v>
      </c>
    </row>
    <row r="17" spans="1:9" ht="63">
      <c r="A17" s="313"/>
      <c r="B17" s="313"/>
      <c r="C17" s="60" t="s">
        <v>2830</v>
      </c>
      <c r="D17" s="61" t="s">
        <v>2442</v>
      </c>
      <c r="E17" s="977"/>
      <c r="F17" s="60" t="s">
        <v>2848</v>
      </c>
      <c r="G17" s="922"/>
      <c r="H17" s="62">
        <v>185000</v>
      </c>
      <c r="I17" s="99" t="s">
        <v>151</v>
      </c>
    </row>
    <row r="18" spans="1:9" ht="63">
      <c r="A18" s="312"/>
      <c r="B18" s="312"/>
      <c r="C18" s="60" t="s">
        <v>2831</v>
      </c>
      <c r="D18" s="61" t="s">
        <v>2442</v>
      </c>
      <c r="E18" s="981"/>
      <c r="F18" s="60" t="s">
        <v>2849</v>
      </c>
      <c r="G18" s="923"/>
      <c r="H18" s="62">
        <v>188000</v>
      </c>
      <c r="I18" s="99" t="s">
        <v>151</v>
      </c>
    </row>
    <row r="19" spans="1:9" s="30" customFormat="1" ht="54.75" customHeight="1">
      <c r="A19" s="979" t="s">
        <v>1842</v>
      </c>
      <c r="B19" s="979"/>
      <c r="C19" s="979"/>
      <c r="D19" s="979"/>
      <c r="E19" s="979"/>
      <c r="F19" s="979"/>
      <c r="G19" s="979"/>
      <c r="H19" s="979"/>
      <c r="I19" s="979"/>
    </row>
  </sheetData>
  <mergeCells count="8">
    <mergeCell ref="B2:C2"/>
    <mergeCell ref="A19:I19"/>
    <mergeCell ref="E6:E11"/>
    <mergeCell ref="E12:E18"/>
    <mergeCell ref="E3:E5"/>
    <mergeCell ref="I3:I5"/>
    <mergeCell ref="G6:G10"/>
    <mergeCell ref="G14:G18"/>
  </mergeCells>
  <printOptions horizontalCentered="1"/>
  <pageMargins left="0.23622047244094491" right="0.23622047244094491" top="0.51181102362204722" bottom="0.59055118110236227" header="0" footer="0"/>
  <pageSetup paperSize="9" firstPageNumber="194" orientation="portrait" useFirstPageNumber="1" horizontalDpi="300" verticalDpi="300" r:id="rId1"/>
  <headerFooter>
    <oddHeader>&amp;LCBG VLXD T7-2026</oddHeader>
    <oddFooter>&amp;C&amp;P</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9B56-C869-4169-9143-ED1E7D85C131}">
  <dimension ref="A1:I5"/>
  <sheetViews>
    <sheetView workbookViewId="0">
      <selection activeCell="N3" sqref="N3"/>
    </sheetView>
  </sheetViews>
  <sheetFormatPr defaultColWidth="8.7109375" defaultRowHeight="15"/>
  <cols>
    <col min="1" max="1" width="6.42578125" style="6" customWidth="1"/>
    <col min="2" max="2" width="8.7109375" style="6" customWidth="1"/>
    <col min="3" max="3" width="14" style="2" customWidth="1"/>
    <col min="4" max="4" width="7.7109375" style="2" customWidth="1"/>
    <col min="5" max="5" width="10.85546875" style="2" customWidth="1"/>
    <col min="6" max="6" width="9.42578125" style="2" customWidth="1"/>
    <col min="7" max="7" width="17.28515625" style="7" customWidth="1"/>
    <col min="8" max="8" width="13.140625" style="2" bestFit="1" customWidth="1"/>
    <col min="9" max="9" width="9" style="2" customWidth="1"/>
    <col min="10" max="16384" width="8.7109375" style="2"/>
  </cols>
  <sheetData>
    <row r="1" spans="1:9" ht="76.5" customHeight="1">
      <c r="A1" s="3" t="s">
        <v>153</v>
      </c>
      <c r="B1" s="3" t="s">
        <v>0</v>
      </c>
      <c r="C1" s="3" t="s">
        <v>8</v>
      </c>
      <c r="D1" s="3" t="s">
        <v>9</v>
      </c>
      <c r="E1" s="3" t="s">
        <v>10</v>
      </c>
      <c r="F1" s="3" t="s">
        <v>11</v>
      </c>
      <c r="G1" s="3" t="s">
        <v>12</v>
      </c>
      <c r="H1" s="3" t="s">
        <v>2</v>
      </c>
      <c r="I1" s="3" t="s">
        <v>16</v>
      </c>
    </row>
    <row r="2" spans="1:9" ht="26.25" customHeight="1">
      <c r="A2" s="3" t="s">
        <v>4818</v>
      </c>
      <c r="B2" s="729" t="s">
        <v>4825</v>
      </c>
      <c r="C2" s="729"/>
      <c r="D2" s="3"/>
      <c r="E2" s="3"/>
      <c r="F2" s="3"/>
      <c r="G2" s="3"/>
      <c r="H2" s="3"/>
      <c r="I2" s="3"/>
    </row>
    <row r="3" spans="1:9" ht="61.9" customHeight="1">
      <c r="A3" s="8"/>
      <c r="B3" s="452"/>
      <c r="C3" s="390" t="s">
        <v>4820</v>
      </c>
      <c r="D3" s="370" t="s">
        <v>2438</v>
      </c>
      <c r="E3" s="976" t="s">
        <v>4821</v>
      </c>
      <c r="F3" s="370" t="s">
        <v>4824</v>
      </c>
      <c r="G3" s="921" t="s">
        <v>4819</v>
      </c>
      <c r="H3" s="482">
        <v>3531000</v>
      </c>
      <c r="I3" s="804" t="s">
        <v>3542</v>
      </c>
    </row>
    <row r="4" spans="1:9" ht="58.15" customHeight="1">
      <c r="A4" s="476"/>
      <c r="B4" s="526"/>
      <c r="C4" s="390" t="s">
        <v>4822</v>
      </c>
      <c r="D4" s="370" t="s">
        <v>2438</v>
      </c>
      <c r="E4" s="977"/>
      <c r="F4" s="370" t="s">
        <v>4824</v>
      </c>
      <c r="G4" s="922"/>
      <c r="H4" s="482">
        <v>3570000</v>
      </c>
      <c r="I4" s="805"/>
    </row>
    <row r="5" spans="1:9" ht="91.15" customHeight="1">
      <c r="A5" s="527"/>
      <c r="B5" s="528"/>
      <c r="C5" s="390" t="s">
        <v>4823</v>
      </c>
      <c r="D5" s="370" t="s">
        <v>2438</v>
      </c>
      <c r="E5" s="981"/>
      <c r="F5" s="370" t="s">
        <v>4824</v>
      </c>
      <c r="G5" s="923"/>
      <c r="H5" s="482">
        <v>2750000</v>
      </c>
      <c r="I5" s="928"/>
    </row>
  </sheetData>
  <mergeCells count="4">
    <mergeCell ref="B2:C2"/>
    <mergeCell ref="E3:E5"/>
    <mergeCell ref="G3:G5"/>
    <mergeCell ref="I3:I5"/>
  </mergeCells>
  <printOptions horizontalCentered="1"/>
  <pageMargins left="0.23622047244094491" right="0.23622047244094491" top="0.51181102362204722" bottom="0.59055118110236227" header="0" footer="0"/>
  <pageSetup paperSize="9" firstPageNumber="196" orientation="portrait" useFirstPageNumber="1" horizontalDpi="300" verticalDpi="300" r:id="rId1"/>
  <headerFooter>
    <oddHeader>&amp;LCBG VLXD T7-2026</oddHeader>
    <oddFooter>&amp;C&amp;P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2"/>
  <sheetViews>
    <sheetView view="pageBreakPreview" topLeftCell="A71" zoomScale="85" zoomScaleNormal="100" zoomScaleSheetLayoutView="85" workbookViewId="0">
      <selection activeCell="I75" sqref="I75"/>
    </sheetView>
  </sheetViews>
  <sheetFormatPr defaultColWidth="8.7109375" defaultRowHeight="24" customHeight="1"/>
  <cols>
    <col min="1" max="1" width="7.7109375" style="57" customWidth="1"/>
    <col min="2" max="2" width="9.42578125" style="17" customWidth="1"/>
    <col min="3" max="3" width="21.140625" style="16" customWidth="1"/>
    <col min="4" max="4" width="7.7109375" style="16" customWidth="1"/>
    <col min="5" max="5" width="12.42578125" style="16" customWidth="1"/>
    <col min="6" max="6" width="10.85546875" style="16" customWidth="1"/>
    <col min="7" max="7" width="11.28515625" style="16" customWidth="1"/>
    <col min="8" max="8" width="10.140625" style="16" customWidth="1"/>
    <col min="9" max="9" width="13.140625" style="308" customWidth="1"/>
    <col min="10" max="16384" width="8.7109375" style="16"/>
  </cols>
  <sheetData>
    <row r="1" spans="1:9" ht="53.25" customHeight="1">
      <c r="A1" s="22" t="s">
        <v>153</v>
      </c>
      <c r="B1" s="22" t="s">
        <v>0</v>
      </c>
      <c r="C1" s="22" t="s">
        <v>8</v>
      </c>
      <c r="D1" s="22" t="s">
        <v>9</v>
      </c>
      <c r="E1" s="22" t="s">
        <v>10</v>
      </c>
      <c r="F1" s="22" t="s">
        <v>11</v>
      </c>
      <c r="G1" s="22" t="s">
        <v>12</v>
      </c>
      <c r="H1" s="22" t="s">
        <v>2</v>
      </c>
      <c r="I1" s="22" t="s">
        <v>16</v>
      </c>
    </row>
    <row r="2" spans="1:9" ht="17.25" customHeight="1">
      <c r="A2" s="122" t="s">
        <v>694</v>
      </c>
      <c r="B2" s="136" t="s">
        <v>4</v>
      </c>
      <c r="C2" s="134"/>
      <c r="D2" s="134"/>
      <c r="E2" s="134"/>
      <c r="F2" s="135"/>
      <c r="G2" s="123"/>
      <c r="H2" s="122"/>
      <c r="I2" s="122"/>
    </row>
    <row r="3" spans="1:9" ht="17.25" customHeight="1">
      <c r="A3" s="122"/>
      <c r="B3" s="697" t="s">
        <v>2285</v>
      </c>
      <c r="C3" s="698"/>
      <c r="D3" s="698"/>
      <c r="E3" s="698"/>
      <c r="F3" s="699"/>
      <c r="G3" s="124"/>
      <c r="H3" s="125"/>
      <c r="I3" s="125"/>
    </row>
    <row r="4" spans="1:9" ht="109.5" customHeight="1">
      <c r="A4" s="126" t="s">
        <v>2286</v>
      </c>
      <c r="B4" s="126"/>
      <c r="C4" s="696" t="s">
        <v>712</v>
      </c>
      <c r="D4" s="696"/>
      <c r="E4" s="696"/>
      <c r="F4" s="696"/>
      <c r="G4" s="696"/>
      <c r="H4" s="696"/>
      <c r="I4" s="696"/>
    </row>
    <row r="5" spans="1:9" ht="117.6" customHeight="1">
      <c r="A5" s="126" t="s">
        <v>2288</v>
      </c>
      <c r="B5" s="126"/>
      <c r="C5" s="689" t="s">
        <v>2470</v>
      </c>
      <c r="D5" s="690"/>
      <c r="E5" s="690"/>
      <c r="F5" s="690"/>
      <c r="G5" s="127"/>
      <c r="H5" s="127"/>
      <c r="I5" s="683" t="s">
        <v>3542</v>
      </c>
    </row>
    <row r="6" spans="1:9" ht="15" customHeight="1">
      <c r="A6" s="683"/>
      <c r="B6" s="683"/>
      <c r="C6" s="696" t="s">
        <v>707</v>
      </c>
      <c r="D6" s="696"/>
      <c r="E6" s="696"/>
      <c r="F6" s="696"/>
      <c r="G6" s="718" t="s">
        <v>2712</v>
      </c>
      <c r="H6" s="126"/>
      <c r="I6" s="684"/>
    </row>
    <row r="7" spans="1:9" ht="15">
      <c r="A7" s="684"/>
      <c r="B7" s="684"/>
      <c r="C7" s="127" t="s">
        <v>2718</v>
      </c>
      <c r="D7" s="687" t="s">
        <v>14</v>
      </c>
      <c r="E7" s="687" t="s">
        <v>714</v>
      </c>
      <c r="F7" s="137" t="s">
        <v>780</v>
      </c>
      <c r="G7" s="719"/>
      <c r="H7" s="155">
        <v>1537500</v>
      </c>
      <c r="I7" s="684"/>
    </row>
    <row r="8" spans="1:9" ht="15">
      <c r="A8" s="684"/>
      <c r="B8" s="684"/>
      <c r="C8" s="127" t="s">
        <v>2719</v>
      </c>
      <c r="D8" s="687"/>
      <c r="E8" s="687"/>
      <c r="F8" s="137" t="s">
        <v>2720</v>
      </c>
      <c r="G8" s="719"/>
      <c r="H8" s="155">
        <v>1556019</v>
      </c>
      <c r="I8" s="684"/>
    </row>
    <row r="9" spans="1:9" ht="15">
      <c r="A9" s="684"/>
      <c r="B9" s="684"/>
      <c r="C9" s="696" t="s">
        <v>708</v>
      </c>
      <c r="D9" s="696"/>
      <c r="E9" s="696"/>
      <c r="F9" s="696"/>
      <c r="G9" s="719"/>
      <c r="H9" s="155"/>
      <c r="I9" s="684"/>
    </row>
    <row r="10" spans="1:9" ht="15">
      <c r="A10" s="684"/>
      <c r="B10" s="684"/>
      <c r="C10" s="127" t="s">
        <v>2718</v>
      </c>
      <c r="D10" s="687" t="s">
        <v>14</v>
      </c>
      <c r="E10" s="687" t="s">
        <v>714</v>
      </c>
      <c r="F10" s="137" t="s">
        <v>780</v>
      </c>
      <c r="G10" s="719"/>
      <c r="H10" s="155">
        <v>1473611</v>
      </c>
      <c r="I10" s="684"/>
    </row>
    <row r="11" spans="1:9" ht="15">
      <c r="A11" s="685"/>
      <c r="B11" s="685"/>
      <c r="C11" s="127" t="s">
        <v>2719</v>
      </c>
      <c r="D11" s="687"/>
      <c r="E11" s="687"/>
      <c r="F11" s="137" t="s">
        <v>780</v>
      </c>
      <c r="G11" s="719"/>
      <c r="H11" s="155">
        <v>1492130</v>
      </c>
      <c r="I11" s="684"/>
    </row>
    <row r="12" spans="1:9" ht="47.25" customHeight="1">
      <c r="A12" s="126" t="s">
        <v>2289</v>
      </c>
      <c r="B12" s="126"/>
      <c r="C12" s="696" t="s">
        <v>713</v>
      </c>
      <c r="D12" s="696"/>
      <c r="E12" s="696"/>
      <c r="F12" s="696"/>
      <c r="G12" s="719"/>
      <c r="H12" s="127"/>
      <c r="I12" s="684"/>
    </row>
    <row r="13" spans="1:9" ht="18" customHeight="1">
      <c r="A13" s="683"/>
      <c r="B13" s="683"/>
      <c r="C13" s="696" t="s">
        <v>707</v>
      </c>
      <c r="D13" s="696"/>
      <c r="E13" s="696"/>
      <c r="F13" s="696"/>
      <c r="G13" s="719"/>
      <c r="H13" s="154"/>
      <c r="I13" s="684"/>
    </row>
    <row r="14" spans="1:9" ht="15">
      <c r="A14" s="684"/>
      <c r="B14" s="684"/>
      <c r="C14" s="127" t="s">
        <v>2718</v>
      </c>
      <c r="D14" s="687" t="s">
        <v>14</v>
      </c>
      <c r="E14" s="687" t="s">
        <v>714</v>
      </c>
      <c r="F14" s="137" t="s">
        <v>780</v>
      </c>
      <c r="G14" s="719"/>
      <c r="H14" s="155">
        <v>1460278</v>
      </c>
      <c r="I14" s="684"/>
    </row>
    <row r="15" spans="1:9" ht="15">
      <c r="A15" s="684"/>
      <c r="B15" s="684"/>
      <c r="C15" s="127" t="s">
        <v>2719</v>
      </c>
      <c r="D15" s="687"/>
      <c r="E15" s="687"/>
      <c r="F15" s="137" t="s">
        <v>2720</v>
      </c>
      <c r="G15" s="719"/>
      <c r="H15" s="155">
        <v>1478796</v>
      </c>
      <c r="I15" s="684"/>
    </row>
    <row r="16" spans="1:9" ht="15">
      <c r="A16" s="684"/>
      <c r="B16" s="684"/>
      <c r="C16" s="696" t="s">
        <v>708</v>
      </c>
      <c r="D16" s="696"/>
      <c r="E16" s="696"/>
      <c r="F16" s="696"/>
      <c r="G16" s="719"/>
      <c r="H16" s="155"/>
      <c r="I16" s="684"/>
    </row>
    <row r="17" spans="1:23" ht="13.9" customHeight="1">
      <c r="A17" s="684"/>
      <c r="B17" s="684"/>
      <c r="C17" s="127" t="s">
        <v>2718</v>
      </c>
      <c r="D17" s="687" t="s">
        <v>14</v>
      </c>
      <c r="E17" s="687" t="s">
        <v>714</v>
      </c>
      <c r="F17" s="137" t="s">
        <v>780</v>
      </c>
      <c r="G17" s="719"/>
      <c r="H17" s="155">
        <v>1441759</v>
      </c>
      <c r="I17" s="684"/>
    </row>
    <row r="18" spans="1:23" s="84" customFormat="1" ht="15">
      <c r="A18" s="685"/>
      <c r="B18" s="685"/>
      <c r="C18" s="127" t="s">
        <v>2719</v>
      </c>
      <c r="D18" s="687"/>
      <c r="E18" s="687"/>
      <c r="F18" s="137" t="s">
        <v>2720</v>
      </c>
      <c r="G18" s="719"/>
      <c r="H18" s="155">
        <v>1460278</v>
      </c>
      <c r="I18" s="684"/>
      <c r="J18" s="16"/>
      <c r="K18" s="16"/>
      <c r="L18" s="16"/>
      <c r="M18" s="16"/>
      <c r="N18" s="16"/>
      <c r="O18" s="16"/>
      <c r="P18" s="16"/>
      <c r="Q18" s="16"/>
      <c r="R18" s="16"/>
      <c r="S18" s="16"/>
      <c r="T18" s="16"/>
      <c r="U18" s="16"/>
      <c r="V18" s="16"/>
      <c r="W18" s="16"/>
    </row>
    <row r="19" spans="1:23" s="85" customFormat="1" ht="45" customHeight="1">
      <c r="A19" s="126" t="s">
        <v>2290</v>
      </c>
      <c r="B19" s="126"/>
      <c r="C19" s="696" t="s">
        <v>2471</v>
      </c>
      <c r="D19" s="696"/>
      <c r="E19" s="696"/>
      <c r="F19" s="696"/>
      <c r="G19" s="719"/>
      <c r="H19" s="127"/>
      <c r="I19" s="684"/>
      <c r="J19" s="16"/>
      <c r="K19" s="16"/>
      <c r="L19" s="16"/>
      <c r="M19" s="16"/>
      <c r="N19" s="16"/>
      <c r="O19" s="16"/>
      <c r="P19" s="16"/>
      <c r="Q19" s="16"/>
      <c r="R19" s="16"/>
      <c r="S19" s="16"/>
      <c r="T19" s="16"/>
      <c r="U19" s="16"/>
      <c r="V19" s="16"/>
      <c r="W19" s="16"/>
    </row>
    <row r="20" spans="1:23" ht="15">
      <c r="A20" s="128"/>
      <c r="B20" s="128"/>
      <c r="C20" s="720" t="s">
        <v>2472</v>
      </c>
      <c r="D20" s="690"/>
      <c r="E20" s="690"/>
      <c r="F20" s="691"/>
      <c r="G20" s="719"/>
      <c r="H20" s="127"/>
      <c r="I20" s="684"/>
    </row>
    <row r="21" spans="1:23" ht="15">
      <c r="A21" s="683"/>
      <c r="B21" s="683"/>
      <c r="C21" s="127" t="s">
        <v>2718</v>
      </c>
      <c r="D21" s="687" t="s">
        <v>14</v>
      </c>
      <c r="E21" s="687" t="s">
        <v>714</v>
      </c>
      <c r="F21" s="137" t="s">
        <v>780</v>
      </c>
      <c r="G21" s="719"/>
      <c r="H21" s="155">
        <v>1519352</v>
      </c>
      <c r="I21" s="684"/>
    </row>
    <row r="22" spans="1:23" ht="15">
      <c r="A22" s="684"/>
      <c r="B22" s="684"/>
      <c r="C22" s="127" t="s">
        <v>2719</v>
      </c>
      <c r="D22" s="687"/>
      <c r="E22" s="687"/>
      <c r="F22" s="137" t="s">
        <v>2720</v>
      </c>
      <c r="G22" s="719"/>
      <c r="H22" s="155">
        <v>1537870</v>
      </c>
      <c r="I22" s="684"/>
    </row>
    <row r="23" spans="1:23" ht="15">
      <c r="A23" s="684"/>
      <c r="B23" s="684"/>
      <c r="C23" s="696" t="s">
        <v>711</v>
      </c>
      <c r="D23" s="696"/>
      <c r="E23" s="696"/>
      <c r="F23" s="696"/>
      <c r="G23" s="719"/>
      <c r="H23" s="155"/>
      <c r="I23" s="684"/>
    </row>
    <row r="24" spans="1:23" ht="15" customHeight="1">
      <c r="A24" s="684"/>
      <c r="B24" s="684"/>
      <c r="C24" s="127" t="s">
        <v>2718</v>
      </c>
      <c r="D24" s="687" t="s">
        <v>14</v>
      </c>
      <c r="E24" s="687" t="s">
        <v>714</v>
      </c>
      <c r="F24" s="137" t="s">
        <v>780</v>
      </c>
      <c r="G24" s="719"/>
      <c r="H24" s="155">
        <v>1463796</v>
      </c>
      <c r="I24" s="684" t="str">
        <f>I5</f>
        <v>Giá tại nhà máy từ ngày 01/7/2026</v>
      </c>
    </row>
    <row r="25" spans="1:23" ht="15">
      <c r="A25" s="685"/>
      <c r="B25" s="685"/>
      <c r="C25" s="127" t="s">
        <v>2719</v>
      </c>
      <c r="D25" s="687"/>
      <c r="E25" s="687"/>
      <c r="F25" s="137" t="s">
        <v>2720</v>
      </c>
      <c r="G25" s="719"/>
      <c r="H25" s="155">
        <v>1482315</v>
      </c>
      <c r="I25" s="684"/>
    </row>
    <row r="26" spans="1:23" ht="15" customHeight="1">
      <c r="A26" s="126" t="s">
        <v>2291</v>
      </c>
      <c r="B26" s="126"/>
      <c r="C26" s="686" t="s">
        <v>2475</v>
      </c>
      <c r="D26" s="686"/>
      <c r="E26" s="686"/>
      <c r="F26" s="686"/>
      <c r="G26" s="719"/>
      <c r="H26" s="127"/>
      <c r="I26" s="684"/>
    </row>
    <row r="27" spans="1:23" ht="15" customHeight="1">
      <c r="A27" s="683"/>
      <c r="B27" s="150"/>
      <c r="C27" s="696" t="s">
        <v>707</v>
      </c>
      <c r="D27" s="696"/>
      <c r="E27" s="696"/>
      <c r="F27" s="696"/>
      <c r="G27" s="719"/>
      <c r="H27" s="127"/>
      <c r="I27" s="684"/>
    </row>
    <row r="28" spans="1:23" ht="15" customHeight="1">
      <c r="A28" s="684"/>
      <c r="B28" s="156"/>
      <c r="C28" s="127" t="s">
        <v>2718</v>
      </c>
      <c r="D28" s="126" t="s">
        <v>14</v>
      </c>
      <c r="E28" s="683" t="s">
        <v>714</v>
      </c>
      <c r="F28" s="137" t="s">
        <v>780</v>
      </c>
      <c r="G28" s="719"/>
      <c r="H28" s="155">
        <v>1446667</v>
      </c>
      <c r="I28" s="684"/>
    </row>
    <row r="29" spans="1:23" ht="15" customHeight="1">
      <c r="A29" s="684"/>
      <c r="B29" s="156"/>
      <c r="C29" s="150" t="s">
        <v>2719</v>
      </c>
      <c r="D29" s="128" t="str">
        <f>D28</f>
        <v>tấn</v>
      </c>
      <c r="E29" s="684"/>
      <c r="F29" s="151" t="s">
        <v>2720</v>
      </c>
      <c r="G29" s="719"/>
      <c r="H29" s="157">
        <v>1465185</v>
      </c>
      <c r="I29" s="684"/>
    </row>
    <row r="30" spans="1:23" ht="15" customHeight="1">
      <c r="A30" s="684"/>
      <c r="B30" s="434"/>
      <c r="C30" s="689" t="s">
        <v>708</v>
      </c>
      <c r="D30" s="690"/>
      <c r="E30" s="690"/>
      <c r="F30" s="691"/>
      <c r="G30" s="719"/>
      <c r="H30" s="127"/>
      <c r="I30" s="684"/>
    </row>
    <row r="31" spans="1:23" ht="15">
      <c r="A31" s="684"/>
      <c r="B31" s="156"/>
      <c r="C31" s="152" t="s">
        <v>2718</v>
      </c>
      <c r="D31" s="692" t="s">
        <v>14</v>
      </c>
      <c r="E31" s="694" t="s">
        <v>714</v>
      </c>
      <c r="F31" s="153" t="s">
        <v>780</v>
      </c>
      <c r="G31" s="719"/>
      <c r="H31" s="158">
        <v>1323611</v>
      </c>
      <c r="I31" s="684"/>
    </row>
    <row r="32" spans="1:23" ht="15">
      <c r="A32" s="685"/>
      <c r="B32" s="152"/>
      <c r="C32" s="127" t="s">
        <v>2719</v>
      </c>
      <c r="D32" s="693"/>
      <c r="E32" s="695"/>
      <c r="F32" s="137" t="s">
        <v>2720</v>
      </c>
      <c r="G32" s="719"/>
      <c r="H32" s="155">
        <v>1342130</v>
      </c>
      <c r="I32" s="684"/>
    </row>
    <row r="33" spans="1:9" ht="30" customHeight="1">
      <c r="A33" s="126" t="s">
        <v>2292</v>
      </c>
      <c r="B33" s="127"/>
      <c r="C33" s="686" t="s">
        <v>2500</v>
      </c>
      <c r="D33" s="686"/>
      <c r="E33" s="686"/>
      <c r="F33" s="686"/>
      <c r="G33" s="719"/>
      <c r="H33" s="127"/>
      <c r="I33" s="684"/>
    </row>
    <row r="34" spans="1:9" ht="31.5" customHeight="1">
      <c r="A34" s="683"/>
      <c r="B34" s="683"/>
      <c r="C34" s="127" t="s">
        <v>2512</v>
      </c>
      <c r="D34" s="687" t="s">
        <v>14</v>
      </c>
      <c r="E34" s="688" t="s">
        <v>714</v>
      </c>
      <c r="F34" s="137" t="s">
        <v>2490</v>
      </c>
      <c r="G34" s="679" t="str">
        <f>G6</f>
        <v>Công ty TNHH Một thành viên Xi măng Vicem Hải Phòng 
 Đc:Số 195 đường Bạch Đằng, Phường Hồng Bàng, Thành phố Hải Phòng; SĐT: 0904828681</v>
      </c>
      <c r="H34" s="155">
        <v>1194444</v>
      </c>
      <c r="I34" s="684"/>
    </row>
    <row r="35" spans="1:9" ht="30">
      <c r="A35" s="684"/>
      <c r="B35" s="684"/>
      <c r="C35" s="127" t="s">
        <v>2510</v>
      </c>
      <c r="D35" s="687"/>
      <c r="E35" s="688"/>
      <c r="F35" s="137" t="s">
        <v>2511</v>
      </c>
      <c r="G35" s="679"/>
      <c r="H35" s="155">
        <v>1212963</v>
      </c>
      <c r="I35" s="684"/>
    </row>
    <row r="36" spans="1:9" ht="30" customHeight="1">
      <c r="A36" s="685"/>
      <c r="B36" s="685"/>
      <c r="C36" s="160" t="s">
        <v>2721</v>
      </c>
      <c r="D36" s="687"/>
      <c r="E36" s="688"/>
      <c r="F36" s="137" t="s">
        <v>2509</v>
      </c>
      <c r="G36" s="679"/>
      <c r="H36" s="155">
        <v>1166667</v>
      </c>
      <c r="I36" s="684"/>
    </row>
    <row r="37" spans="1:9" ht="18.75" customHeight="1">
      <c r="A37" s="126" t="s">
        <v>2293</v>
      </c>
      <c r="B37" s="127"/>
      <c r="C37" s="689" t="s">
        <v>2499</v>
      </c>
      <c r="D37" s="690"/>
      <c r="E37" s="690"/>
      <c r="F37" s="691"/>
      <c r="G37" s="679"/>
      <c r="H37" s="127"/>
      <c r="I37" s="684"/>
    </row>
    <row r="38" spans="1:9" ht="30" customHeight="1">
      <c r="A38" s="126"/>
      <c r="B38" s="127"/>
      <c r="C38" s="127" t="s">
        <v>2718</v>
      </c>
      <c r="D38" s="126" t="s">
        <v>14</v>
      </c>
      <c r="E38" s="159" t="s">
        <v>714</v>
      </c>
      <c r="F38" s="137" t="s">
        <v>2722</v>
      </c>
      <c r="G38" s="679"/>
      <c r="H38" s="155">
        <v>1148148</v>
      </c>
      <c r="I38" s="684"/>
    </row>
    <row r="39" spans="1:9" ht="60.75" customHeight="1">
      <c r="A39" s="126" t="s">
        <v>2287</v>
      </c>
      <c r="B39" s="126"/>
      <c r="C39" s="696" t="s">
        <v>715</v>
      </c>
      <c r="D39" s="696"/>
      <c r="E39" s="696"/>
      <c r="F39" s="696"/>
      <c r="G39" s="679"/>
      <c r="H39" s="127"/>
      <c r="I39" s="684"/>
    </row>
    <row r="40" spans="1:9" s="2" customFormat="1" ht="63.75" customHeight="1">
      <c r="A40" s="131" t="s">
        <v>2294</v>
      </c>
      <c r="B40" s="131"/>
      <c r="C40" s="706" t="s">
        <v>2295</v>
      </c>
      <c r="D40" s="707"/>
      <c r="E40" s="707"/>
      <c r="F40" s="708"/>
      <c r="G40" s="679"/>
      <c r="H40" s="132"/>
      <c r="I40" s="684"/>
    </row>
    <row r="41" spans="1:9" s="2" customFormat="1" ht="19.149999999999999" customHeight="1">
      <c r="A41" s="161"/>
      <c r="B41" s="161"/>
      <c r="C41" s="150" t="s">
        <v>2718</v>
      </c>
      <c r="D41" s="702" t="s">
        <v>14</v>
      </c>
      <c r="E41" s="704" t="s">
        <v>714</v>
      </c>
      <c r="F41" s="138" t="s">
        <v>780</v>
      </c>
      <c r="G41" s="679"/>
      <c r="H41" s="433">
        <v>1396667</v>
      </c>
      <c r="I41" s="684"/>
    </row>
    <row r="42" spans="1:9" s="2" customFormat="1" ht="21.6" customHeight="1">
      <c r="A42" s="163"/>
      <c r="B42" s="163"/>
      <c r="C42" s="152" t="s">
        <v>2719</v>
      </c>
      <c r="D42" s="703"/>
      <c r="E42" s="705"/>
      <c r="F42" s="138" t="s">
        <v>780</v>
      </c>
      <c r="G42" s="679"/>
      <c r="H42" s="162">
        <v>1415185</v>
      </c>
      <c r="I42" s="684"/>
    </row>
    <row r="43" spans="1:9" s="2" customFormat="1" ht="30">
      <c r="A43" s="163"/>
      <c r="B43" s="163"/>
      <c r="C43" s="152" t="s">
        <v>2718</v>
      </c>
      <c r="D43" s="702" t="s">
        <v>14</v>
      </c>
      <c r="E43" s="704" t="s">
        <v>714</v>
      </c>
      <c r="F43" s="164" t="s">
        <v>2711</v>
      </c>
      <c r="G43" s="679"/>
      <c r="H43" s="165">
        <v>1157407</v>
      </c>
      <c r="I43" s="684"/>
    </row>
    <row r="44" spans="1:9" s="2" customFormat="1" ht="30">
      <c r="A44" s="133"/>
      <c r="B44" s="133"/>
      <c r="C44" s="127" t="s">
        <v>2719</v>
      </c>
      <c r="D44" s="703"/>
      <c r="E44" s="705"/>
      <c r="F44" s="164" t="s">
        <v>2711</v>
      </c>
      <c r="G44" s="679"/>
      <c r="H44" s="165">
        <v>1175926</v>
      </c>
      <c r="I44" s="684"/>
    </row>
    <row r="45" spans="1:9" s="2" customFormat="1" ht="33" customHeight="1">
      <c r="A45" s="131" t="s">
        <v>2296</v>
      </c>
      <c r="B45" s="132"/>
      <c r="C45" s="686" t="s">
        <v>716</v>
      </c>
      <c r="D45" s="686"/>
      <c r="E45" s="686"/>
      <c r="F45" s="686"/>
      <c r="G45" s="679"/>
      <c r="H45" s="162"/>
      <c r="I45" s="684"/>
    </row>
    <row r="46" spans="1:9" s="2" customFormat="1" ht="30">
      <c r="A46" s="702"/>
      <c r="B46" s="702"/>
      <c r="C46" s="127" t="s">
        <v>2718</v>
      </c>
      <c r="D46" s="131" t="s">
        <v>14</v>
      </c>
      <c r="E46" s="166" t="s">
        <v>714</v>
      </c>
      <c r="F46" s="138" t="s">
        <v>2492</v>
      </c>
      <c r="G46" s="679"/>
      <c r="H46" s="162">
        <v>1148148</v>
      </c>
      <c r="I46" s="684"/>
    </row>
    <row r="47" spans="1:9" s="6" customFormat="1" ht="30" customHeight="1">
      <c r="A47" s="703"/>
      <c r="B47" s="703"/>
      <c r="C47" s="127" t="s">
        <v>2719</v>
      </c>
      <c r="D47" s="131" t="s">
        <v>14</v>
      </c>
      <c r="E47" s="166" t="s">
        <v>714</v>
      </c>
      <c r="F47" s="138" t="s">
        <v>2723</v>
      </c>
      <c r="G47" s="679"/>
      <c r="H47" s="162">
        <v>1166667</v>
      </c>
      <c r="I47" s="307"/>
    </row>
    <row r="48" spans="1:9" ht="17.25" customHeight="1">
      <c r="A48" s="122"/>
      <c r="B48" s="689" t="s">
        <v>717</v>
      </c>
      <c r="C48" s="690"/>
      <c r="D48" s="690"/>
      <c r="E48" s="690"/>
      <c r="F48" s="691"/>
      <c r="G48" s="679"/>
      <c r="H48" s="167"/>
      <c r="I48" s="700"/>
    </row>
    <row r="49" spans="1:9" ht="32.25" customHeight="1">
      <c r="A49" s="168"/>
      <c r="B49" s="154"/>
      <c r="C49" s="690" t="s">
        <v>2726</v>
      </c>
      <c r="D49" s="690"/>
      <c r="E49" s="690"/>
      <c r="F49" s="691"/>
      <c r="G49" s="679"/>
      <c r="H49" s="167"/>
      <c r="I49" s="700"/>
    </row>
    <row r="50" spans="1:9" ht="30" customHeight="1">
      <c r="A50" s="683"/>
      <c r="B50" s="683"/>
      <c r="C50" s="127" t="s">
        <v>2725</v>
      </c>
      <c r="D50" s="127" t="s">
        <v>14</v>
      </c>
      <c r="E50" s="159" t="s">
        <v>714</v>
      </c>
      <c r="F50" s="137" t="s">
        <v>2724</v>
      </c>
      <c r="G50" s="679"/>
      <c r="H50" s="155">
        <v>842593</v>
      </c>
      <c r="I50" s="700"/>
    </row>
    <row r="51" spans="1:9" ht="21" customHeight="1">
      <c r="A51" s="684"/>
      <c r="B51" s="684"/>
      <c r="C51" s="689" t="s">
        <v>2727</v>
      </c>
      <c r="D51" s="690"/>
      <c r="E51" s="690"/>
      <c r="F51" s="691"/>
      <c r="G51" s="679"/>
      <c r="H51" s="155"/>
      <c r="I51" s="700"/>
    </row>
    <row r="52" spans="1:9" ht="30" customHeight="1">
      <c r="A52" s="684"/>
      <c r="B52" s="684"/>
      <c r="C52" s="127" t="s">
        <v>2725</v>
      </c>
      <c r="D52" s="127"/>
      <c r="E52" s="159" t="s">
        <v>714</v>
      </c>
      <c r="F52" s="137" t="s">
        <v>2724</v>
      </c>
      <c r="G52" s="679"/>
      <c r="H52" s="155">
        <v>870370</v>
      </c>
      <c r="I52" s="700"/>
    </row>
    <row r="53" spans="1:9" ht="50.25" customHeight="1">
      <c r="A53" s="684"/>
      <c r="B53" s="684"/>
      <c r="C53" s="689" t="s">
        <v>2729</v>
      </c>
      <c r="D53" s="690"/>
      <c r="E53" s="690"/>
      <c r="F53" s="691"/>
      <c r="G53" s="679"/>
      <c r="H53" s="155"/>
      <c r="I53" s="700"/>
    </row>
    <row r="54" spans="1:9" ht="30" customHeight="1">
      <c r="A54" s="684"/>
      <c r="B54" s="684"/>
      <c r="C54" s="127" t="s">
        <v>2728</v>
      </c>
      <c r="D54" s="127"/>
      <c r="E54" s="159" t="s">
        <v>714</v>
      </c>
      <c r="F54" s="137" t="s">
        <v>2724</v>
      </c>
      <c r="G54" s="679"/>
      <c r="H54" s="155">
        <v>907407</v>
      </c>
      <c r="I54" s="701"/>
    </row>
    <row r="55" spans="1:9" ht="57.6" customHeight="1">
      <c r="A55" s="685"/>
      <c r="B55" s="685"/>
      <c r="C55" s="127" t="s">
        <v>5118</v>
      </c>
      <c r="D55" s="127"/>
      <c r="E55" s="159" t="s">
        <v>5119</v>
      </c>
      <c r="F55" s="137" t="s">
        <v>2724</v>
      </c>
      <c r="G55" s="680"/>
      <c r="H55" s="155">
        <v>1027778</v>
      </c>
      <c r="I55" s="256" t="s">
        <v>3478</v>
      </c>
    </row>
    <row r="56" spans="1:9" s="64" customFormat="1" ht="18" customHeight="1">
      <c r="A56" s="715" t="s">
        <v>709</v>
      </c>
      <c r="B56" s="715" t="s">
        <v>4</v>
      </c>
      <c r="C56" s="169" t="s">
        <v>2488</v>
      </c>
      <c r="D56" s="13"/>
      <c r="E56" s="40"/>
      <c r="F56" s="63"/>
      <c r="G56" s="681" t="s">
        <v>2507</v>
      </c>
      <c r="H56" s="63"/>
      <c r="I56" s="717" t="s">
        <v>3543</v>
      </c>
    </row>
    <row r="57" spans="1:9" s="64" customFormat="1" ht="39.75" customHeight="1">
      <c r="A57" s="716"/>
      <c r="B57" s="716"/>
      <c r="C57" s="92" t="s">
        <v>2489</v>
      </c>
      <c r="D57" s="13" t="s">
        <v>14</v>
      </c>
      <c r="E57" s="666" t="s">
        <v>714</v>
      </c>
      <c r="F57" s="83" t="s">
        <v>2490</v>
      </c>
      <c r="G57" s="682"/>
      <c r="H57" s="129" t="s">
        <v>2469</v>
      </c>
      <c r="I57" s="717"/>
    </row>
    <row r="58" spans="1:9" s="64" customFormat="1" ht="39.75" customHeight="1">
      <c r="A58" s="716"/>
      <c r="B58" s="716"/>
      <c r="C58" s="92" t="s">
        <v>2491</v>
      </c>
      <c r="D58" s="13" t="s">
        <v>14</v>
      </c>
      <c r="E58" s="666"/>
      <c r="F58" s="83" t="s">
        <v>2490</v>
      </c>
      <c r="G58" s="682"/>
      <c r="H58" s="129">
        <v>1500000</v>
      </c>
      <c r="I58" s="717"/>
    </row>
    <row r="59" spans="1:9" s="64" customFormat="1" ht="39.75" customHeight="1">
      <c r="A59" s="716"/>
      <c r="B59" s="716"/>
      <c r="C59" s="92" t="s">
        <v>2489</v>
      </c>
      <c r="D59" s="13" t="s">
        <v>14</v>
      </c>
      <c r="E59" s="666"/>
      <c r="F59" s="83" t="s">
        <v>2492</v>
      </c>
      <c r="G59" s="682"/>
      <c r="H59" s="129">
        <v>1440000</v>
      </c>
      <c r="I59" s="717"/>
    </row>
    <row r="60" spans="1:9" s="64" customFormat="1" ht="39.75" customHeight="1">
      <c r="A60" s="716"/>
      <c r="B60" s="716"/>
      <c r="C60" s="92" t="s">
        <v>2491</v>
      </c>
      <c r="D60" s="13" t="s">
        <v>14</v>
      </c>
      <c r="E60" s="666"/>
      <c r="F60" s="83" t="s">
        <v>2492</v>
      </c>
      <c r="G60" s="682"/>
      <c r="H60" s="129">
        <v>1460000</v>
      </c>
      <c r="I60" s="717"/>
    </row>
    <row r="61" spans="1:9" s="322" customFormat="1" ht="97.5" customHeight="1">
      <c r="A61" s="22" t="s">
        <v>710</v>
      </c>
      <c r="B61" s="22" t="s">
        <v>4</v>
      </c>
      <c r="C61" s="709" t="s">
        <v>2717</v>
      </c>
      <c r="D61" s="710"/>
      <c r="E61" s="710"/>
      <c r="F61" s="710"/>
      <c r="G61" s="710"/>
      <c r="H61" s="711"/>
      <c r="I61" s="438" t="s">
        <v>4502</v>
      </c>
    </row>
    <row r="62" spans="1:9" s="322" customFormat="1" ht="30" customHeight="1">
      <c r="A62" s="712"/>
      <c r="B62" s="712"/>
      <c r="C62" s="432" t="s">
        <v>2505</v>
      </c>
      <c r="D62" s="435" t="s">
        <v>2438</v>
      </c>
      <c r="E62" s="672" t="s">
        <v>2439</v>
      </c>
      <c r="F62" s="11" t="s">
        <v>2504</v>
      </c>
      <c r="G62" s="674" t="s">
        <v>2513</v>
      </c>
      <c r="H62" s="623">
        <v>1547000</v>
      </c>
      <c r="I62" s="436" t="s">
        <v>2476</v>
      </c>
    </row>
    <row r="63" spans="1:9" s="322" customFormat="1" ht="30">
      <c r="A63" s="713"/>
      <c r="B63" s="713"/>
      <c r="C63" s="432" t="s">
        <v>2505</v>
      </c>
      <c r="D63" s="435" t="s">
        <v>2438</v>
      </c>
      <c r="E63" s="673"/>
      <c r="F63" s="11" t="s">
        <v>2504</v>
      </c>
      <c r="G63" s="675"/>
      <c r="H63" s="623">
        <v>1486000</v>
      </c>
      <c r="I63" s="436" t="s">
        <v>2493</v>
      </c>
    </row>
    <row r="64" spans="1:9" s="322" customFormat="1" ht="30">
      <c r="A64" s="713"/>
      <c r="B64" s="713"/>
      <c r="C64" s="432" t="s">
        <v>2505</v>
      </c>
      <c r="D64" s="435" t="s">
        <v>2438</v>
      </c>
      <c r="E64" s="673"/>
      <c r="F64" s="11" t="s">
        <v>2504</v>
      </c>
      <c r="G64" s="675"/>
      <c r="H64" s="623">
        <v>1492000</v>
      </c>
      <c r="I64" s="436" t="s">
        <v>2494</v>
      </c>
    </row>
    <row r="65" spans="1:9" s="322" customFormat="1" ht="30" customHeight="1">
      <c r="A65" s="713"/>
      <c r="B65" s="713"/>
      <c r="C65" s="432" t="s">
        <v>2505</v>
      </c>
      <c r="D65" s="435" t="s">
        <v>2438</v>
      </c>
      <c r="E65" s="673"/>
      <c r="F65" s="11" t="s">
        <v>2504</v>
      </c>
      <c r="G65" s="675"/>
      <c r="H65" s="623">
        <v>1486000</v>
      </c>
      <c r="I65" s="436" t="s">
        <v>2495</v>
      </c>
    </row>
    <row r="66" spans="1:9" s="322" customFormat="1" ht="30" customHeight="1">
      <c r="A66" s="713"/>
      <c r="B66" s="713"/>
      <c r="C66" s="432" t="s">
        <v>2505</v>
      </c>
      <c r="D66" s="435" t="s">
        <v>2438</v>
      </c>
      <c r="E66" s="673"/>
      <c r="F66" s="11" t="s">
        <v>2504</v>
      </c>
      <c r="G66" s="675"/>
      <c r="H66" s="623">
        <v>1481000</v>
      </c>
      <c r="I66" s="436" t="s">
        <v>2497</v>
      </c>
    </row>
    <row r="67" spans="1:9" s="322" customFormat="1" ht="30" customHeight="1">
      <c r="A67" s="713"/>
      <c r="B67" s="713"/>
      <c r="C67" s="432" t="s">
        <v>2505</v>
      </c>
      <c r="D67" s="435" t="s">
        <v>2438</v>
      </c>
      <c r="E67" s="673"/>
      <c r="F67" s="11" t="s">
        <v>2504</v>
      </c>
      <c r="G67" s="675"/>
      <c r="H67" s="623">
        <v>1501000</v>
      </c>
      <c r="I67" s="436" t="s">
        <v>2496</v>
      </c>
    </row>
    <row r="68" spans="1:9" s="322" customFormat="1" ht="30" customHeight="1">
      <c r="A68" s="713"/>
      <c r="B68" s="713"/>
      <c r="C68" s="432" t="s">
        <v>2505</v>
      </c>
      <c r="D68" s="435" t="s">
        <v>2438</v>
      </c>
      <c r="E68" s="673"/>
      <c r="F68" s="11" t="s">
        <v>2504</v>
      </c>
      <c r="G68" s="675"/>
      <c r="H68" s="623">
        <v>1357000</v>
      </c>
      <c r="I68" s="436" t="s">
        <v>2501</v>
      </c>
    </row>
    <row r="69" spans="1:9" s="323" customFormat="1" ht="30" customHeight="1">
      <c r="A69" s="713"/>
      <c r="B69" s="713"/>
      <c r="C69" s="432" t="s">
        <v>2505</v>
      </c>
      <c r="D69" s="435" t="s">
        <v>2438</v>
      </c>
      <c r="E69" s="673"/>
      <c r="F69" s="11" t="s">
        <v>2504</v>
      </c>
      <c r="G69" s="440"/>
      <c r="H69" s="623">
        <v>1533000</v>
      </c>
      <c r="I69" s="436" t="s">
        <v>2502</v>
      </c>
    </row>
    <row r="70" spans="1:9" s="324" customFormat="1" ht="33.75" customHeight="1">
      <c r="A70" s="713"/>
      <c r="B70" s="713"/>
      <c r="C70" s="432" t="s">
        <v>2505</v>
      </c>
      <c r="D70" s="435" t="s">
        <v>2438</v>
      </c>
      <c r="E70" s="673" t="s">
        <v>2439</v>
      </c>
      <c r="F70" s="11" t="s">
        <v>2504</v>
      </c>
      <c r="G70" s="440"/>
      <c r="H70" s="623">
        <v>1345000</v>
      </c>
      <c r="I70" s="436" t="s">
        <v>2503</v>
      </c>
    </row>
    <row r="71" spans="1:9" ht="33.75" customHeight="1">
      <c r="A71" s="713"/>
      <c r="B71" s="713"/>
      <c r="C71" s="432" t="s">
        <v>4503</v>
      </c>
      <c r="D71" s="435" t="s">
        <v>2438</v>
      </c>
      <c r="E71" s="673"/>
      <c r="F71" s="11" t="s">
        <v>2504</v>
      </c>
      <c r="G71" s="440"/>
      <c r="H71" s="623">
        <v>1575000</v>
      </c>
      <c r="I71" s="436" t="s">
        <v>2476</v>
      </c>
    </row>
    <row r="72" spans="1:9" ht="33.75" customHeight="1">
      <c r="A72" s="713"/>
      <c r="B72" s="713"/>
      <c r="C72" s="432" t="s">
        <v>4503</v>
      </c>
      <c r="D72" s="435" t="s">
        <v>2438</v>
      </c>
      <c r="E72" s="673"/>
      <c r="F72" s="11" t="s">
        <v>2504</v>
      </c>
      <c r="G72" s="440"/>
      <c r="H72" s="623">
        <v>1514000</v>
      </c>
      <c r="I72" s="436" t="s">
        <v>2493</v>
      </c>
    </row>
    <row r="73" spans="1:9" ht="33.75" customHeight="1">
      <c r="A73" s="713"/>
      <c r="B73" s="713"/>
      <c r="C73" s="432" t="s">
        <v>4503</v>
      </c>
      <c r="D73" s="435" t="s">
        <v>2438</v>
      </c>
      <c r="E73" s="714"/>
      <c r="F73" s="11" t="s">
        <v>2504</v>
      </c>
      <c r="G73" s="440"/>
      <c r="H73" s="623">
        <v>1520000</v>
      </c>
      <c r="I73" s="436" t="s">
        <v>2494</v>
      </c>
    </row>
    <row r="74" spans="1:9" ht="33.75" customHeight="1">
      <c r="A74" s="430"/>
      <c r="B74" s="430"/>
      <c r="C74" s="619" t="s">
        <v>4503</v>
      </c>
      <c r="D74" s="620" t="s">
        <v>2438</v>
      </c>
      <c r="E74" s="672" t="s">
        <v>2439</v>
      </c>
      <c r="F74" s="621" t="s">
        <v>2504</v>
      </c>
      <c r="G74" s="675"/>
      <c r="H74" s="623">
        <v>1514000</v>
      </c>
      <c r="I74" s="622" t="s">
        <v>2495</v>
      </c>
    </row>
    <row r="75" spans="1:9" ht="33.75" customHeight="1">
      <c r="A75" s="430"/>
      <c r="B75" s="430"/>
      <c r="C75" s="432" t="s">
        <v>4503</v>
      </c>
      <c r="D75" s="435" t="s">
        <v>2438</v>
      </c>
      <c r="E75" s="673"/>
      <c r="F75" s="11" t="s">
        <v>2504</v>
      </c>
      <c r="G75" s="675"/>
      <c r="H75" s="623">
        <v>1509000</v>
      </c>
      <c r="I75" s="436" t="s">
        <v>2497</v>
      </c>
    </row>
    <row r="76" spans="1:9" ht="33.75" customHeight="1">
      <c r="A76" s="430"/>
      <c r="B76" s="430"/>
      <c r="C76" s="432" t="s">
        <v>4503</v>
      </c>
      <c r="D76" s="435" t="s">
        <v>2438</v>
      </c>
      <c r="E76" s="439"/>
      <c r="F76" s="11" t="s">
        <v>2504</v>
      </c>
      <c r="G76" s="676"/>
      <c r="H76" s="623">
        <v>1529000</v>
      </c>
      <c r="I76" s="436" t="s">
        <v>2496</v>
      </c>
    </row>
    <row r="77" spans="1:9" ht="33.75" customHeight="1">
      <c r="A77" s="430"/>
      <c r="B77" s="430"/>
      <c r="C77" s="432" t="s">
        <v>4503</v>
      </c>
      <c r="D77" s="435" t="s">
        <v>2438</v>
      </c>
      <c r="E77" s="439"/>
      <c r="F77" s="11" t="s">
        <v>2504</v>
      </c>
      <c r="G77" s="674" t="s">
        <v>4504</v>
      </c>
      <c r="H77" s="623">
        <v>1385000</v>
      </c>
      <c r="I77" s="436" t="s">
        <v>2501</v>
      </c>
    </row>
    <row r="78" spans="1:9" ht="33.75" customHeight="1">
      <c r="A78" s="430"/>
      <c r="B78" s="430"/>
      <c r="C78" s="432" t="s">
        <v>4503</v>
      </c>
      <c r="D78" s="435" t="s">
        <v>2438</v>
      </c>
      <c r="E78" s="437"/>
      <c r="F78" s="11" t="s">
        <v>2504</v>
      </c>
      <c r="G78" s="675"/>
      <c r="H78" s="623">
        <v>1561000</v>
      </c>
      <c r="I78" s="436" t="s">
        <v>2502</v>
      </c>
    </row>
    <row r="79" spans="1:9" ht="33.75" customHeight="1">
      <c r="A79" s="431"/>
      <c r="B79" s="431"/>
      <c r="C79" s="432" t="s">
        <v>4503</v>
      </c>
      <c r="D79" s="435" t="s">
        <v>2438</v>
      </c>
      <c r="E79" s="627"/>
      <c r="F79" s="11" t="s">
        <v>2504</v>
      </c>
      <c r="G79" s="676"/>
      <c r="H79" s="623">
        <v>1374000</v>
      </c>
      <c r="I79" s="436" t="s">
        <v>2503</v>
      </c>
    </row>
    <row r="80" spans="1:9" s="64" customFormat="1" ht="27.75" customHeight="1">
      <c r="A80" s="617" t="s">
        <v>2468</v>
      </c>
      <c r="B80" s="617" t="s">
        <v>4</v>
      </c>
      <c r="C80" s="625" t="s">
        <v>2182</v>
      </c>
      <c r="D80" s="350"/>
      <c r="E80" s="624"/>
      <c r="F80" s="626"/>
      <c r="G80" s="675" t="s">
        <v>2506</v>
      </c>
      <c r="H80" s="626"/>
      <c r="I80" s="700" t="s">
        <v>4025</v>
      </c>
    </row>
    <row r="81" spans="1:9" ht="35.1" customHeight="1">
      <c r="A81" s="380"/>
      <c r="B81" s="380"/>
      <c r="C81" s="40" t="s">
        <v>2185</v>
      </c>
      <c r="D81" s="13" t="s">
        <v>14</v>
      </c>
      <c r="E81" s="677" t="s">
        <v>165</v>
      </c>
      <c r="F81" s="441"/>
      <c r="G81" s="675"/>
      <c r="H81" s="129">
        <v>1320333</v>
      </c>
      <c r="I81" s="700"/>
    </row>
    <row r="82" spans="1:9" ht="35.1" customHeight="1">
      <c r="A82" s="356"/>
      <c r="B82" s="356"/>
      <c r="C82" s="40" t="s">
        <v>2183</v>
      </c>
      <c r="D82" s="13" t="s">
        <v>14</v>
      </c>
      <c r="E82" s="678"/>
      <c r="F82" s="233"/>
      <c r="G82" s="675"/>
      <c r="H82" s="129">
        <v>1361852</v>
      </c>
      <c r="I82" s="700"/>
    </row>
    <row r="83" spans="1:9" ht="24" customHeight="1">
      <c r="A83" s="356"/>
      <c r="B83" s="356"/>
      <c r="C83" s="44" t="s">
        <v>2184</v>
      </c>
      <c r="D83" s="13"/>
      <c r="E83" s="678"/>
      <c r="F83" s="233"/>
      <c r="G83" s="675"/>
      <c r="H83" s="129"/>
      <c r="I83" s="700"/>
    </row>
    <row r="84" spans="1:9" ht="35.1" customHeight="1">
      <c r="A84" s="356"/>
      <c r="B84" s="356"/>
      <c r="C84" s="40" t="s">
        <v>2185</v>
      </c>
      <c r="D84" s="13" t="s">
        <v>14</v>
      </c>
      <c r="E84" s="678"/>
      <c r="F84" s="233"/>
      <c r="G84" s="675"/>
      <c r="H84" s="129">
        <v>1338333</v>
      </c>
      <c r="I84" s="700"/>
    </row>
    <row r="85" spans="1:9" ht="35.1" customHeight="1">
      <c r="A85" s="356"/>
      <c r="B85" s="356"/>
      <c r="C85" s="40" t="s">
        <v>2183</v>
      </c>
      <c r="D85" s="13" t="s">
        <v>14</v>
      </c>
      <c r="E85" s="678"/>
      <c r="F85" s="233"/>
      <c r="G85" s="675"/>
      <c r="H85" s="129">
        <v>1379852</v>
      </c>
      <c r="I85" s="700"/>
    </row>
    <row r="86" spans="1:9" ht="35.1" customHeight="1">
      <c r="A86" s="356"/>
      <c r="B86" s="356"/>
      <c r="C86" s="44" t="s">
        <v>4026</v>
      </c>
      <c r="D86" s="13"/>
      <c r="E86" s="678"/>
      <c r="F86" s="233"/>
      <c r="G86" s="675"/>
      <c r="H86" s="129"/>
      <c r="I86" s="700"/>
    </row>
    <row r="87" spans="1:9" ht="90">
      <c r="A87" s="356"/>
      <c r="B87" s="356"/>
      <c r="C87" s="40" t="s">
        <v>4027</v>
      </c>
      <c r="D87" s="13" t="s">
        <v>14</v>
      </c>
      <c r="E87" s="678"/>
      <c r="F87" s="233"/>
      <c r="G87" s="675"/>
      <c r="H87" s="129">
        <v>1222444</v>
      </c>
      <c r="I87" s="700"/>
    </row>
    <row r="88" spans="1:9" ht="135">
      <c r="A88" s="356"/>
      <c r="B88" s="356"/>
      <c r="C88" s="40" t="s">
        <v>4032</v>
      </c>
      <c r="D88" s="13" t="s">
        <v>14</v>
      </c>
      <c r="E88" s="678"/>
      <c r="F88" s="233"/>
      <c r="G88" s="675"/>
      <c r="H88" s="129">
        <v>1240963</v>
      </c>
      <c r="I88" s="700"/>
    </row>
    <row r="89" spans="1:9" ht="35.1" customHeight="1">
      <c r="A89" s="356"/>
      <c r="B89" s="356"/>
      <c r="C89" s="44" t="s">
        <v>4028</v>
      </c>
      <c r="D89" s="13"/>
      <c r="E89" s="349"/>
      <c r="F89" s="233"/>
      <c r="G89" s="675"/>
      <c r="H89" s="129"/>
      <c r="I89" s="700"/>
    </row>
    <row r="90" spans="1:9" ht="75.599999999999994" customHeight="1">
      <c r="A90" s="356"/>
      <c r="B90" s="356"/>
      <c r="C90" s="40" t="s">
        <v>4029</v>
      </c>
      <c r="D90" s="13" t="s">
        <v>14</v>
      </c>
      <c r="E90" s="429" t="s">
        <v>165</v>
      </c>
      <c r="F90" s="233"/>
      <c r="G90" s="675"/>
      <c r="H90" s="129">
        <v>1240963</v>
      </c>
      <c r="I90" s="700"/>
    </row>
    <row r="91" spans="1:9" ht="135">
      <c r="A91" s="356"/>
      <c r="B91" s="356"/>
      <c r="C91" s="40" t="s">
        <v>4030</v>
      </c>
      <c r="D91" s="13" t="s">
        <v>14</v>
      </c>
      <c r="E91" s="349"/>
      <c r="F91" s="233"/>
      <c r="G91" s="675"/>
      <c r="H91" s="129">
        <v>1259481</v>
      </c>
      <c r="I91" s="700"/>
    </row>
    <row r="92" spans="1:9" ht="150">
      <c r="A92" s="367"/>
      <c r="B92" s="367"/>
      <c r="C92" s="40" t="s">
        <v>4031</v>
      </c>
      <c r="D92" s="13" t="s">
        <v>14</v>
      </c>
      <c r="E92" s="616" t="s">
        <v>165</v>
      </c>
      <c r="F92" s="529"/>
      <c r="G92" s="676"/>
      <c r="H92" s="129">
        <v>1240741</v>
      </c>
      <c r="I92" s="701"/>
    </row>
  </sheetData>
  <mergeCells count="79">
    <mergeCell ref="I56:I60"/>
    <mergeCell ref="E28:E29"/>
    <mergeCell ref="C49:F49"/>
    <mergeCell ref="C51:F51"/>
    <mergeCell ref="C53:F53"/>
    <mergeCell ref="G6:G33"/>
    <mergeCell ref="D7:D8"/>
    <mergeCell ref="E7:E8"/>
    <mergeCell ref="C12:F12"/>
    <mergeCell ref="D10:D11"/>
    <mergeCell ref="C20:F20"/>
    <mergeCell ref="A62:A73"/>
    <mergeCell ref="E62:E69"/>
    <mergeCell ref="E70:E73"/>
    <mergeCell ref="A46:A47"/>
    <mergeCell ref="B46:B47"/>
    <mergeCell ref="A56:A60"/>
    <mergeCell ref="B56:B60"/>
    <mergeCell ref="E57:E60"/>
    <mergeCell ref="B48:F48"/>
    <mergeCell ref="B62:B73"/>
    <mergeCell ref="B50:B55"/>
    <mergeCell ref="A50:A55"/>
    <mergeCell ref="I80:I92"/>
    <mergeCell ref="G80:G92"/>
    <mergeCell ref="C5:F5"/>
    <mergeCell ref="C26:F26"/>
    <mergeCell ref="C37:F37"/>
    <mergeCell ref="D43:D44"/>
    <mergeCell ref="E43:E44"/>
    <mergeCell ref="C45:F45"/>
    <mergeCell ref="D41:D42"/>
    <mergeCell ref="E41:E42"/>
    <mergeCell ref="C40:F40"/>
    <mergeCell ref="C39:F39"/>
    <mergeCell ref="C61:H61"/>
    <mergeCell ref="I5:I23"/>
    <mergeCell ref="I24:I46"/>
    <mergeCell ref="I48:I54"/>
    <mergeCell ref="B3:F3"/>
    <mergeCell ref="C19:F19"/>
    <mergeCell ref="E10:E11"/>
    <mergeCell ref="C16:F16"/>
    <mergeCell ref="C13:F13"/>
    <mergeCell ref="D17:D18"/>
    <mergeCell ref="E17:E18"/>
    <mergeCell ref="B13:B18"/>
    <mergeCell ref="C4:I4"/>
    <mergeCell ref="E14:E15"/>
    <mergeCell ref="D14:D15"/>
    <mergeCell ref="C6:F6"/>
    <mergeCell ref="C9:F9"/>
    <mergeCell ref="A6:A11"/>
    <mergeCell ref="B6:B11"/>
    <mergeCell ref="A13:A18"/>
    <mergeCell ref="C30:F30"/>
    <mergeCell ref="D31:D32"/>
    <mergeCell ref="E31:E32"/>
    <mergeCell ref="A27:A32"/>
    <mergeCell ref="C27:F27"/>
    <mergeCell ref="A21:A25"/>
    <mergeCell ref="B21:B25"/>
    <mergeCell ref="D21:D22"/>
    <mergeCell ref="E21:E22"/>
    <mergeCell ref="C23:F23"/>
    <mergeCell ref="D24:D25"/>
    <mergeCell ref="E24:E25"/>
    <mergeCell ref="A34:A36"/>
    <mergeCell ref="B34:B36"/>
    <mergeCell ref="C33:F33"/>
    <mergeCell ref="D34:D36"/>
    <mergeCell ref="E34:E36"/>
    <mergeCell ref="E74:E75"/>
    <mergeCell ref="G62:G68"/>
    <mergeCell ref="G74:G76"/>
    <mergeCell ref="E81:E88"/>
    <mergeCell ref="G34:G55"/>
    <mergeCell ref="G56:G60"/>
    <mergeCell ref="G77:G79"/>
  </mergeCells>
  <dataValidations disablePrompts="1" count="1">
    <dataValidation type="list" allowBlank="1" showInputMessage="1" showErrorMessage="1" sqref="B80 B56 B61:B62" xr:uid="{00000000-0002-0000-0200-000000000000}">
      <formula1>nhomvl</formula1>
    </dataValidation>
  </dataValidations>
  <printOptions horizontalCentered="1"/>
  <pageMargins left="0.23622047244094491" right="0.23622047244094491" top="0.51181102362204722" bottom="0.51181102362204722" header="0" footer="0"/>
  <pageSetup paperSize="9" scale="95" firstPageNumber="11" orientation="portrait" useFirstPageNumber="1" horizontalDpi="300" verticalDpi="300" r:id="rId1"/>
  <headerFooter>
    <oddHeader>&amp;LCBG VLXD T7-2026</oddHeader>
    <oddFooter>&amp;C&amp;P</oddFooter>
  </headerFooter>
  <rowBreaks count="2" manualBreakCount="2">
    <brk id="55" max="8" man="1"/>
    <brk id="79" max="8"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7"/>
  <sheetViews>
    <sheetView view="pageBreakPreview" zoomScale="85" zoomScaleNormal="100" zoomScaleSheetLayoutView="85" workbookViewId="0">
      <selection activeCell="J6" sqref="J6"/>
    </sheetView>
  </sheetViews>
  <sheetFormatPr defaultColWidth="8.7109375" defaultRowHeight="15"/>
  <cols>
    <col min="1" max="1" width="6.28515625" style="6" bestFit="1" customWidth="1"/>
    <col min="2" max="2" width="8.28515625" style="6" customWidth="1"/>
    <col min="3" max="3" width="24.140625" style="2" customWidth="1"/>
    <col min="4" max="4" width="8.42578125" style="2" customWidth="1"/>
    <col min="5" max="5" width="9.85546875" style="2" customWidth="1"/>
    <col min="6" max="6" width="11.140625" style="2" customWidth="1"/>
    <col min="7" max="8" width="11.42578125" style="2" bestFit="1" customWidth="1"/>
    <col min="9" max="9" width="9.140625" style="2" customWidth="1"/>
    <col min="10" max="10" width="8.140625" style="16" customWidth="1"/>
    <col min="11" max="16384" width="8.7109375" style="2"/>
  </cols>
  <sheetData>
    <row r="1" spans="1:10" ht="142.5" customHeight="1">
      <c r="A1" s="3" t="s">
        <v>24</v>
      </c>
      <c r="B1" s="3" t="s">
        <v>0</v>
      </c>
      <c r="C1" s="3" t="s">
        <v>8</v>
      </c>
      <c r="D1" s="3" t="s">
        <v>2297</v>
      </c>
      <c r="E1" s="3" t="s">
        <v>154</v>
      </c>
      <c r="F1" s="3" t="s">
        <v>12</v>
      </c>
      <c r="G1" s="3" t="s">
        <v>204</v>
      </c>
      <c r="H1" s="3" t="s">
        <v>739</v>
      </c>
      <c r="I1" s="3" t="s">
        <v>1</v>
      </c>
      <c r="J1" s="22" t="s">
        <v>16</v>
      </c>
    </row>
    <row r="2" spans="1:10" s="16" customFormat="1" ht="21.75" customHeight="1">
      <c r="A2" s="22">
        <v>3</v>
      </c>
      <c r="B2" s="130" t="s">
        <v>806</v>
      </c>
      <c r="C2" s="38"/>
      <c r="D2" s="22"/>
      <c r="E2" s="3"/>
      <c r="F2" s="3"/>
      <c r="G2" s="22"/>
      <c r="H2" s="38"/>
      <c r="I2" s="22"/>
      <c r="J2" s="22"/>
    </row>
    <row r="3" spans="1:10" s="16" customFormat="1" ht="23.25" customHeight="1">
      <c r="A3" s="22" t="s">
        <v>21</v>
      </c>
      <c r="B3" s="130" t="s">
        <v>806</v>
      </c>
      <c r="C3" s="38"/>
      <c r="D3" s="22"/>
      <c r="E3" s="3"/>
      <c r="F3" s="3"/>
      <c r="G3" s="22"/>
      <c r="H3" s="38"/>
      <c r="I3" s="22"/>
      <c r="J3" s="22"/>
    </row>
    <row r="4" spans="1:10" ht="23.25" customHeight="1">
      <c r="A4" s="31" t="s">
        <v>205</v>
      </c>
      <c r="B4" s="721" t="s">
        <v>4787</v>
      </c>
      <c r="C4" s="721"/>
      <c r="D4" s="721"/>
      <c r="E4" s="721"/>
      <c r="F4" s="721"/>
      <c r="G4" s="721"/>
      <c r="H4" s="721"/>
      <c r="I4" s="721"/>
      <c r="J4" s="721"/>
    </row>
    <row r="5" spans="1:10" ht="45">
      <c r="A5" s="31">
        <v>1</v>
      </c>
      <c r="B5" s="31"/>
      <c r="C5" s="370" t="s">
        <v>206</v>
      </c>
      <c r="D5" s="31" t="s">
        <v>29</v>
      </c>
      <c r="E5" s="722" t="s">
        <v>207</v>
      </c>
      <c r="F5" s="722" t="s">
        <v>2498</v>
      </c>
      <c r="G5" s="481">
        <v>406000</v>
      </c>
      <c r="H5" s="481">
        <v>437000</v>
      </c>
      <c r="I5" s="146">
        <f>H5-G5</f>
        <v>31000</v>
      </c>
      <c r="J5" s="510" t="s">
        <v>4782</v>
      </c>
    </row>
    <row r="6" spans="1:10" ht="60">
      <c r="A6" s="31">
        <v>2</v>
      </c>
      <c r="B6" s="31"/>
      <c r="C6" s="370" t="s">
        <v>208</v>
      </c>
      <c r="D6" s="31" t="s">
        <v>29</v>
      </c>
      <c r="E6" s="722"/>
      <c r="F6" s="722"/>
      <c r="G6" s="481">
        <v>517000</v>
      </c>
      <c r="H6" s="481">
        <v>559000</v>
      </c>
      <c r="I6" s="146">
        <f t="shared" ref="I6:I15" si="0">H6-G6</f>
        <v>42000</v>
      </c>
      <c r="J6" s="41" t="s">
        <v>152</v>
      </c>
    </row>
    <row r="7" spans="1:10" ht="60">
      <c r="A7" s="31">
        <v>3</v>
      </c>
      <c r="B7" s="31"/>
      <c r="C7" s="370" t="s">
        <v>209</v>
      </c>
      <c r="D7" s="31" t="s">
        <v>29</v>
      </c>
      <c r="E7" s="722"/>
      <c r="F7" s="722"/>
      <c r="G7" s="481">
        <v>610000</v>
      </c>
      <c r="H7" s="481">
        <v>667000</v>
      </c>
      <c r="I7" s="146">
        <f t="shared" si="0"/>
        <v>57000</v>
      </c>
      <c r="J7" s="41" t="s">
        <v>152</v>
      </c>
    </row>
    <row r="8" spans="1:10" ht="60">
      <c r="A8" s="31">
        <v>4</v>
      </c>
      <c r="B8" s="31"/>
      <c r="C8" s="370" t="s">
        <v>210</v>
      </c>
      <c r="D8" s="31" t="s">
        <v>29</v>
      </c>
      <c r="E8" s="722"/>
      <c r="F8" s="722"/>
      <c r="G8" s="481">
        <v>652000</v>
      </c>
      <c r="H8" s="481">
        <v>728000</v>
      </c>
      <c r="I8" s="146">
        <f t="shared" si="0"/>
        <v>76000</v>
      </c>
      <c r="J8" s="41" t="s">
        <v>152</v>
      </c>
    </row>
    <row r="9" spans="1:10" ht="60">
      <c r="A9" s="31">
        <v>5</v>
      </c>
      <c r="B9" s="31"/>
      <c r="C9" s="370" t="s">
        <v>211</v>
      </c>
      <c r="D9" s="31" t="s">
        <v>29</v>
      </c>
      <c r="E9" s="722"/>
      <c r="F9" s="722"/>
      <c r="G9" s="481">
        <v>949000</v>
      </c>
      <c r="H9" s="481">
        <v>1071000</v>
      </c>
      <c r="I9" s="146">
        <f t="shared" si="0"/>
        <v>122000</v>
      </c>
      <c r="J9" s="41" t="s">
        <v>152</v>
      </c>
    </row>
    <row r="10" spans="1:10" ht="60">
      <c r="A10" s="31">
        <v>6</v>
      </c>
      <c r="B10" s="31"/>
      <c r="C10" s="370" t="s">
        <v>212</v>
      </c>
      <c r="D10" s="31" t="s">
        <v>29</v>
      </c>
      <c r="E10" s="722"/>
      <c r="F10" s="722"/>
      <c r="G10" s="481">
        <v>1420000</v>
      </c>
      <c r="H10" s="481">
        <v>1594000</v>
      </c>
      <c r="I10" s="146">
        <f t="shared" si="0"/>
        <v>174000</v>
      </c>
      <c r="J10" s="41" t="s">
        <v>152</v>
      </c>
    </row>
    <row r="11" spans="1:10" ht="60">
      <c r="A11" s="31">
        <v>7</v>
      </c>
      <c r="B11" s="31"/>
      <c r="C11" s="370" t="s">
        <v>213</v>
      </c>
      <c r="D11" s="31" t="s">
        <v>29</v>
      </c>
      <c r="E11" s="722"/>
      <c r="F11" s="722"/>
      <c r="G11" s="481">
        <v>2040000</v>
      </c>
      <c r="H11" s="481">
        <v>2270000</v>
      </c>
      <c r="I11" s="146">
        <f t="shared" si="0"/>
        <v>230000</v>
      </c>
      <c r="J11" s="41" t="s">
        <v>152</v>
      </c>
    </row>
    <row r="12" spans="1:10" ht="60">
      <c r="A12" s="31">
        <v>8</v>
      </c>
      <c r="B12" s="31"/>
      <c r="C12" s="370" t="s">
        <v>214</v>
      </c>
      <c r="D12" s="31" t="s">
        <v>29</v>
      </c>
      <c r="E12" s="722"/>
      <c r="F12" s="722"/>
      <c r="G12" s="481">
        <v>2383000</v>
      </c>
      <c r="H12" s="481">
        <v>2613000</v>
      </c>
      <c r="I12" s="146">
        <f t="shared" si="0"/>
        <v>230000</v>
      </c>
      <c r="J12" s="41" t="s">
        <v>152</v>
      </c>
    </row>
    <row r="13" spans="1:10" ht="60">
      <c r="A13" s="31">
        <v>9</v>
      </c>
      <c r="B13" s="31"/>
      <c r="C13" s="370" t="s">
        <v>4786</v>
      </c>
      <c r="D13" s="31" t="s">
        <v>29</v>
      </c>
      <c r="E13" s="722"/>
      <c r="F13" s="722"/>
      <c r="G13" s="481">
        <v>2426000</v>
      </c>
      <c r="H13" s="481">
        <v>2656000</v>
      </c>
      <c r="I13" s="146">
        <f t="shared" si="0"/>
        <v>230000</v>
      </c>
      <c r="J13" s="41" t="s">
        <v>152</v>
      </c>
    </row>
    <row r="14" spans="1:10" ht="60">
      <c r="A14" s="31">
        <v>10</v>
      </c>
      <c r="B14" s="31"/>
      <c r="C14" s="370" t="s">
        <v>215</v>
      </c>
      <c r="D14" s="31" t="s">
        <v>29</v>
      </c>
      <c r="E14" s="722"/>
      <c r="F14" s="722"/>
      <c r="G14" s="481">
        <v>2871000</v>
      </c>
      <c r="H14" s="481">
        <v>3134000</v>
      </c>
      <c r="I14" s="146">
        <f t="shared" si="0"/>
        <v>263000</v>
      </c>
      <c r="J14" s="41" t="s">
        <v>152</v>
      </c>
    </row>
    <row r="15" spans="1:10" ht="60">
      <c r="A15" s="31">
        <v>11</v>
      </c>
      <c r="B15" s="31"/>
      <c r="C15" s="370" t="s">
        <v>216</v>
      </c>
      <c r="D15" s="31" t="s">
        <v>29</v>
      </c>
      <c r="E15" s="722"/>
      <c r="F15" s="722"/>
      <c r="G15" s="481">
        <v>4204000</v>
      </c>
      <c r="H15" s="481">
        <v>4664000</v>
      </c>
      <c r="I15" s="146">
        <f t="shared" si="0"/>
        <v>460000</v>
      </c>
      <c r="J15" s="41" t="s">
        <v>152</v>
      </c>
    </row>
    <row r="16" spans="1:10" ht="45">
      <c r="A16" s="31">
        <v>12</v>
      </c>
      <c r="B16" s="31"/>
      <c r="C16" s="370" t="s">
        <v>217</v>
      </c>
      <c r="D16" s="31" t="s">
        <v>29</v>
      </c>
      <c r="E16" s="31"/>
      <c r="F16" s="31"/>
      <c r="G16" s="481">
        <v>4597000</v>
      </c>
      <c r="H16" s="481">
        <v>5057000</v>
      </c>
      <c r="I16" s="146">
        <f t="shared" ref="I16" si="1">H16-G16</f>
        <v>460000</v>
      </c>
      <c r="J16" s="41" t="s">
        <v>152</v>
      </c>
    </row>
    <row r="17" spans="1:10" ht="24.75" customHeight="1">
      <c r="A17" s="31" t="s">
        <v>218</v>
      </c>
      <c r="B17" s="721" t="s">
        <v>4788</v>
      </c>
      <c r="C17" s="721"/>
      <c r="D17" s="721"/>
      <c r="E17" s="721"/>
      <c r="F17" s="721"/>
      <c r="G17" s="721"/>
      <c r="H17" s="721"/>
      <c r="I17" s="721"/>
      <c r="J17" s="721"/>
    </row>
    <row r="18" spans="1:10" ht="45" customHeight="1">
      <c r="A18" s="31">
        <v>13</v>
      </c>
      <c r="B18" s="31"/>
      <c r="C18" s="370" t="s">
        <v>219</v>
      </c>
      <c r="D18" s="31" t="s">
        <v>29</v>
      </c>
      <c r="E18" s="722" t="s">
        <v>207</v>
      </c>
      <c r="F18" s="722" t="str">
        <f>F5</f>
        <v>Công ty cổ phần bê tông Phương Bắc;
 Đc: Thôn Tổ Hỏa, xã Yên Mỹ, tỉnh Hưng Yên; SĐT: 0962290993</v>
      </c>
      <c r="G18" s="481">
        <v>412000</v>
      </c>
      <c r="H18" s="481">
        <v>443000</v>
      </c>
      <c r="I18" s="146">
        <f>H18-G18</f>
        <v>31000</v>
      </c>
      <c r="J18" s="41" t="s">
        <v>152</v>
      </c>
    </row>
    <row r="19" spans="1:10" ht="45">
      <c r="A19" s="31">
        <v>14</v>
      </c>
      <c r="B19" s="31"/>
      <c r="C19" s="370" t="s">
        <v>220</v>
      </c>
      <c r="D19" s="31" t="s">
        <v>29</v>
      </c>
      <c r="E19" s="722"/>
      <c r="F19" s="722"/>
      <c r="G19" s="481">
        <v>526000</v>
      </c>
      <c r="H19" s="481">
        <v>568000</v>
      </c>
      <c r="I19" s="146">
        <f t="shared" ref="I19:I41" si="2">H19-G19</f>
        <v>42000</v>
      </c>
      <c r="J19" s="41" t="s">
        <v>152</v>
      </c>
    </row>
    <row r="20" spans="1:10" ht="45">
      <c r="A20" s="31">
        <v>15</v>
      </c>
      <c r="B20" s="31"/>
      <c r="C20" s="370" t="s">
        <v>221</v>
      </c>
      <c r="D20" s="31" t="s">
        <v>29</v>
      </c>
      <c r="E20" s="722"/>
      <c r="F20" s="722"/>
      <c r="G20" s="481">
        <v>620000</v>
      </c>
      <c r="H20" s="481">
        <v>677000</v>
      </c>
      <c r="I20" s="146">
        <f t="shared" si="2"/>
        <v>57000</v>
      </c>
      <c r="J20" s="41" t="s">
        <v>152</v>
      </c>
    </row>
    <row r="21" spans="1:10" ht="45">
      <c r="A21" s="31">
        <v>16</v>
      </c>
      <c r="B21" s="31"/>
      <c r="C21" s="370" t="s">
        <v>222</v>
      </c>
      <c r="D21" s="31" t="s">
        <v>29</v>
      </c>
      <c r="E21" s="722"/>
      <c r="F21" s="722"/>
      <c r="G21" s="481">
        <v>664000</v>
      </c>
      <c r="H21" s="481">
        <v>740000</v>
      </c>
      <c r="I21" s="146">
        <f t="shared" si="2"/>
        <v>76000</v>
      </c>
      <c r="J21" s="41" t="s">
        <v>152</v>
      </c>
    </row>
    <row r="22" spans="1:10" ht="45">
      <c r="A22" s="31">
        <v>17</v>
      </c>
      <c r="B22" s="31"/>
      <c r="C22" s="370" t="s">
        <v>223</v>
      </c>
      <c r="D22" s="31" t="s">
        <v>29</v>
      </c>
      <c r="E22" s="722"/>
      <c r="F22" s="722"/>
      <c r="G22" s="481">
        <v>966000</v>
      </c>
      <c r="H22" s="481">
        <v>1088000</v>
      </c>
      <c r="I22" s="146">
        <f t="shared" si="2"/>
        <v>122000</v>
      </c>
      <c r="J22" s="41" t="s">
        <v>152</v>
      </c>
    </row>
    <row r="23" spans="1:10" ht="45">
      <c r="A23" s="31">
        <v>18</v>
      </c>
      <c r="B23" s="31"/>
      <c r="C23" s="370" t="s">
        <v>224</v>
      </c>
      <c r="D23" s="31" t="s">
        <v>29</v>
      </c>
      <c r="E23" s="722"/>
      <c r="F23" s="722"/>
      <c r="G23" s="481">
        <v>1446000</v>
      </c>
      <c r="H23" s="481">
        <v>1620000</v>
      </c>
      <c r="I23" s="146">
        <f t="shared" si="2"/>
        <v>174000</v>
      </c>
      <c r="J23" s="41" t="s">
        <v>152</v>
      </c>
    </row>
    <row r="24" spans="1:10" ht="45">
      <c r="A24" s="31">
        <v>19</v>
      </c>
      <c r="B24" s="31"/>
      <c r="C24" s="370" t="s">
        <v>225</v>
      </c>
      <c r="D24" s="31" t="s">
        <v>29</v>
      </c>
      <c r="E24" s="722"/>
      <c r="F24" s="722"/>
      <c r="G24" s="481">
        <v>2071000</v>
      </c>
      <c r="H24" s="481">
        <v>2301000</v>
      </c>
      <c r="I24" s="146">
        <f t="shared" si="2"/>
        <v>230000</v>
      </c>
      <c r="J24" s="41" t="s">
        <v>152</v>
      </c>
    </row>
    <row r="25" spans="1:10" ht="45">
      <c r="A25" s="31">
        <v>20</v>
      </c>
      <c r="B25" s="31"/>
      <c r="C25" s="370" t="s">
        <v>226</v>
      </c>
      <c r="D25" s="31" t="s">
        <v>29</v>
      </c>
      <c r="E25" s="722"/>
      <c r="F25" s="722"/>
      <c r="G25" s="481">
        <v>2426000</v>
      </c>
      <c r="H25" s="481">
        <v>2656000</v>
      </c>
      <c r="I25" s="146">
        <f t="shared" si="2"/>
        <v>230000</v>
      </c>
      <c r="J25" s="41" t="s">
        <v>152</v>
      </c>
    </row>
    <row r="26" spans="1:10" ht="45">
      <c r="A26" s="31">
        <v>21</v>
      </c>
      <c r="B26" s="31"/>
      <c r="C26" s="370" t="s">
        <v>4789</v>
      </c>
      <c r="D26" s="31" t="s">
        <v>29</v>
      </c>
      <c r="E26" s="722"/>
      <c r="F26" s="722"/>
      <c r="G26" s="481">
        <v>2552000</v>
      </c>
      <c r="H26" s="481">
        <v>2782000</v>
      </c>
      <c r="I26" s="146">
        <f t="shared" si="2"/>
        <v>230000</v>
      </c>
      <c r="J26" s="41" t="s">
        <v>152</v>
      </c>
    </row>
    <row r="27" spans="1:10" ht="45">
      <c r="A27" s="31">
        <v>22</v>
      </c>
      <c r="B27" s="31"/>
      <c r="C27" s="370" t="s">
        <v>227</v>
      </c>
      <c r="D27" s="31" t="s">
        <v>29</v>
      </c>
      <c r="E27" s="722"/>
      <c r="F27" s="722"/>
      <c r="G27" s="481">
        <v>2901000</v>
      </c>
      <c r="H27" s="481">
        <v>3164000</v>
      </c>
      <c r="I27" s="146">
        <f t="shared" si="2"/>
        <v>263000</v>
      </c>
      <c r="J27" s="41" t="s">
        <v>152</v>
      </c>
    </row>
    <row r="28" spans="1:10" ht="45">
      <c r="A28" s="31">
        <v>22</v>
      </c>
      <c r="B28" s="31"/>
      <c r="C28" s="370" t="s">
        <v>228</v>
      </c>
      <c r="D28" s="31" t="s">
        <v>29</v>
      </c>
      <c r="E28" s="722"/>
      <c r="F28" s="722"/>
      <c r="G28" s="481">
        <v>4255000</v>
      </c>
      <c r="H28" s="481">
        <v>4715000</v>
      </c>
      <c r="I28" s="146">
        <f t="shared" si="2"/>
        <v>460000</v>
      </c>
      <c r="J28" s="41" t="s">
        <v>152</v>
      </c>
    </row>
    <row r="29" spans="1:10" ht="45">
      <c r="A29" s="31">
        <v>23</v>
      </c>
      <c r="B29" s="31"/>
      <c r="C29" s="370" t="s">
        <v>229</v>
      </c>
      <c r="D29" s="31"/>
      <c r="E29" s="722"/>
      <c r="F29" s="722"/>
      <c r="G29" s="481">
        <v>4652000</v>
      </c>
      <c r="H29" s="481">
        <v>5112000</v>
      </c>
      <c r="I29" s="146">
        <f t="shared" ref="I29" si="3">H29-G29</f>
        <v>460000</v>
      </c>
      <c r="J29" s="41" t="s">
        <v>152</v>
      </c>
    </row>
    <row r="30" spans="1:10" ht="15" customHeight="1">
      <c r="A30" s="31" t="s">
        <v>230</v>
      </c>
      <c r="B30" s="170" t="s">
        <v>231</v>
      </c>
      <c r="C30" s="23"/>
      <c r="D30" s="23"/>
      <c r="E30" s="722"/>
      <c r="F30" s="722"/>
      <c r="G30" s="88"/>
      <c r="H30" s="88"/>
      <c r="I30" s="88"/>
      <c r="J30" s="88"/>
    </row>
    <row r="31" spans="1:10" ht="30" customHeight="1">
      <c r="A31" s="31">
        <v>24</v>
      </c>
      <c r="B31" s="31"/>
      <c r="C31" s="370" t="s">
        <v>232</v>
      </c>
      <c r="D31" s="31" t="s">
        <v>28</v>
      </c>
      <c r="E31" s="722"/>
      <c r="F31" s="722"/>
      <c r="G31" s="481">
        <v>86000</v>
      </c>
      <c r="H31" s="481">
        <v>95000</v>
      </c>
      <c r="I31" s="146">
        <f t="shared" si="2"/>
        <v>9000</v>
      </c>
      <c r="J31" s="41" t="s">
        <v>152</v>
      </c>
    </row>
    <row r="32" spans="1:10" ht="30">
      <c r="A32" s="31">
        <v>25</v>
      </c>
      <c r="B32" s="31"/>
      <c r="C32" s="370" t="s">
        <v>233</v>
      </c>
      <c r="D32" s="31" t="s">
        <v>28</v>
      </c>
      <c r="E32" s="722"/>
      <c r="F32" s="722"/>
      <c r="G32" s="481">
        <v>102000</v>
      </c>
      <c r="H32" s="481">
        <v>114000</v>
      </c>
      <c r="I32" s="146">
        <f t="shared" si="2"/>
        <v>12000</v>
      </c>
      <c r="J32" s="41" t="s">
        <v>152</v>
      </c>
    </row>
    <row r="33" spans="1:10" ht="30">
      <c r="A33" s="31">
        <v>26</v>
      </c>
      <c r="B33" s="31"/>
      <c r="C33" s="370" t="s">
        <v>234</v>
      </c>
      <c r="D33" s="31" t="s">
        <v>28</v>
      </c>
      <c r="E33" s="722"/>
      <c r="F33" s="722"/>
      <c r="G33" s="481">
        <v>124000</v>
      </c>
      <c r="H33" s="481">
        <v>139000</v>
      </c>
      <c r="I33" s="146">
        <f t="shared" si="2"/>
        <v>15000</v>
      </c>
      <c r="J33" s="41" t="s">
        <v>152</v>
      </c>
    </row>
    <row r="34" spans="1:10" ht="30">
      <c r="A34" s="31">
        <v>27</v>
      </c>
      <c r="B34" s="31"/>
      <c r="C34" s="370" t="s">
        <v>235</v>
      </c>
      <c r="D34" s="31" t="s">
        <v>28</v>
      </c>
      <c r="E34" s="722"/>
      <c r="F34" s="722"/>
      <c r="G34" s="481">
        <v>141000</v>
      </c>
      <c r="H34" s="481">
        <v>161000</v>
      </c>
      <c r="I34" s="146">
        <f t="shared" si="2"/>
        <v>20000</v>
      </c>
      <c r="J34" s="41" t="s">
        <v>152</v>
      </c>
    </row>
    <row r="35" spans="1:10" ht="30">
      <c r="A35" s="31">
        <v>28</v>
      </c>
      <c r="B35" s="31"/>
      <c r="C35" s="370" t="s">
        <v>236</v>
      </c>
      <c r="D35" s="31" t="s">
        <v>28</v>
      </c>
      <c r="E35" s="722"/>
      <c r="F35" s="722"/>
      <c r="G35" s="481">
        <v>183000</v>
      </c>
      <c r="H35" s="481">
        <v>202000</v>
      </c>
      <c r="I35" s="146">
        <f t="shared" si="2"/>
        <v>19000</v>
      </c>
      <c r="J35" s="41" t="s">
        <v>152</v>
      </c>
    </row>
    <row r="36" spans="1:10" ht="34.5" customHeight="1">
      <c r="A36" s="31">
        <v>29</v>
      </c>
      <c r="B36" s="31"/>
      <c r="C36" s="370" t="s">
        <v>237</v>
      </c>
      <c r="D36" s="31" t="s">
        <v>28</v>
      </c>
      <c r="E36" s="722" t="str">
        <f>E18</f>
        <v>TCVN 9113:2012</v>
      </c>
      <c r="F36" s="722" t="str">
        <f>F18</f>
        <v>Công ty cổ phần bê tông Phương Bắc;
 Đc: Thôn Tổ Hỏa, xã Yên Mỹ, tỉnh Hưng Yên; SĐT: 0962290993</v>
      </c>
      <c r="G36" s="481">
        <v>268000</v>
      </c>
      <c r="H36" s="481">
        <v>296000</v>
      </c>
      <c r="I36" s="146">
        <f t="shared" si="2"/>
        <v>28000</v>
      </c>
      <c r="J36" s="41" t="s">
        <v>152</v>
      </c>
    </row>
    <row r="37" spans="1:10" ht="34.5" customHeight="1">
      <c r="A37" s="31">
        <v>30</v>
      </c>
      <c r="B37" s="31"/>
      <c r="C37" s="370" t="s">
        <v>238</v>
      </c>
      <c r="D37" s="31" t="s">
        <v>28</v>
      </c>
      <c r="E37" s="722"/>
      <c r="F37" s="722"/>
      <c r="G37" s="481">
        <v>404000</v>
      </c>
      <c r="H37" s="481">
        <v>439000</v>
      </c>
      <c r="I37" s="146">
        <f t="shared" si="2"/>
        <v>35000</v>
      </c>
      <c r="J37" s="41" t="s">
        <v>152</v>
      </c>
    </row>
    <row r="38" spans="1:10" ht="34.5" customHeight="1">
      <c r="A38" s="31">
        <v>31</v>
      </c>
      <c r="B38" s="31"/>
      <c r="C38" s="370" t="s">
        <v>239</v>
      </c>
      <c r="D38" s="31" t="s">
        <v>28</v>
      </c>
      <c r="E38" s="722"/>
      <c r="F38" s="722"/>
      <c r="G38" s="481">
        <v>404000</v>
      </c>
      <c r="H38" s="481">
        <v>439000</v>
      </c>
      <c r="I38" s="146">
        <f t="shared" si="2"/>
        <v>35000</v>
      </c>
      <c r="J38" s="41" t="s">
        <v>152</v>
      </c>
    </row>
    <row r="39" spans="1:10" ht="34.5" customHeight="1">
      <c r="A39" s="31">
        <v>32</v>
      </c>
      <c r="B39" s="31"/>
      <c r="C39" s="370" t="s">
        <v>240</v>
      </c>
      <c r="D39" s="31" t="s">
        <v>28</v>
      </c>
      <c r="E39" s="722"/>
      <c r="F39" s="722"/>
      <c r="G39" s="481">
        <v>493000</v>
      </c>
      <c r="H39" s="481">
        <v>545000</v>
      </c>
      <c r="I39" s="146">
        <f t="shared" si="2"/>
        <v>52000</v>
      </c>
      <c r="J39" s="41" t="s">
        <v>152</v>
      </c>
    </row>
    <row r="40" spans="1:10" ht="34.5" customHeight="1">
      <c r="A40" s="31">
        <v>33</v>
      </c>
      <c r="B40" s="31"/>
      <c r="C40" s="370" t="s">
        <v>241</v>
      </c>
      <c r="D40" s="31" t="s">
        <v>28</v>
      </c>
      <c r="E40" s="722"/>
      <c r="F40" s="722"/>
      <c r="G40" s="481">
        <v>619000</v>
      </c>
      <c r="H40" s="481">
        <v>684000</v>
      </c>
      <c r="I40" s="146">
        <f t="shared" si="2"/>
        <v>65000</v>
      </c>
      <c r="J40" s="41" t="s">
        <v>152</v>
      </c>
    </row>
    <row r="41" spans="1:10" ht="34.5" customHeight="1">
      <c r="A41" s="31">
        <v>34</v>
      </c>
      <c r="B41" s="31"/>
      <c r="C41" s="370" t="s">
        <v>242</v>
      </c>
      <c r="D41" s="31" t="s">
        <v>28</v>
      </c>
      <c r="E41" s="722"/>
      <c r="F41" s="722"/>
      <c r="G41" s="481">
        <v>650000</v>
      </c>
      <c r="H41" s="481">
        <v>718000</v>
      </c>
      <c r="I41" s="146">
        <f t="shared" si="2"/>
        <v>68000</v>
      </c>
      <c r="J41" s="41" t="s">
        <v>152</v>
      </c>
    </row>
    <row r="42" spans="1:10" ht="23.45" customHeight="1">
      <c r="A42" s="31" t="s">
        <v>243</v>
      </c>
      <c r="B42" s="722" t="s">
        <v>244</v>
      </c>
      <c r="C42" s="722"/>
      <c r="D42" s="722"/>
      <c r="E42" s="722"/>
      <c r="F42" s="722"/>
      <c r="G42" s="171"/>
      <c r="H42" s="171"/>
      <c r="I42" s="171"/>
      <c r="J42" s="171"/>
    </row>
    <row r="43" spans="1:10" ht="34.5" customHeight="1">
      <c r="A43" s="31">
        <v>35</v>
      </c>
      <c r="B43" s="31"/>
      <c r="C43" s="370" t="s">
        <v>4790</v>
      </c>
      <c r="D43" s="31" t="s">
        <v>29</v>
      </c>
      <c r="E43" s="722" t="s">
        <v>245</v>
      </c>
      <c r="F43" s="722"/>
      <c r="G43" s="481">
        <v>1770000</v>
      </c>
      <c r="H43" s="481">
        <v>1910000</v>
      </c>
      <c r="I43" s="146">
        <v>180000</v>
      </c>
      <c r="J43" s="41" t="s">
        <v>152</v>
      </c>
    </row>
    <row r="44" spans="1:10" ht="34.5" customHeight="1">
      <c r="A44" s="31">
        <v>36</v>
      </c>
      <c r="B44" s="31"/>
      <c r="C44" s="370" t="s">
        <v>4791</v>
      </c>
      <c r="D44" s="31" t="s">
        <v>29</v>
      </c>
      <c r="E44" s="722"/>
      <c r="F44" s="722"/>
      <c r="G44" s="481">
        <v>1980000</v>
      </c>
      <c r="H44" s="481">
        <v>2160000</v>
      </c>
      <c r="I44" s="146">
        <v>230000</v>
      </c>
      <c r="J44" s="41" t="s">
        <v>152</v>
      </c>
    </row>
    <row r="45" spans="1:10" ht="34.5" customHeight="1">
      <c r="A45" s="31">
        <v>37</v>
      </c>
      <c r="B45" s="31"/>
      <c r="C45" s="370" t="s">
        <v>4792</v>
      </c>
      <c r="D45" s="31" t="s">
        <v>29</v>
      </c>
      <c r="E45" s="722"/>
      <c r="F45" s="722"/>
      <c r="G45" s="481">
        <v>2660000</v>
      </c>
      <c r="H45" s="481">
        <v>2870000</v>
      </c>
      <c r="I45" s="146">
        <v>270000</v>
      </c>
      <c r="J45" s="41" t="s">
        <v>152</v>
      </c>
    </row>
    <row r="46" spans="1:10" ht="34.5" customHeight="1">
      <c r="A46" s="31">
        <v>38</v>
      </c>
      <c r="B46" s="31"/>
      <c r="C46" s="370" t="s">
        <v>4793</v>
      </c>
      <c r="D46" s="31" t="s">
        <v>29</v>
      </c>
      <c r="E46" s="722"/>
      <c r="F46" s="722"/>
      <c r="G46" s="481">
        <v>3330000</v>
      </c>
      <c r="H46" s="481">
        <v>3760000</v>
      </c>
      <c r="I46" s="146">
        <v>540000</v>
      </c>
      <c r="J46" s="41" t="s">
        <v>152</v>
      </c>
    </row>
    <row r="47" spans="1:10" ht="34.5" customHeight="1">
      <c r="A47" s="31">
        <v>39</v>
      </c>
      <c r="B47" s="31"/>
      <c r="C47" s="370" t="s">
        <v>4794</v>
      </c>
      <c r="D47" s="31" t="s">
        <v>29</v>
      </c>
      <c r="E47" s="722"/>
      <c r="F47" s="722"/>
      <c r="G47" s="481">
        <v>4860000</v>
      </c>
      <c r="H47" s="481">
        <v>5290000</v>
      </c>
      <c r="I47" s="146">
        <v>540000</v>
      </c>
      <c r="J47" s="41" t="s">
        <v>152</v>
      </c>
    </row>
    <row r="48" spans="1:10" ht="34.5" customHeight="1">
      <c r="A48" s="31">
        <v>40</v>
      </c>
      <c r="B48" s="31"/>
      <c r="C48" s="370" t="s">
        <v>4795</v>
      </c>
      <c r="D48" s="31" t="s">
        <v>29</v>
      </c>
      <c r="E48" s="722"/>
      <c r="F48" s="722"/>
      <c r="G48" s="481">
        <v>8060000</v>
      </c>
      <c r="H48" s="481">
        <v>8740000</v>
      </c>
      <c r="I48" s="146">
        <v>860000</v>
      </c>
      <c r="J48" s="41" t="s">
        <v>152</v>
      </c>
    </row>
    <row r="49" spans="1:10" ht="34.5" customHeight="1">
      <c r="A49" s="31">
        <v>41</v>
      </c>
      <c r="B49" s="31"/>
      <c r="C49" s="370" t="s">
        <v>4796</v>
      </c>
      <c r="D49" s="31" t="s">
        <v>29</v>
      </c>
      <c r="E49" s="722"/>
      <c r="F49" s="722"/>
      <c r="G49" s="481">
        <v>12770000</v>
      </c>
      <c r="H49" s="481">
        <v>13830000</v>
      </c>
      <c r="I49" s="146">
        <v>1340000</v>
      </c>
      <c r="J49" s="41" t="s">
        <v>152</v>
      </c>
    </row>
    <row r="50" spans="1:10" ht="34.5" customHeight="1">
      <c r="A50" s="31">
        <v>42</v>
      </c>
      <c r="B50" s="31"/>
      <c r="C50" s="370" t="s">
        <v>4797</v>
      </c>
      <c r="D50" s="31" t="s">
        <v>29</v>
      </c>
      <c r="E50" s="722"/>
      <c r="F50" s="722"/>
      <c r="G50" s="481">
        <v>19880000</v>
      </c>
      <c r="H50" s="481">
        <v>22010000</v>
      </c>
      <c r="I50" s="146">
        <v>2680000</v>
      </c>
      <c r="J50" s="41" t="s">
        <v>152</v>
      </c>
    </row>
    <row r="51" spans="1:10" ht="16.5" customHeight="1">
      <c r="A51" s="31" t="s">
        <v>246</v>
      </c>
      <c r="B51" s="170" t="s">
        <v>247</v>
      </c>
      <c r="C51" s="172"/>
      <c r="D51" s="172"/>
      <c r="E51" s="172"/>
      <c r="F51" s="722"/>
      <c r="G51" s="172"/>
      <c r="H51" s="172"/>
      <c r="I51" s="172"/>
      <c r="J51" s="172"/>
    </row>
    <row r="52" spans="1:10" ht="34.5" customHeight="1">
      <c r="A52" s="31">
        <v>43</v>
      </c>
      <c r="B52" s="31"/>
      <c r="C52" s="370" t="s">
        <v>4798</v>
      </c>
      <c r="D52" s="31" t="s">
        <v>29</v>
      </c>
      <c r="E52" s="722" t="s">
        <v>245</v>
      </c>
      <c r="F52" s="722"/>
      <c r="G52" s="481">
        <v>1820000</v>
      </c>
      <c r="H52" s="481">
        <v>1960000</v>
      </c>
      <c r="I52" s="146">
        <v>180000</v>
      </c>
      <c r="J52" s="41" t="s">
        <v>152</v>
      </c>
    </row>
    <row r="53" spans="1:10" ht="34.5" customHeight="1">
      <c r="A53" s="31">
        <v>44</v>
      </c>
      <c r="B53" s="31"/>
      <c r="C53" s="370" t="s">
        <v>4799</v>
      </c>
      <c r="D53" s="31" t="s">
        <v>29</v>
      </c>
      <c r="E53" s="722"/>
      <c r="F53" s="722"/>
      <c r="G53" s="481">
        <v>2360000</v>
      </c>
      <c r="H53" s="481">
        <v>2540000</v>
      </c>
      <c r="I53" s="146">
        <v>230000</v>
      </c>
      <c r="J53" s="41" t="s">
        <v>152</v>
      </c>
    </row>
    <row r="54" spans="1:10" ht="34.5" customHeight="1">
      <c r="A54" s="31">
        <v>45</v>
      </c>
      <c r="B54" s="31"/>
      <c r="C54" s="370" t="s">
        <v>4800</v>
      </c>
      <c r="D54" s="31" t="s">
        <v>29</v>
      </c>
      <c r="E54" s="722"/>
      <c r="F54" s="722"/>
      <c r="G54" s="481">
        <v>2770000</v>
      </c>
      <c r="H54" s="481">
        <v>2980000</v>
      </c>
      <c r="I54" s="146">
        <v>270000</v>
      </c>
      <c r="J54" s="41" t="s">
        <v>152</v>
      </c>
    </row>
    <row r="55" spans="1:10" ht="34.5" customHeight="1">
      <c r="A55" s="31">
        <v>46</v>
      </c>
      <c r="B55" s="31"/>
      <c r="C55" s="370" t="s">
        <v>4801</v>
      </c>
      <c r="D55" s="31" t="s">
        <v>29</v>
      </c>
      <c r="E55" s="726" t="str">
        <f>E52</f>
        <v>TCVN 9116:2012</v>
      </c>
      <c r="F55" s="722"/>
      <c r="G55" s="481">
        <v>3470000</v>
      </c>
      <c r="H55" s="481">
        <v>3900000</v>
      </c>
      <c r="I55" s="146">
        <v>540000</v>
      </c>
      <c r="J55" s="41" t="s">
        <v>152</v>
      </c>
    </row>
    <row r="56" spans="1:10" ht="34.5" customHeight="1">
      <c r="A56" s="31">
        <v>47</v>
      </c>
      <c r="B56" s="31"/>
      <c r="C56" s="370" t="s">
        <v>4802</v>
      </c>
      <c r="D56" s="31" t="s">
        <v>29</v>
      </c>
      <c r="E56" s="726"/>
      <c r="F56" s="722"/>
      <c r="G56" s="481">
        <v>4680000</v>
      </c>
      <c r="H56" s="481">
        <v>5110000</v>
      </c>
      <c r="I56" s="146">
        <v>540000</v>
      </c>
      <c r="J56" s="41" t="s">
        <v>152</v>
      </c>
    </row>
    <row r="57" spans="1:10" ht="34.5" customHeight="1">
      <c r="A57" s="31">
        <v>48</v>
      </c>
      <c r="B57" s="31"/>
      <c r="C57" s="370" t="s">
        <v>4803</v>
      </c>
      <c r="D57" s="31" t="s">
        <v>29</v>
      </c>
      <c r="E57" s="726"/>
      <c r="F57" s="722" t="str">
        <f>F36</f>
        <v>Công ty cổ phần bê tông Phương Bắc;
 Đc: Thôn Tổ Hỏa, xã Yên Mỹ, tỉnh Hưng Yên; SĐT: 0962290993</v>
      </c>
      <c r="G57" s="481">
        <v>8410000</v>
      </c>
      <c r="H57" s="481">
        <v>9090000</v>
      </c>
      <c r="I57" s="146">
        <v>860000</v>
      </c>
      <c r="J57" s="41" t="s">
        <v>152</v>
      </c>
    </row>
    <row r="58" spans="1:10" ht="34.5" customHeight="1">
      <c r="A58" s="31">
        <v>49</v>
      </c>
      <c r="B58" s="31"/>
      <c r="C58" s="370" t="s">
        <v>4804</v>
      </c>
      <c r="D58" s="31" t="s">
        <v>29</v>
      </c>
      <c r="E58" s="722" t="str">
        <f>E55</f>
        <v>TCVN 9116:2012</v>
      </c>
      <c r="F58" s="722"/>
      <c r="G58" s="481">
        <v>10950000</v>
      </c>
      <c r="H58" s="481">
        <v>12010000</v>
      </c>
      <c r="I58" s="146">
        <v>1340000</v>
      </c>
      <c r="J58" s="41" t="s">
        <v>152</v>
      </c>
    </row>
    <row r="59" spans="1:10" ht="34.5" customHeight="1">
      <c r="A59" s="31">
        <v>50</v>
      </c>
      <c r="B59" s="31"/>
      <c r="C59" s="370" t="s">
        <v>4805</v>
      </c>
      <c r="D59" s="31" t="s">
        <v>29</v>
      </c>
      <c r="E59" s="722"/>
      <c r="F59" s="722"/>
      <c r="G59" s="481">
        <v>20910000</v>
      </c>
      <c r="H59" s="481">
        <v>23040000</v>
      </c>
      <c r="I59" s="146">
        <v>2680000</v>
      </c>
      <c r="J59" s="41" t="s">
        <v>152</v>
      </c>
    </row>
    <row r="60" spans="1:10" ht="18" customHeight="1">
      <c r="A60" s="31" t="s">
        <v>248</v>
      </c>
      <c r="B60" s="722" t="s">
        <v>249</v>
      </c>
      <c r="C60" s="722"/>
      <c r="D60" s="722"/>
      <c r="E60" s="722"/>
      <c r="F60" s="722"/>
      <c r="G60" s="172"/>
      <c r="H60" s="172"/>
      <c r="I60" s="172"/>
      <c r="J60" s="172"/>
    </row>
    <row r="61" spans="1:10" ht="46.5" customHeight="1">
      <c r="A61" s="31">
        <v>51</v>
      </c>
      <c r="B61" s="31"/>
      <c r="C61" s="370" t="s">
        <v>4806</v>
      </c>
      <c r="D61" s="31" t="s">
        <v>29</v>
      </c>
      <c r="E61" s="722" t="s">
        <v>245</v>
      </c>
      <c r="F61" s="722"/>
      <c r="G61" s="481">
        <v>4760000</v>
      </c>
      <c r="H61" s="481">
        <v>5140000</v>
      </c>
      <c r="I61" s="146">
        <v>480000</v>
      </c>
      <c r="J61" s="41" t="s">
        <v>152</v>
      </c>
    </row>
    <row r="62" spans="1:10" ht="46.5" customHeight="1">
      <c r="A62" s="31">
        <v>52</v>
      </c>
      <c r="B62" s="31"/>
      <c r="C62" s="370" t="s">
        <v>4807</v>
      </c>
      <c r="D62" s="31" t="s">
        <v>29</v>
      </c>
      <c r="E62" s="722"/>
      <c r="F62" s="722"/>
      <c r="G62" s="481">
        <v>5770000</v>
      </c>
      <c r="H62" s="481">
        <v>6240000</v>
      </c>
      <c r="I62" s="146">
        <v>600000</v>
      </c>
      <c r="J62" s="41" t="s">
        <v>152</v>
      </c>
    </row>
    <row r="63" spans="1:10" ht="46.5" customHeight="1">
      <c r="A63" s="31">
        <v>53</v>
      </c>
      <c r="B63" s="31"/>
      <c r="C63" s="370" t="s">
        <v>4808</v>
      </c>
      <c r="D63" s="31" t="s">
        <v>29</v>
      </c>
      <c r="E63" s="722"/>
      <c r="F63" s="722"/>
      <c r="G63" s="481">
        <v>9170000</v>
      </c>
      <c r="H63" s="481">
        <v>9850000</v>
      </c>
      <c r="I63" s="146">
        <v>860000</v>
      </c>
      <c r="J63" s="41" t="s">
        <v>152</v>
      </c>
    </row>
    <row r="64" spans="1:10" ht="46.5" customHeight="1">
      <c r="A64" s="31">
        <v>54</v>
      </c>
      <c r="B64" s="31"/>
      <c r="C64" s="370" t="s">
        <v>4809</v>
      </c>
      <c r="D64" s="31" t="s">
        <v>29</v>
      </c>
      <c r="E64" s="722"/>
      <c r="F64" s="722"/>
      <c r="G64" s="481">
        <v>15270000</v>
      </c>
      <c r="H64" s="481">
        <v>16690000</v>
      </c>
      <c r="I64" s="146">
        <v>1790000</v>
      </c>
      <c r="J64" s="41" t="s">
        <v>152</v>
      </c>
    </row>
    <row r="65" spans="1:10" ht="46.5" customHeight="1">
      <c r="A65" s="31">
        <v>55</v>
      </c>
      <c r="B65" s="31"/>
      <c r="C65" s="370" t="s">
        <v>4810</v>
      </c>
      <c r="D65" s="31" t="s">
        <v>29</v>
      </c>
      <c r="E65" s="722"/>
      <c r="F65" s="722"/>
      <c r="G65" s="481">
        <v>23990000</v>
      </c>
      <c r="H65" s="481">
        <v>26120000</v>
      </c>
      <c r="I65" s="146">
        <v>2890000</v>
      </c>
      <c r="J65" s="41" t="s">
        <v>152</v>
      </c>
    </row>
    <row r="66" spans="1:10" ht="46.5" customHeight="1">
      <c r="A66" s="31">
        <v>56</v>
      </c>
      <c r="B66" s="31"/>
      <c r="C66" s="370" t="s">
        <v>4811</v>
      </c>
      <c r="D66" s="31" t="s">
        <v>29</v>
      </c>
      <c r="E66" s="722"/>
      <c r="F66" s="722"/>
      <c r="G66" s="481">
        <v>34790000</v>
      </c>
      <c r="H66" s="481">
        <v>37340000</v>
      </c>
      <c r="I66" s="146">
        <v>3470000</v>
      </c>
      <c r="J66" s="41" t="s">
        <v>152</v>
      </c>
    </row>
    <row r="67" spans="1:10" ht="18" customHeight="1">
      <c r="A67" s="31" t="s">
        <v>250</v>
      </c>
      <c r="B67" s="170" t="s">
        <v>251</v>
      </c>
      <c r="C67" s="171"/>
      <c r="D67" s="171"/>
      <c r="E67" s="171"/>
      <c r="F67" s="722"/>
      <c r="G67" s="171"/>
      <c r="H67" s="171"/>
      <c r="I67" s="171"/>
      <c r="J67" s="171"/>
    </row>
    <row r="68" spans="1:10" ht="45">
      <c r="A68" s="31">
        <v>57</v>
      </c>
      <c r="B68" s="31"/>
      <c r="C68" s="370" t="s">
        <v>4812</v>
      </c>
      <c r="D68" s="31" t="s">
        <v>29</v>
      </c>
      <c r="E68" s="722" t="s">
        <v>245</v>
      </c>
      <c r="F68" s="722"/>
      <c r="G68" s="481">
        <v>4990000</v>
      </c>
      <c r="H68" s="481">
        <v>5370000</v>
      </c>
      <c r="I68" s="146">
        <v>480000</v>
      </c>
      <c r="J68" s="41" t="s">
        <v>152</v>
      </c>
    </row>
    <row r="69" spans="1:10" ht="48.75" customHeight="1">
      <c r="A69" s="31">
        <v>58</v>
      </c>
      <c r="B69" s="31"/>
      <c r="C69" s="370" t="s">
        <v>4813</v>
      </c>
      <c r="D69" s="31" t="s">
        <v>29</v>
      </c>
      <c r="E69" s="722"/>
      <c r="F69" s="722"/>
      <c r="G69" s="481">
        <v>6280000</v>
      </c>
      <c r="H69" s="481">
        <v>6750000</v>
      </c>
      <c r="I69" s="146">
        <v>600000</v>
      </c>
      <c r="J69" s="41" t="s">
        <v>152</v>
      </c>
    </row>
    <row r="70" spans="1:10" ht="46.5" customHeight="1">
      <c r="A70" s="31">
        <v>59</v>
      </c>
      <c r="B70" s="31"/>
      <c r="C70" s="370" t="s">
        <v>4814</v>
      </c>
      <c r="D70" s="31" t="s">
        <v>29</v>
      </c>
      <c r="E70" s="722"/>
      <c r="F70" s="722"/>
      <c r="G70" s="481">
        <v>9810000</v>
      </c>
      <c r="H70" s="481">
        <v>10490000</v>
      </c>
      <c r="I70" s="146">
        <v>860000</v>
      </c>
      <c r="J70" s="41" t="s">
        <v>152</v>
      </c>
    </row>
    <row r="71" spans="1:10" ht="46.5" customHeight="1">
      <c r="A71" s="31">
        <v>60</v>
      </c>
      <c r="B71" s="31"/>
      <c r="C71" s="370" t="s">
        <v>4815</v>
      </c>
      <c r="D71" s="31" t="s">
        <v>29</v>
      </c>
      <c r="E71" s="722"/>
      <c r="F71" s="722"/>
      <c r="G71" s="481">
        <v>16340000</v>
      </c>
      <c r="H71" s="481">
        <v>17760000</v>
      </c>
      <c r="I71" s="146">
        <v>1790000</v>
      </c>
      <c r="J71" s="41" t="s">
        <v>152</v>
      </c>
    </row>
    <row r="72" spans="1:10" ht="46.5" customHeight="1">
      <c r="A72" s="31">
        <v>61</v>
      </c>
      <c r="B72" s="31"/>
      <c r="C72" s="370" t="s">
        <v>4816</v>
      </c>
      <c r="D72" s="31" t="s">
        <v>29</v>
      </c>
      <c r="E72" s="722" t="str">
        <f>E68</f>
        <v>TCVN 9116:2012</v>
      </c>
      <c r="F72" s="722"/>
      <c r="G72" s="481">
        <v>25270000</v>
      </c>
      <c r="H72" s="481">
        <v>27400000</v>
      </c>
      <c r="I72" s="146">
        <v>2890000</v>
      </c>
      <c r="J72" s="41" t="s">
        <v>152</v>
      </c>
    </row>
    <row r="73" spans="1:10" ht="46.5" customHeight="1">
      <c r="A73" s="31">
        <v>62</v>
      </c>
      <c r="B73" s="31"/>
      <c r="C73" s="370" t="s">
        <v>4817</v>
      </c>
      <c r="D73" s="31" t="s">
        <v>29</v>
      </c>
      <c r="E73" s="722"/>
      <c r="F73" s="722"/>
      <c r="G73" s="481">
        <v>37830000</v>
      </c>
      <c r="H73" s="481">
        <v>40380000</v>
      </c>
      <c r="I73" s="146">
        <v>3470000</v>
      </c>
      <c r="J73" s="41" t="s">
        <v>152</v>
      </c>
    </row>
    <row r="74" spans="1:10" ht="18.75">
      <c r="A74" s="723"/>
      <c r="B74" s="260"/>
      <c r="C74" s="724"/>
      <c r="D74" s="724"/>
      <c r="E74" s="724"/>
      <c r="F74" s="724"/>
      <c r="G74" s="725"/>
      <c r="H74" s="725"/>
      <c r="I74" s="725"/>
    </row>
    <row r="75" spans="1:10" ht="18.75">
      <c r="A75" s="723"/>
      <c r="B75" s="260"/>
      <c r="C75" s="724"/>
      <c r="D75" s="724"/>
      <c r="E75" s="724"/>
      <c r="F75" s="724"/>
      <c r="G75" s="725"/>
      <c r="H75" s="725"/>
      <c r="I75" s="725"/>
    </row>
    <row r="76" spans="1:10" ht="18.75">
      <c r="A76" s="723"/>
      <c r="B76" s="260"/>
      <c r="C76" s="724"/>
      <c r="D76" s="724"/>
      <c r="E76" s="724"/>
      <c r="F76" s="724"/>
      <c r="G76" s="725"/>
      <c r="H76" s="725"/>
      <c r="I76" s="725"/>
    </row>
    <row r="77" spans="1:10" ht="18.75">
      <c r="A77" s="723"/>
      <c r="B77" s="260"/>
      <c r="C77" s="724"/>
      <c r="D77" s="724"/>
      <c r="E77" s="724"/>
      <c r="F77" s="724"/>
      <c r="G77" s="725"/>
      <c r="H77" s="725"/>
      <c r="I77" s="725"/>
    </row>
  </sheetData>
  <mergeCells count="24">
    <mergeCell ref="E36:E41"/>
    <mergeCell ref="F36:F56"/>
    <mergeCell ref="F57:F73"/>
    <mergeCell ref="E55:E57"/>
    <mergeCell ref="E58:E59"/>
    <mergeCell ref="E72:E73"/>
    <mergeCell ref="B42:E42"/>
    <mergeCell ref="E43:E50"/>
    <mergeCell ref="B60:E60"/>
    <mergeCell ref="E61:E66"/>
    <mergeCell ref="E52:E54"/>
    <mergeCell ref="E68:E71"/>
    <mergeCell ref="A74:A77"/>
    <mergeCell ref="C74:F77"/>
    <mergeCell ref="G74:I74"/>
    <mergeCell ref="G75:I75"/>
    <mergeCell ref="G76:I76"/>
    <mergeCell ref="G77:I77"/>
    <mergeCell ref="B4:J4"/>
    <mergeCell ref="B17:J17"/>
    <mergeCell ref="F5:F15"/>
    <mergeCell ref="E5:E15"/>
    <mergeCell ref="F18:F35"/>
    <mergeCell ref="E18:E35"/>
  </mergeCells>
  <printOptions horizontalCentered="1"/>
  <pageMargins left="0.23622047244094491" right="0.23622047244094491" top="0.51181102362204722" bottom="0.6692913385826772" header="0" footer="0"/>
  <pageSetup paperSize="9" scale="93" firstPageNumber="17" orientation="portrait" useFirstPageNumber="1" horizontalDpi="300" verticalDpi="300" r:id="rId1"/>
  <headerFooter>
    <oddHeader>&amp;LCBG VLXD T7-2026</oddHeader>
    <oddFooter>&amp;C&amp;P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4"/>
  <sheetViews>
    <sheetView view="pageBreakPreview" zoomScale="85" zoomScaleNormal="100" zoomScaleSheetLayoutView="85" workbookViewId="0">
      <selection activeCell="F4" sqref="F4"/>
    </sheetView>
  </sheetViews>
  <sheetFormatPr defaultColWidth="8.7109375" defaultRowHeight="15"/>
  <cols>
    <col min="1" max="1" width="7.140625" style="6" customWidth="1"/>
    <col min="2" max="2" width="8.7109375" style="6" customWidth="1"/>
    <col min="3" max="3" width="19.28515625" style="2" customWidth="1"/>
    <col min="4" max="4" width="7.7109375" style="2" customWidth="1"/>
    <col min="5" max="5" width="12.85546875" style="2" customWidth="1"/>
    <col min="6" max="6" width="17.85546875" style="263" customWidth="1"/>
    <col min="7" max="7" width="11.42578125" style="2" customWidth="1"/>
    <col min="8" max="9" width="11.28515625" style="2" customWidth="1"/>
    <col min="10" max="16384" width="8.7109375" style="2"/>
  </cols>
  <sheetData>
    <row r="1" spans="1:10" ht="49.5" customHeight="1">
      <c r="A1" s="3" t="s">
        <v>153</v>
      </c>
      <c r="B1" s="3" t="s">
        <v>0</v>
      </c>
      <c r="C1" s="3" t="s">
        <v>8</v>
      </c>
      <c r="D1" s="3" t="s">
        <v>9</v>
      </c>
      <c r="E1" s="3" t="s">
        <v>10</v>
      </c>
      <c r="F1" s="3" t="s">
        <v>11</v>
      </c>
      <c r="G1" s="3" t="s">
        <v>12</v>
      </c>
      <c r="H1" s="3" t="s">
        <v>2</v>
      </c>
      <c r="I1" s="3" t="s">
        <v>16</v>
      </c>
    </row>
    <row r="2" spans="1:10" ht="17.25" customHeight="1">
      <c r="A2" s="3" t="s">
        <v>3529</v>
      </c>
      <c r="B2" s="130" t="s">
        <v>806</v>
      </c>
      <c r="C2" s="5"/>
      <c r="D2" s="3"/>
      <c r="E2" s="3"/>
      <c r="F2" s="3"/>
      <c r="G2" s="3"/>
      <c r="H2" s="5"/>
      <c r="I2" s="3"/>
      <c r="J2" s="261"/>
    </row>
    <row r="3" spans="1:10" ht="29.25" customHeight="1">
      <c r="A3" s="8"/>
      <c r="B3" s="729" t="s">
        <v>3512</v>
      </c>
      <c r="C3" s="729"/>
      <c r="D3" s="729"/>
      <c r="E3" s="729"/>
      <c r="F3" s="729"/>
      <c r="G3" s="3"/>
      <c r="H3" s="5"/>
      <c r="I3" s="3"/>
      <c r="J3" s="261"/>
    </row>
    <row r="4" spans="1:10" ht="45" customHeight="1">
      <c r="A4" s="313"/>
      <c r="B4" s="722" t="s">
        <v>3508</v>
      </c>
      <c r="C4" s="722" t="s">
        <v>3539</v>
      </c>
      <c r="D4" s="31" t="s">
        <v>33</v>
      </c>
      <c r="E4" s="728" t="s">
        <v>3509</v>
      </c>
      <c r="F4" s="90" t="s">
        <v>3510</v>
      </c>
      <c r="G4" s="731" t="s">
        <v>3528</v>
      </c>
      <c r="H4" s="94">
        <v>6745200</v>
      </c>
      <c r="I4" s="727" t="s">
        <v>3544</v>
      </c>
    </row>
    <row r="5" spans="1:10" ht="45">
      <c r="A5" s="313"/>
      <c r="B5" s="722"/>
      <c r="C5" s="722"/>
      <c r="D5" s="31" t="s">
        <v>33</v>
      </c>
      <c r="E5" s="728"/>
      <c r="F5" s="90" t="s">
        <v>3511</v>
      </c>
      <c r="G5" s="732"/>
      <c r="H5" s="94">
        <v>9292500</v>
      </c>
      <c r="I5" s="727"/>
    </row>
    <row r="6" spans="1:10" ht="17.25" customHeight="1">
      <c r="A6" s="313"/>
      <c r="B6" s="730" t="s">
        <v>3513</v>
      </c>
      <c r="C6" s="730"/>
      <c r="D6" s="730"/>
      <c r="E6" s="730"/>
      <c r="F6" s="730"/>
      <c r="G6" s="732"/>
      <c r="H6" s="5"/>
      <c r="I6" s="727"/>
    </row>
    <row r="7" spans="1:10" ht="45">
      <c r="A7" s="313"/>
      <c r="B7" s="722"/>
      <c r="C7" s="722" t="s">
        <v>3514</v>
      </c>
      <c r="D7" s="31" t="s">
        <v>3515</v>
      </c>
      <c r="E7" s="728" t="s">
        <v>3516</v>
      </c>
      <c r="F7" s="90" t="s">
        <v>3517</v>
      </c>
      <c r="G7" s="732"/>
      <c r="H7" s="94">
        <v>18346650</v>
      </c>
      <c r="I7" s="727"/>
    </row>
    <row r="8" spans="1:10" ht="45">
      <c r="A8" s="313"/>
      <c r="B8" s="722"/>
      <c r="C8" s="722"/>
      <c r="D8" s="31" t="s">
        <v>3515</v>
      </c>
      <c r="E8" s="728"/>
      <c r="F8" s="90" t="s">
        <v>3518</v>
      </c>
      <c r="G8" s="732"/>
      <c r="H8" s="94">
        <v>21741300</v>
      </c>
      <c r="I8" s="727"/>
    </row>
    <row r="9" spans="1:10" ht="45">
      <c r="A9" s="313"/>
      <c r="B9" s="722"/>
      <c r="C9" s="722"/>
      <c r="D9" s="31" t="s">
        <v>3515</v>
      </c>
      <c r="E9" s="728"/>
      <c r="F9" s="90" t="s">
        <v>3519</v>
      </c>
      <c r="G9" s="732"/>
      <c r="H9" s="94">
        <v>30075150</v>
      </c>
      <c r="I9" s="727"/>
    </row>
    <row r="10" spans="1:10" ht="45">
      <c r="A10" s="313"/>
      <c r="B10" s="722"/>
      <c r="C10" s="722" t="s">
        <v>3514</v>
      </c>
      <c r="D10" s="31" t="s">
        <v>3515</v>
      </c>
      <c r="E10" s="728" t="s">
        <v>3516</v>
      </c>
      <c r="F10" s="90" t="s">
        <v>3520</v>
      </c>
      <c r="G10" s="732"/>
      <c r="H10" s="94">
        <v>41492850</v>
      </c>
      <c r="I10" s="727"/>
    </row>
    <row r="11" spans="1:10" ht="45">
      <c r="A11" s="313"/>
      <c r="B11" s="722"/>
      <c r="C11" s="722"/>
      <c r="D11" s="31" t="s">
        <v>3515</v>
      </c>
      <c r="E11" s="728"/>
      <c r="F11" s="90" t="s">
        <v>3521</v>
      </c>
      <c r="G11" s="732"/>
      <c r="H11" s="94">
        <v>48744150</v>
      </c>
      <c r="I11" s="727"/>
    </row>
    <row r="12" spans="1:10">
      <c r="A12" s="313"/>
      <c r="B12" s="45" t="s">
        <v>3522</v>
      </c>
      <c r="C12" s="5"/>
      <c r="D12" s="5"/>
      <c r="E12" s="5"/>
      <c r="F12" s="262"/>
      <c r="G12" s="732"/>
      <c r="H12" s="5"/>
      <c r="I12" s="727"/>
    </row>
    <row r="13" spans="1:10" ht="60">
      <c r="A13" s="313"/>
      <c r="B13" s="45"/>
      <c r="C13" s="722" t="s">
        <v>3523</v>
      </c>
      <c r="D13" s="31" t="s">
        <v>3524</v>
      </c>
      <c r="E13" s="728" t="s">
        <v>3525</v>
      </c>
      <c r="F13" s="90" t="s">
        <v>3526</v>
      </c>
      <c r="G13" s="732"/>
      <c r="H13" s="94">
        <v>2808750</v>
      </c>
      <c r="I13" s="727"/>
    </row>
    <row r="14" spans="1:10" ht="60">
      <c r="A14" s="312"/>
      <c r="B14" s="45"/>
      <c r="C14" s="722"/>
      <c r="D14" s="31" t="s">
        <v>3524</v>
      </c>
      <c r="E14" s="728"/>
      <c r="F14" s="90" t="s">
        <v>3527</v>
      </c>
      <c r="G14" s="733"/>
      <c r="H14" s="94">
        <v>4594800</v>
      </c>
      <c r="I14" s="727"/>
    </row>
  </sheetData>
  <mergeCells count="15">
    <mergeCell ref="I4:I14"/>
    <mergeCell ref="B4:B5"/>
    <mergeCell ref="C4:C5"/>
    <mergeCell ref="E4:E5"/>
    <mergeCell ref="B3:F3"/>
    <mergeCell ref="B6:F6"/>
    <mergeCell ref="C7:C9"/>
    <mergeCell ref="E7:E9"/>
    <mergeCell ref="B7:B9"/>
    <mergeCell ref="B10:B11"/>
    <mergeCell ref="C10:C11"/>
    <mergeCell ref="E10:E11"/>
    <mergeCell ref="C13:C14"/>
    <mergeCell ref="E13:E14"/>
    <mergeCell ref="G4:G14"/>
  </mergeCells>
  <pageMargins left="0.23622047244094491" right="0.23622047244094491" top="0.51181102362204722" bottom="0.51181102362204722" header="0" footer="0"/>
  <pageSetup paperSize="9" scale="92" firstPageNumber="22" orientation="portrait" useFirstPageNumber="1" horizontalDpi="300" verticalDpi="300" r:id="rId1"/>
  <headerFooter>
    <oddHeader>&amp;LCBG VLXD T7-2026</oddHeader>
    <oddFooter>&amp;C&amp;P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I27"/>
  <sheetViews>
    <sheetView view="pageBreakPreview" topLeftCell="A2" zoomScale="85" zoomScaleNormal="100" zoomScaleSheetLayoutView="85" workbookViewId="0">
      <selection activeCell="H4" sqref="H4"/>
    </sheetView>
  </sheetViews>
  <sheetFormatPr defaultColWidth="8.7109375" defaultRowHeight="15"/>
  <cols>
    <col min="1" max="1" width="6.28515625" style="6" customWidth="1"/>
    <col min="2" max="2" width="10.140625" style="6" customWidth="1"/>
    <col min="3" max="3" width="20.28515625" style="2" customWidth="1"/>
    <col min="4" max="4" width="7.7109375" style="2" customWidth="1"/>
    <col min="5" max="5" width="19.28515625" style="2" customWidth="1"/>
    <col min="6" max="6" width="12" style="2" hidden="1" customWidth="1"/>
    <col min="7" max="7" width="14.7109375" style="7" customWidth="1"/>
    <col min="8" max="8" width="10.42578125" style="2" customWidth="1"/>
    <col min="9" max="9" width="10.28515625" style="255" customWidth="1"/>
    <col min="10" max="16384" width="8.7109375" style="2"/>
  </cols>
  <sheetData>
    <row r="1" spans="1:9" ht="75" customHeight="1">
      <c r="A1" s="3" t="s">
        <v>153</v>
      </c>
      <c r="B1" s="3" t="s">
        <v>0</v>
      </c>
      <c r="C1" s="3" t="s">
        <v>8</v>
      </c>
      <c r="D1" s="3" t="s">
        <v>9</v>
      </c>
      <c r="E1" s="3" t="s">
        <v>10</v>
      </c>
      <c r="F1" s="3" t="s">
        <v>11</v>
      </c>
      <c r="G1" s="3" t="s">
        <v>12</v>
      </c>
      <c r="H1" s="246" t="s">
        <v>3531</v>
      </c>
      <c r="I1" s="3" t="s">
        <v>16</v>
      </c>
    </row>
    <row r="2" spans="1:9" ht="24.75" customHeight="1">
      <c r="A2" s="3">
        <v>4</v>
      </c>
      <c r="B2" s="729" t="s">
        <v>6</v>
      </c>
      <c r="C2" s="729"/>
      <c r="D2" s="3"/>
      <c r="E2" s="3"/>
      <c r="F2" s="3"/>
      <c r="G2" s="3"/>
      <c r="H2" s="246"/>
      <c r="I2" s="3"/>
    </row>
    <row r="3" spans="1:9" s="247" customFormat="1" ht="27" customHeight="1">
      <c r="A3" s="48" t="s">
        <v>400</v>
      </c>
      <c r="C3" s="248"/>
      <c r="D3" s="248"/>
      <c r="E3" s="248"/>
      <c r="F3" s="248"/>
      <c r="G3" s="248"/>
      <c r="H3" s="249"/>
      <c r="I3" s="41"/>
    </row>
    <row r="4" spans="1:9" s="4" customFormat="1" ht="45" customHeight="1">
      <c r="A4" s="31">
        <v>1</v>
      </c>
      <c r="B4" s="250" t="s">
        <v>808</v>
      </c>
      <c r="C4" s="29" t="s">
        <v>377</v>
      </c>
      <c r="D4" s="42" t="s">
        <v>13</v>
      </c>
      <c r="E4" s="31" t="s">
        <v>374</v>
      </c>
      <c r="F4" s="55"/>
      <c r="G4" s="677" t="s">
        <v>3530</v>
      </c>
      <c r="H4" s="251">
        <v>18500</v>
      </c>
      <c r="I4" s="717" t="s">
        <v>5166</v>
      </c>
    </row>
    <row r="5" spans="1:9" s="4" customFormat="1" ht="45">
      <c r="A5" s="31">
        <v>2</v>
      </c>
      <c r="B5" s="250" t="s">
        <v>808</v>
      </c>
      <c r="C5" s="29" t="s">
        <v>378</v>
      </c>
      <c r="D5" s="42" t="s">
        <v>13</v>
      </c>
      <c r="E5" s="31" t="s">
        <v>807</v>
      </c>
      <c r="F5" s="55"/>
      <c r="G5" s="678"/>
      <c r="H5" s="251">
        <v>18700</v>
      </c>
      <c r="I5" s="717"/>
    </row>
    <row r="6" spans="1:9" s="4" customFormat="1" ht="45">
      <c r="A6" s="42">
        <v>3</v>
      </c>
      <c r="B6" s="250" t="s">
        <v>808</v>
      </c>
      <c r="C6" s="29" t="s">
        <v>379</v>
      </c>
      <c r="D6" s="42" t="s">
        <v>13</v>
      </c>
      <c r="E6" s="31" t="s">
        <v>380</v>
      </c>
      <c r="F6" s="55"/>
      <c r="G6" s="678"/>
      <c r="H6" s="251">
        <v>19000</v>
      </c>
      <c r="I6" s="717"/>
    </row>
    <row r="7" spans="1:9" s="4" customFormat="1" ht="45">
      <c r="A7" s="42">
        <v>4</v>
      </c>
      <c r="B7" s="250" t="s">
        <v>808</v>
      </c>
      <c r="C7" s="29" t="s">
        <v>373</v>
      </c>
      <c r="D7" s="42" t="s">
        <v>13</v>
      </c>
      <c r="E7" s="31" t="s">
        <v>374</v>
      </c>
      <c r="F7" s="55"/>
      <c r="G7" s="678"/>
      <c r="H7" s="251">
        <v>20500</v>
      </c>
      <c r="I7" s="717"/>
    </row>
    <row r="8" spans="1:9" s="4" customFormat="1" ht="45">
      <c r="A8" s="31">
        <f>A7+1</f>
        <v>5</v>
      </c>
      <c r="B8" s="250" t="s">
        <v>808</v>
      </c>
      <c r="C8" s="29" t="s">
        <v>375</v>
      </c>
      <c r="D8" s="42" t="s">
        <v>13</v>
      </c>
      <c r="E8" s="31" t="s">
        <v>376</v>
      </c>
      <c r="F8" s="55"/>
      <c r="G8" s="678"/>
      <c r="H8" s="251">
        <v>21500</v>
      </c>
      <c r="I8" s="717"/>
    </row>
    <row r="9" spans="1:9" s="4" customFormat="1" ht="45">
      <c r="A9" s="42">
        <v>6</v>
      </c>
      <c r="B9" s="250" t="s">
        <v>808</v>
      </c>
      <c r="C9" s="29" t="s">
        <v>367</v>
      </c>
      <c r="D9" s="42" t="s">
        <v>13</v>
      </c>
      <c r="E9" s="31" t="s">
        <v>366</v>
      </c>
      <c r="F9" s="55"/>
      <c r="G9" s="678"/>
      <c r="H9" s="251">
        <v>26500</v>
      </c>
      <c r="I9" s="717"/>
    </row>
    <row r="10" spans="1:9" s="4" customFormat="1" ht="45">
      <c r="A10" s="42">
        <v>7</v>
      </c>
      <c r="B10" s="250" t="s">
        <v>808</v>
      </c>
      <c r="C10" s="29" t="s">
        <v>365</v>
      </c>
      <c r="D10" s="42" t="s">
        <v>13</v>
      </c>
      <c r="E10" s="31" t="s">
        <v>366</v>
      </c>
      <c r="F10" s="55"/>
      <c r="G10" s="678"/>
      <c r="H10" s="251">
        <v>26900</v>
      </c>
      <c r="I10" s="717"/>
    </row>
    <row r="11" spans="1:9" s="4" customFormat="1" ht="45">
      <c r="A11" s="42">
        <v>8</v>
      </c>
      <c r="B11" s="250" t="s">
        <v>808</v>
      </c>
      <c r="C11" s="29" t="s">
        <v>368</v>
      </c>
      <c r="D11" s="42" t="s">
        <v>13</v>
      </c>
      <c r="E11" s="31" t="s">
        <v>369</v>
      </c>
      <c r="F11" s="55"/>
      <c r="G11" s="678"/>
      <c r="H11" s="251">
        <v>27100</v>
      </c>
      <c r="I11" s="717"/>
    </row>
    <row r="12" spans="1:9" s="4" customFormat="1" ht="45">
      <c r="A12" s="42">
        <f>A11+1</f>
        <v>9</v>
      </c>
      <c r="B12" s="250" t="s">
        <v>808</v>
      </c>
      <c r="C12" s="29" t="s">
        <v>370</v>
      </c>
      <c r="D12" s="42" t="s">
        <v>13</v>
      </c>
      <c r="E12" s="31" t="s">
        <v>366</v>
      </c>
      <c r="F12" s="55"/>
      <c r="G12" s="678"/>
      <c r="H12" s="251">
        <v>27500</v>
      </c>
      <c r="I12" s="717"/>
    </row>
    <row r="13" spans="1:9" s="4" customFormat="1" ht="45">
      <c r="A13" s="42">
        <v>10</v>
      </c>
      <c r="B13" s="250" t="s">
        <v>808</v>
      </c>
      <c r="C13" s="29" t="s">
        <v>371</v>
      </c>
      <c r="D13" s="42" t="s">
        <v>13</v>
      </c>
      <c r="E13" s="31" t="s">
        <v>372</v>
      </c>
      <c r="F13" s="55"/>
      <c r="G13" s="678"/>
      <c r="H13" s="251">
        <v>27300</v>
      </c>
      <c r="I13" s="717"/>
    </row>
    <row r="14" spans="1:9" s="247" customFormat="1" ht="24.75" customHeight="1">
      <c r="A14" s="252" t="s">
        <v>401</v>
      </c>
      <c r="C14" s="56"/>
      <c r="D14" s="56"/>
      <c r="E14" s="56"/>
      <c r="F14" s="56"/>
      <c r="G14" s="678"/>
      <c r="H14" s="253"/>
      <c r="I14" s="717"/>
    </row>
    <row r="15" spans="1:9" s="4" customFormat="1" ht="45">
      <c r="A15" s="42">
        <v>11</v>
      </c>
      <c r="B15" s="250" t="s">
        <v>808</v>
      </c>
      <c r="C15" s="29" t="s">
        <v>381</v>
      </c>
      <c r="D15" s="42" t="s">
        <v>13</v>
      </c>
      <c r="E15" s="31" t="s">
        <v>382</v>
      </c>
      <c r="F15" s="55"/>
      <c r="G15" s="678"/>
      <c r="H15" s="251">
        <v>15100</v>
      </c>
      <c r="I15" s="734"/>
    </row>
    <row r="16" spans="1:9" ht="45" customHeight="1">
      <c r="A16" s="42">
        <v>12</v>
      </c>
      <c r="B16" s="250" t="s">
        <v>808</v>
      </c>
      <c r="C16" s="29" t="s">
        <v>383</v>
      </c>
      <c r="D16" s="42" t="s">
        <v>13</v>
      </c>
      <c r="E16" s="722" t="s">
        <v>382</v>
      </c>
      <c r="F16" s="5"/>
      <c r="G16" s="678"/>
      <c r="H16" s="251">
        <v>16000</v>
      </c>
      <c r="I16" s="701" t="str">
        <f>I4</f>
        <v>Giá từ 01/7/2026 áp dụng cho giao hàng tại Tổng kho/ nhà máy của ADCo tại cảng Đoạn Xá, phường Ngô Quyền, TP. Hải Phòng</v>
      </c>
    </row>
    <row r="17" spans="1:9" ht="45">
      <c r="A17" s="42">
        <f>A16+1</f>
        <v>13</v>
      </c>
      <c r="B17" s="254" t="s">
        <v>808</v>
      </c>
      <c r="C17" s="29" t="s">
        <v>384</v>
      </c>
      <c r="D17" s="42" t="s">
        <v>13</v>
      </c>
      <c r="E17" s="722"/>
      <c r="F17" s="5"/>
      <c r="G17" s="678"/>
      <c r="H17" s="251">
        <v>16500</v>
      </c>
      <c r="I17" s="717"/>
    </row>
    <row r="18" spans="1:9" ht="45">
      <c r="A18" s="42">
        <f>A17+1</f>
        <v>14</v>
      </c>
      <c r="B18" s="254" t="s">
        <v>808</v>
      </c>
      <c r="C18" s="29" t="s">
        <v>385</v>
      </c>
      <c r="D18" s="42" t="s">
        <v>13</v>
      </c>
      <c r="E18" s="722"/>
      <c r="F18" s="5"/>
      <c r="G18" s="735"/>
      <c r="H18" s="251">
        <v>16300</v>
      </c>
      <c r="I18" s="717"/>
    </row>
    <row r="19" spans="1:9" ht="45">
      <c r="A19" s="42">
        <f>A18+1</f>
        <v>15</v>
      </c>
      <c r="B19" s="254" t="s">
        <v>808</v>
      </c>
      <c r="C19" s="29" t="s">
        <v>386</v>
      </c>
      <c r="D19" s="42" t="s">
        <v>13</v>
      </c>
      <c r="E19" s="722" t="s">
        <v>387</v>
      </c>
      <c r="F19" s="5"/>
      <c r="G19" s="736" t="str">
        <f>G4</f>
        <v>Công ty TNHH cung ứng nhựa đường;
 Đc: tầng 14, khối văn phòng Lancaster Luminaire, số 1152 đường Láng, phường Láng, thành phố Hà Nội; SĐT: 024 3934 1048</v>
      </c>
      <c r="H19" s="251">
        <v>21900</v>
      </c>
      <c r="I19" s="717"/>
    </row>
    <row r="20" spans="1:9" ht="45">
      <c r="A20" s="42">
        <f>A19+1</f>
        <v>16</v>
      </c>
      <c r="B20" s="254" t="s">
        <v>808</v>
      </c>
      <c r="C20" s="29" t="s">
        <v>388</v>
      </c>
      <c r="D20" s="42" t="s">
        <v>13</v>
      </c>
      <c r="E20" s="722"/>
      <c r="F20" s="5"/>
      <c r="G20" s="737"/>
      <c r="H20" s="251">
        <v>22800</v>
      </c>
      <c r="I20" s="717"/>
    </row>
    <row r="21" spans="1:9" ht="45">
      <c r="A21" s="42">
        <f>A20+1</f>
        <v>17</v>
      </c>
      <c r="B21" s="254" t="s">
        <v>808</v>
      </c>
      <c r="C21" s="29" t="s">
        <v>389</v>
      </c>
      <c r="D21" s="42" t="s">
        <v>13</v>
      </c>
      <c r="E21" s="31" t="s">
        <v>390</v>
      </c>
      <c r="F21" s="5"/>
      <c r="G21" s="737"/>
      <c r="H21" s="251">
        <v>22300</v>
      </c>
      <c r="I21" s="717"/>
    </row>
    <row r="22" spans="1:9" ht="45">
      <c r="A22" s="42">
        <v>18</v>
      </c>
      <c r="B22" s="254" t="s">
        <v>808</v>
      </c>
      <c r="C22" s="29" t="s">
        <v>391</v>
      </c>
      <c r="D22" s="42" t="s">
        <v>13</v>
      </c>
      <c r="E22" s="31" t="s">
        <v>392</v>
      </c>
      <c r="F22" s="5"/>
      <c r="G22" s="737"/>
      <c r="H22" s="251">
        <v>31000</v>
      </c>
      <c r="I22" s="717"/>
    </row>
    <row r="23" spans="1:9" s="30" customFormat="1" ht="28.15" customHeight="1">
      <c r="A23" s="252" t="s">
        <v>402</v>
      </c>
      <c r="C23" s="56"/>
      <c r="D23" s="56"/>
      <c r="E23" s="56"/>
      <c r="F23" s="56"/>
      <c r="G23" s="737"/>
      <c r="H23" s="253"/>
      <c r="I23" s="717"/>
    </row>
    <row r="24" spans="1:9" ht="45">
      <c r="A24" s="31">
        <v>19</v>
      </c>
      <c r="B24" s="254" t="s">
        <v>808</v>
      </c>
      <c r="C24" s="29" t="s">
        <v>393</v>
      </c>
      <c r="D24" s="42" t="s">
        <v>13</v>
      </c>
      <c r="E24" s="31" t="s">
        <v>394</v>
      </c>
      <c r="F24" s="5"/>
      <c r="G24" s="737"/>
      <c r="H24" s="251">
        <v>22500</v>
      </c>
      <c r="I24" s="717"/>
    </row>
    <row r="25" spans="1:9" ht="45">
      <c r="A25" s="31">
        <f>A24+1</f>
        <v>20</v>
      </c>
      <c r="B25" s="254" t="s">
        <v>808</v>
      </c>
      <c r="C25" s="29" t="s">
        <v>395</v>
      </c>
      <c r="D25" s="42" t="s">
        <v>13</v>
      </c>
      <c r="E25" s="31" t="s">
        <v>396</v>
      </c>
      <c r="F25" s="5"/>
      <c r="G25" s="737"/>
      <c r="H25" s="251">
        <v>18100</v>
      </c>
      <c r="I25" s="717"/>
    </row>
    <row r="26" spans="1:9" ht="45">
      <c r="A26" s="31">
        <f>A25+1</f>
        <v>21</v>
      </c>
      <c r="B26" s="254" t="s">
        <v>808</v>
      </c>
      <c r="C26" s="29" t="s">
        <v>397</v>
      </c>
      <c r="D26" s="42" t="s">
        <v>13</v>
      </c>
      <c r="E26" s="722" t="s">
        <v>398</v>
      </c>
      <c r="F26" s="5"/>
      <c r="G26" s="737"/>
      <c r="H26" s="251">
        <v>29900</v>
      </c>
      <c r="I26" s="717"/>
    </row>
    <row r="27" spans="1:9" ht="45">
      <c r="A27" s="31">
        <f>A26+1</f>
        <v>22</v>
      </c>
      <c r="B27" s="254" t="s">
        <v>808</v>
      </c>
      <c r="C27" s="29" t="s">
        <v>399</v>
      </c>
      <c r="D27" s="42" t="s">
        <v>13</v>
      </c>
      <c r="E27" s="722"/>
      <c r="F27" s="5"/>
      <c r="G27" s="738"/>
      <c r="H27" s="251">
        <v>72900</v>
      </c>
      <c r="I27" s="717"/>
    </row>
  </sheetData>
  <mergeCells count="8">
    <mergeCell ref="I4:I15"/>
    <mergeCell ref="I16:I27"/>
    <mergeCell ref="B2:C2"/>
    <mergeCell ref="E19:E20"/>
    <mergeCell ref="E26:E27"/>
    <mergeCell ref="E16:E18"/>
    <mergeCell ref="G4:G18"/>
    <mergeCell ref="G19:G27"/>
  </mergeCells>
  <printOptions horizontalCentered="1"/>
  <pageMargins left="0.23622047244094491" right="0.23622047244094491" top="0.51181102362204722" bottom="0.51181102362204722" header="0" footer="0"/>
  <pageSetup paperSize="9" firstPageNumber="23" orientation="portrait" useFirstPageNumber="1" horizontalDpi="300" verticalDpi="300" r:id="rId1"/>
  <headerFooter>
    <oddHeader>&amp;LCBG VLXD T7-2026</oddHeader>
    <oddFooter>&amp;C&amp;P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73"/>
  <sheetViews>
    <sheetView view="pageBreakPreview" topLeftCell="A52" zoomScale="85" zoomScaleNormal="100" zoomScaleSheetLayoutView="85" workbookViewId="0">
      <selection activeCell="P57" sqref="P57"/>
    </sheetView>
  </sheetViews>
  <sheetFormatPr defaultColWidth="8.7109375" defaultRowHeight="15"/>
  <cols>
    <col min="1" max="1" width="7.140625" style="17" customWidth="1"/>
    <col min="2" max="2" width="8.7109375" style="17" customWidth="1"/>
    <col min="3" max="3" width="19.28515625" style="16" customWidth="1"/>
    <col min="4" max="4" width="7.7109375" style="16" customWidth="1"/>
    <col min="5" max="5" width="12.85546875" style="16" customWidth="1"/>
    <col min="6" max="6" width="17.85546875" style="69" customWidth="1"/>
    <col min="7" max="7" width="11.42578125" style="16" customWidth="1"/>
    <col min="8" max="8" width="10.85546875" style="16" customWidth="1"/>
    <col min="9" max="9" width="11.85546875" style="16" customWidth="1"/>
    <col min="10" max="16384" width="8.7109375" style="16"/>
  </cols>
  <sheetData>
    <row r="1" spans="1:9" ht="49.15" customHeight="1">
      <c r="A1" s="22" t="s">
        <v>153</v>
      </c>
      <c r="B1" s="22" t="s">
        <v>0</v>
      </c>
      <c r="C1" s="22" t="s">
        <v>8</v>
      </c>
      <c r="D1" s="22" t="s">
        <v>9</v>
      </c>
      <c r="E1" s="22" t="s">
        <v>10</v>
      </c>
      <c r="F1" s="22" t="s">
        <v>11</v>
      </c>
      <c r="G1" s="22" t="s">
        <v>12</v>
      </c>
      <c r="H1" s="22" t="s">
        <v>2</v>
      </c>
      <c r="I1" s="22" t="s">
        <v>16</v>
      </c>
    </row>
    <row r="2" spans="1:9" ht="16.899999999999999" customHeight="1">
      <c r="A2" s="22">
        <v>5</v>
      </c>
      <c r="B2" s="752" t="s">
        <v>2196</v>
      </c>
      <c r="C2" s="752"/>
      <c r="D2" s="22"/>
      <c r="E2" s="22"/>
      <c r="F2" s="22"/>
      <c r="G2" s="22"/>
      <c r="H2" s="22"/>
      <c r="I2" s="22"/>
    </row>
    <row r="3" spans="1:9" ht="15.6" customHeight="1">
      <c r="A3" s="741" t="s">
        <v>22</v>
      </c>
      <c r="B3" s="741" t="s">
        <v>2197</v>
      </c>
      <c r="C3" s="44" t="s">
        <v>2198</v>
      </c>
      <c r="D3" s="44"/>
      <c r="E3" s="44"/>
      <c r="F3" s="44"/>
      <c r="G3" s="38"/>
      <c r="H3" s="44"/>
      <c r="I3" s="38"/>
    </row>
    <row r="4" spans="1:9" ht="45" customHeight="1">
      <c r="A4" s="741"/>
      <c r="B4" s="741"/>
      <c r="C4" s="47" t="s">
        <v>2514</v>
      </c>
      <c r="D4" s="13" t="s">
        <v>2199</v>
      </c>
      <c r="E4" s="742" t="s">
        <v>2200</v>
      </c>
      <c r="F4" s="47" t="s">
        <v>2250</v>
      </c>
      <c r="G4" s="746" t="s">
        <v>2517</v>
      </c>
      <c r="H4" s="68">
        <v>194545.45454545453</v>
      </c>
      <c r="I4" s="739" t="s">
        <v>5167</v>
      </c>
    </row>
    <row r="5" spans="1:9" ht="45">
      <c r="A5" s="741"/>
      <c r="B5" s="741"/>
      <c r="C5" s="47" t="s">
        <v>2515</v>
      </c>
      <c r="D5" s="13" t="s">
        <v>2199</v>
      </c>
      <c r="E5" s="743"/>
      <c r="F5" s="47" t="s">
        <v>2250</v>
      </c>
      <c r="G5" s="747"/>
      <c r="H5" s="68">
        <v>198181.81818181818</v>
      </c>
      <c r="I5" s="740"/>
    </row>
    <row r="6" spans="1:9" ht="45">
      <c r="A6" s="741"/>
      <c r="B6" s="741"/>
      <c r="C6" s="47" t="s">
        <v>2516</v>
      </c>
      <c r="D6" s="13" t="s">
        <v>23</v>
      </c>
      <c r="E6" s="743"/>
      <c r="F6" s="47" t="s">
        <v>2250</v>
      </c>
      <c r="G6" s="747"/>
      <c r="H6" s="68">
        <v>195454.54545454544</v>
      </c>
      <c r="I6" s="740"/>
    </row>
    <row r="7" spans="1:9" ht="45">
      <c r="A7" s="741"/>
      <c r="B7" s="741"/>
      <c r="C7" s="47" t="s">
        <v>2298</v>
      </c>
      <c r="D7" s="13" t="s">
        <v>23</v>
      </c>
      <c r="E7" s="743"/>
      <c r="F7" s="47" t="s">
        <v>2250</v>
      </c>
      <c r="G7" s="747"/>
      <c r="H7" s="68">
        <v>199090.90909090909</v>
      </c>
      <c r="I7" s="740"/>
    </row>
    <row r="8" spans="1:9" ht="45">
      <c r="A8" s="741"/>
      <c r="B8" s="741"/>
      <c r="C8" s="47" t="s">
        <v>2201</v>
      </c>
      <c r="D8" s="13" t="s">
        <v>23</v>
      </c>
      <c r="E8" s="743"/>
      <c r="F8" s="47" t="s">
        <v>2250</v>
      </c>
      <c r="G8" s="747"/>
      <c r="H8" s="68">
        <v>190909.09090909088</v>
      </c>
      <c r="I8" s="740"/>
    </row>
    <row r="9" spans="1:9" ht="45">
      <c r="A9" s="741"/>
      <c r="B9" s="741"/>
      <c r="C9" s="47" t="s">
        <v>2202</v>
      </c>
      <c r="D9" s="13" t="s">
        <v>23</v>
      </c>
      <c r="E9" s="743"/>
      <c r="F9" s="47" t="s">
        <v>2250</v>
      </c>
      <c r="G9" s="747"/>
      <c r="H9" s="68">
        <v>195454.54545454544</v>
      </c>
      <c r="I9" s="740"/>
    </row>
    <row r="10" spans="1:9" ht="45">
      <c r="A10" s="741"/>
      <c r="B10" s="741"/>
      <c r="C10" s="47" t="s">
        <v>2299</v>
      </c>
      <c r="D10" s="13" t="s">
        <v>23</v>
      </c>
      <c r="E10" s="743"/>
      <c r="F10" s="47" t="s">
        <v>2251</v>
      </c>
      <c r="G10" s="747"/>
      <c r="H10" s="68">
        <v>180909.09090909088</v>
      </c>
      <c r="I10" s="740"/>
    </row>
    <row r="11" spans="1:9" ht="45">
      <c r="A11" s="741"/>
      <c r="B11" s="741"/>
      <c r="C11" s="47" t="s">
        <v>2300</v>
      </c>
      <c r="D11" s="13" t="s">
        <v>23</v>
      </c>
      <c r="E11" s="743"/>
      <c r="F11" s="47" t="s">
        <v>2251</v>
      </c>
      <c r="G11" s="747"/>
      <c r="H11" s="68">
        <v>186363.63636363635</v>
      </c>
      <c r="I11" s="740"/>
    </row>
    <row r="12" spans="1:9" ht="45">
      <c r="A12" s="741"/>
      <c r="B12" s="741"/>
      <c r="C12" s="47" t="s">
        <v>2301</v>
      </c>
      <c r="D12" s="13" t="s">
        <v>23</v>
      </c>
      <c r="E12" s="743"/>
      <c r="F12" s="47" t="s">
        <v>2251</v>
      </c>
      <c r="G12" s="747"/>
      <c r="H12" s="68">
        <v>181818.18181818179</v>
      </c>
      <c r="I12" s="740"/>
    </row>
    <row r="13" spans="1:9" ht="45">
      <c r="A13" s="741"/>
      <c r="B13" s="741"/>
      <c r="C13" s="47" t="s">
        <v>2302</v>
      </c>
      <c r="D13" s="13" t="s">
        <v>23</v>
      </c>
      <c r="E13" s="743"/>
      <c r="F13" s="47" t="s">
        <v>2251</v>
      </c>
      <c r="G13" s="747"/>
      <c r="H13" s="68">
        <v>189090.90909090909</v>
      </c>
      <c r="I13" s="740"/>
    </row>
    <row r="14" spans="1:9" ht="45">
      <c r="A14" s="741"/>
      <c r="B14" s="741"/>
      <c r="C14" s="47" t="s">
        <v>2303</v>
      </c>
      <c r="D14" s="13" t="s">
        <v>23</v>
      </c>
      <c r="E14" s="743"/>
      <c r="F14" s="47" t="s">
        <v>2251</v>
      </c>
      <c r="G14" s="747"/>
      <c r="H14" s="68">
        <v>178181.81818181818</v>
      </c>
      <c r="I14" s="740"/>
    </row>
    <row r="15" spans="1:9" ht="45">
      <c r="A15" s="741"/>
      <c r="B15" s="741"/>
      <c r="C15" s="47" t="s">
        <v>2304</v>
      </c>
      <c r="D15" s="13" t="s">
        <v>23</v>
      </c>
      <c r="E15" s="743"/>
      <c r="F15" s="47" t="s">
        <v>2251</v>
      </c>
      <c r="G15" s="747"/>
      <c r="H15" s="68">
        <v>185454.54545454544</v>
      </c>
      <c r="I15" s="740"/>
    </row>
    <row r="16" spans="1:9" ht="45">
      <c r="A16" s="741"/>
      <c r="B16" s="741"/>
      <c r="C16" s="47" t="s">
        <v>2305</v>
      </c>
      <c r="D16" s="13" t="s">
        <v>23</v>
      </c>
      <c r="E16" s="743"/>
      <c r="F16" s="47" t="s">
        <v>2251</v>
      </c>
      <c r="G16" s="747"/>
      <c r="H16" s="68">
        <v>189999.99999999997</v>
      </c>
      <c r="I16" s="740"/>
    </row>
    <row r="17" spans="1:10" ht="44.45" customHeight="1">
      <c r="A17" s="741"/>
      <c r="B17" s="741"/>
      <c r="C17" s="47" t="s">
        <v>2306</v>
      </c>
      <c r="D17" s="13" t="s">
        <v>23</v>
      </c>
      <c r="E17" s="743"/>
      <c r="F17" s="47" t="s">
        <v>2252</v>
      </c>
      <c r="G17" s="747"/>
      <c r="H17" s="68">
        <v>248181.81818181815</v>
      </c>
      <c r="I17" s="740"/>
    </row>
    <row r="18" spans="1:10" ht="45">
      <c r="A18" s="741"/>
      <c r="B18" s="741"/>
      <c r="C18" s="47" t="s">
        <v>2307</v>
      </c>
      <c r="D18" s="13" t="s">
        <v>23</v>
      </c>
      <c r="E18" s="743"/>
      <c r="F18" s="47" t="s">
        <v>2252</v>
      </c>
      <c r="G18" s="747"/>
      <c r="H18" s="68">
        <v>253636.36363636362</v>
      </c>
      <c r="I18" s="740"/>
    </row>
    <row r="19" spans="1:10" ht="48" customHeight="1">
      <c r="A19" s="715"/>
      <c r="B19" s="715"/>
      <c r="C19" s="337" t="s">
        <v>2203</v>
      </c>
      <c r="D19" s="148" t="s">
        <v>23</v>
      </c>
      <c r="E19" s="743"/>
      <c r="F19" s="337" t="s">
        <v>2252</v>
      </c>
      <c r="G19" s="747"/>
      <c r="H19" s="549">
        <v>227272.72727272726</v>
      </c>
      <c r="I19" s="740"/>
    </row>
    <row r="20" spans="1:10" ht="50.45" customHeight="1">
      <c r="A20" s="550"/>
      <c r="B20" s="550"/>
      <c r="C20" s="47" t="s">
        <v>3545</v>
      </c>
      <c r="D20" s="13" t="s">
        <v>23</v>
      </c>
      <c r="E20" s="744"/>
      <c r="F20" s="47" t="s">
        <v>2252</v>
      </c>
      <c r="G20" s="551"/>
      <c r="H20" s="68">
        <v>231818</v>
      </c>
      <c r="I20" s="350"/>
      <c r="J20" s="64"/>
    </row>
    <row r="21" spans="1:10" ht="34.5" customHeight="1">
      <c r="A21" s="741"/>
      <c r="B21" s="741"/>
      <c r="C21" s="631" t="s">
        <v>2204</v>
      </c>
      <c r="D21" s="632"/>
      <c r="E21" s="632"/>
      <c r="F21" s="633"/>
      <c r="G21" s="746" t="str">
        <f>G4</f>
        <v xml:space="preserve">Công ty Cổ phần Ausnam
Đc: Số V2A tầng 3 Tòa nhà Ct4 Vimeco, Lô H1, P. Trung Hòa, Q. Cầu Giấy, TP Hà Nội. SĐT: 0818999826         
</v>
      </c>
      <c r="H21" s="44"/>
      <c r="I21" s="63"/>
    </row>
    <row r="22" spans="1:10" ht="60">
      <c r="A22" s="741"/>
      <c r="B22" s="741"/>
      <c r="C22" s="47" t="s">
        <v>2205</v>
      </c>
      <c r="D22" s="13" t="s">
        <v>23</v>
      </c>
      <c r="E22" s="147" t="s">
        <v>2200</v>
      </c>
      <c r="F22" s="173" t="s">
        <v>2253</v>
      </c>
      <c r="G22" s="747"/>
      <c r="H22" s="68">
        <v>389999.99999999994</v>
      </c>
      <c r="I22" s="41" t="s">
        <v>152</v>
      </c>
    </row>
    <row r="23" spans="1:10" ht="25.9" customHeight="1">
      <c r="A23" s="741"/>
      <c r="B23" s="741"/>
      <c r="C23" s="631" t="s">
        <v>2206</v>
      </c>
      <c r="D23" s="632"/>
      <c r="E23" s="632"/>
      <c r="F23" s="633"/>
      <c r="G23" s="747"/>
      <c r="H23" s="44"/>
      <c r="I23" s="38"/>
    </row>
    <row r="24" spans="1:10" ht="60" customHeight="1">
      <c r="A24" s="741"/>
      <c r="B24" s="741"/>
      <c r="C24" s="47" t="s">
        <v>2207</v>
      </c>
      <c r="D24" s="13" t="s">
        <v>23</v>
      </c>
      <c r="E24" s="748" t="s">
        <v>2200</v>
      </c>
      <c r="F24" s="13" t="s">
        <v>2254</v>
      </c>
      <c r="G24" s="747"/>
      <c r="H24" s="68">
        <v>282727.27272727271</v>
      </c>
      <c r="I24" s="41" t="s">
        <v>152</v>
      </c>
    </row>
    <row r="25" spans="1:10" ht="60">
      <c r="A25" s="741"/>
      <c r="B25" s="741"/>
      <c r="C25" s="47" t="s">
        <v>2208</v>
      </c>
      <c r="D25" s="13" t="s">
        <v>23</v>
      </c>
      <c r="E25" s="748"/>
      <c r="F25" s="13" t="s">
        <v>2254</v>
      </c>
      <c r="G25" s="747"/>
      <c r="H25" s="68">
        <v>286363.63636363635</v>
      </c>
      <c r="I25" s="41" t="s">
        <v>152</v>
      </c>
    </row>
    <row r="26" spans="1:10" ht="60">
      <c r="A26" s="741"/>
      <c r="B26" s="741"/>
      <c r="C26" s="47" t="s">
        <v>2209</v>
      </c>
      <c r="D26" s="13" t="s">
        <v>23</v>
      </c>
      <c r="E26" s="748"/>
      <c r="F26" s="13" t="s">
        <v>2254</v>
      </c>
      <c r="G26" s="747"/>
      <c r="H26" s="68">
        <v>279090.90909090906</v>
      </c>
      <c r="I26" s="41" t="s">
        <v>152</v>
      </c>
    </row>
    <row r="27" spans="1:10" ht="60">
      <c r="A27" s="741"/>
      <c r="B27" s="741"/>
      <c r="C27" s="47" t="s">
        <v>2208</v>
      </c>
      <c r="D27" s="13" t="s">
        <v>23</v>
      </c>
      <c r="E27" s="748"/>
      <c r="F27" s="13" t="s">
        <v>2254</v>
      </c>
      <c r="G27" s="747"/>
      <c r="H27" s="68">
        <v>283636.36363636359</v>
      </c>
      <c r="I27" s="41" t="s">
        <v>152</v>
      </c>
    </row>
    <row r="28" spans="1:10" ht="52.9" customHeight="1">
      <c r="A28" s="741"/>
      <c r="B28" s="741"/>
      <c r="C28" s="47" t="s">
        <v>2210</v>
      </c>
      <c r="D28" s="13" t="s">
        <v>23</v>
      </c>
      <c r="E28" s="748"/>
      <c r="F28" s="13" t="s">
        <v>2254</v>
      </c>
      <c r="G28" s="422"/>
      <c r="H28" s="68">
        <v>262727.27272727271</v>
      </c>
      <c r="I28" s="41" t="s">
        <v>152</v>
      </c>
    </row>
    <row r="29" spans="1:10" ht="56.45" customHeight="1">
      <c r="A29" s="741"/>
      <c r="B29" s="741"/>
      <c r="C29" s="47" t="s">
        <v>2211</v>
      </c>
      <c r="D29" s="13" t="s">
        <v>23</v>
      </c>
      <c r="E29" s="748"/>
      <c r="F29" s="13" t="s">
        <v>2254</v>
      </c>
      <c r="G29" s="422"/>
      <c r="H29" s="68">
        <v>269090.90909090906</v>
      </c>
      <c r="I29" s="41" t="s">
        <v>152</v>
      </c>
    </row>
    <row r="30" spans="1:10" ht="62.45" customHeight="1">
      <c r="A30" s="741"/>
      <c r="B30" s="741"/>
      <c r="C30" s="47" t="s">
        <v>2212</v>
      </c>
      <c r="D30" s="13" t="s">
        <v>23</v>
      </c>
      <c r="E30" s="748"/>
      <c r="F30" s="13" t="s">
        <v>2254</v>
      </c>
      <c r="G30" s="422"/>
      <c r="H30" s="68">
        <v>259090.90909090906</v>
      </c>
      <c r="I30" s="41" t="s">
        <v>152</v>
      </c>
    </row>
    <row r="31" spans="1:10" ht="52.15" customHeight="1">
      <c r="A31" s="741"/>
      <c r="B31" s="741"/>
      <c r="C31" s="47" t="s">
        <v>2213</v>
      </c>
      <c r="D31" s="13" t="s">
        <v>23</v>
      </c>
      <c r="E31" s="748"/>
      <c r="F31" s="13" t="s">
        <v>2254</v>
      </c>
      <c r="G31" s="422"/>
      <c r="H31" s="68">
        <v>265454.54545454541</v>
      </c>
      <c r="I31" s="41" t="s">
        <v>152</v>
      </c>
    </row>
    <row r="32" spans="1:10" ht="23.45" customHeight="1">
      <c r="A32" s="741"/>
      <c r="B32" s="741"/>
      <c r="C32" s="631" t="s">
        <v>2214</v>
      </c>
      <c r="D32" s="632"/>
      <c r="E32" s="632"/>
      <c r="F32" s="633"/>
      <c r="G32" s="422"/>
      <c r="H32" s="44"/>
      <c r="I32" s="38"/>
    </row>
    <row r="33" spans="1:9" ht="48" customHeight="1">
      <c r="A33" s="741"/>
      <c r="B33" s="741"/>
      <c r="C33" s="47" t="s">
        <v>2215</v>
      </c>
      <c r="D33" s="13" t="s">
        <v>29</v>
      </c>
      <c r="E33" s="742" t="s">
        <v>2200</v>
      </c>
      <c r="F33" s="40" t="s">
        <v>2255</v>
      </c>
      <c r="G33" s="422"/>
      <c r="H33" s="68">
        <v>52727.272727272721</v>
      </c>
      <c r="I33" s="41" t="s">
        <v>152</v>
      </c>
    </row>
    <row r="34" spans="1:9" ht="48.6" customHeight="1">
      <c r="A34" s="741"/>
      <c r="B34" s="741"/>
      <c r="C34" s="47" t="s">
        <v>2216</v>
      </c>
      <c r="D34" s="13" t="s">
        <v>29</v>
      </c>
      <c r="E34" s="743"/>
      <c r="F34" s="40" t="s">
        <v>2256</v>
      </c>
      <c r="G34" s="422"/>
      <c r="H34" s="68">
        <v>69545.454545454544</v>
      </c>
      <c r="I34" s="41" t="s">
        <v>152</v>
      </c>
    </row>
    <row r="35" spans="1:9" ht="45.6" customHeight="1">
      <c r="A35" s="741"/>
      <c r="B35" s="741"/>
      <c r="C35" s="47" t="s">
        <v>2217</v>
      </c>
      <c r="D35" s="13" t="s">
        <v>29</v>
      </c>
      <c r="E35" s="743"/>
      <c r="F35" s="40" t="s">
        <v>2257</v>
      </c>
      <c r="G35" s="422"/>
      <c r="H35" s="68">
        <v>99999.999999999985</v>
      </c>
      <c r="I35" s="41" t="s">
        <v>152</v>
      </c>
    </row>
    <row r="36" spans="1:9" ht="42.6" customHeight="1">
      <c r="A36" s="741"/>
      <c r="B36" s="741"/>
      <c r="C36" s="47" t="s">
        <v>2218</v>
      </c>
      <c r="D36" s="13" t="s">
        <v>29</v>
      </c>
      <c r="E36" s="744"/>
      <c r="F36" s="40" t="s">
        <v>2258</v>
      </c>
      <c r="G36" s="422"/>
      <c r="H36" s="68">
        <v>57727.272727272721</v>
      </c>
      <c r="I36" s="41" t="s">
        <v>152</v>
      </c>
    </row>
    <row r="37" spans="1:9" ht="45" customHeight="1">
      <c r="A37" s="741"/>
      <c r="B37" s="741"/>
      <c r="C37" s="47" t="s">
        <v>2219</v>
      </c>
      <c r="D37" s="13" t="s">
        <v>29</v>
      </c>
      <c r="E37" s="742" t="str">
        <f>E33</f>
        <v>ASTM A755/A792/A924</v>
      </c>
      <c r="F37" s="40" t="s">
        <v>2259</v>
      </c>
      <c r="G37" s="422"/>
      <c r="H37" s="549">
        <v>75909.090909090897</v>
      </c>
      <c r="I37" s="82" t="s">
        <v>152</v>
      </c>
    </row>
    <row r="38" spans="1:9" ht="41.45" customHeight="1">
      <c r="A38" s="741"/>
      <c r="B38" s="741"/>
      <c r="C38" s="47" t="s">
        <v>2220</v>
      </c>
      <c r="D38" s="13" t="s">
        <v>29</v>
      </c>
      <c r="E38" s="743"/>
      <c r="F38" s="40" t="s">
        <v>2257</v>
      </c>
      <c r="G38" s="747" t="str">
        <f>G21</f>
        <v xml:space="preserve">Công ty Cổ phần Ausnam
Đc: Số V2A tầng 3 Tòa nhà Ct4 Vimeco, Lô H1, P. Trung Hòa, Q. Cầu Giấy, TP Hà Nội. SĐT: 0818999826         
</v>
      </c>
      <c r="H38" s="68">
        <v>109999.99999999999</v>
      </c>
      <c r="I38" s="41" t="s">
        <v>152</v>
      </c>
    </row>
    <row r="39" spans="1:9" ht="45">
      <c r="A39" s="741"/>
      <c r="B39" s="741"/>
      <c r="C39" s="47" t="s">
        <v>2221</v>
      </c>
      <c r="D39" s="13" t="s">
        <v>29</v>
      </c>
      <c r="E39" s="743"/>
      <c r="F39" s="40" t="s">
        <v>2258</v>
      </c>
      <c r="G39" s="747"/>
      <c r="H39" s="68">
        <v>58636.363636363632</v>
      </c>
      <c r="I39" s="41" t="s">
        <v>152</v>
      </c>
    </row>
    <row r="40" spans="1:9" ht="45">
      <c r="A40" s="741"/>
      <c r="B40" s="741"/>
      <c r="C40" s="47" t="s">
        <v>2222</v>
      </c>
      <c r="D40" s="13" t="s">
        <v>29</v>
      </c>
      <c r="E40" s="743"/>
      <c r="F40" s="40" t="s">
        <v>2256</v>
      </c>
      <c r="G40" s="747"/>
      <c r="H40" s="68">
        <v>77727.272727272721</v>
      </c>
      <c r="I40" s="41" t="s">
        <v>152</v>
      </c>
    </row>
    <row r="41" spans="1:9" ht="45">
      <c r="A41" s="741"/>
      <c r="B41" s="741"/>
      <c r="C41" s="47" t="s">
        <v>2223</v>
      </c>
      <c r="D41" s="13" t="s">
        <v>29</v>
      </c>
      <c r="E41" s="743"/>
      <c r="F41" s="40" t="s">
        <v>2257</v>
      </c>
      <c r="G41" s="747"/>
      <c r="H41" s="68">
        <v>112727.27272727272</v>
      </c>
      <c r="I41" s="41" t="s">
        <v>152</v>
      </c>
    </row>
    <row r="42" spans="1:9" ht="45">
      <c r="A42" s="741"/>
      <c r="B42" s="741"/>
      <c r="C42" s="47" t="s">
        <v>2518</v>
      </c>
      <c r="D42" s="67" t="s">
        <v>23</v>
      </c>
      <c r="E42" s="744"/>
      <c r="F42" s="13" t="s">
        <v>2260</v>
      </c>
      <c r="G42" s="747"/>
      <c r="H42" s="68">
        <v>122727.27272727272</v>
      </c>
      <c r="I42" s="41" t="s">
        <v>152</v>
      </c>
    </row>
    <row r="43" spans="1:9" ht="23.25" customHeight="1">
      <c r="A43" s="741"/>
      <c r="B43" s="741"/>
      <c r="C43" s="631" t="s">
        <v>2224</v>
      </c>
      <c r="D43" s="632"/>
      <c r="E43" s="632"/>
      <c r="F43" s="633"/>
      <c r="G43" s="422"/>
      <c r="H43" s="44"/>
      <c r="I43" s="38"/>
    </row>
    <row r="44" spans="1:9" ht="45">
      <c r="A44" s="741"/>
      <c r="B44" s="741"/>
      <c r="C44" s="47" t="s">
        <v>2225</v>
      </c>
      <c r="D44" s="67" t="s">
        <v>23</v>
      </c>
      <c r="E44" s="748" t="s">
        <v>2200</v>
      </c>
      <c r="F44" s="13" t="s">
        <v>2260</v>
      </c>
      <c r="G44" s="422"/>
      <c r="H44" s="68">
        <v>134545.45454545453</v>
      </c>
      <c r="I44" s="41" t="s">
        <v>152</v>
      </c>
    </row>
    <row r="45" spans="1:9" ht="45">
      <c r="A45" s="741"/>
      <c r="B45" s="741"/>
      <c r="C45" s="47" t="s">
        <v>2226</v>
      </c>
      <c r="D45" s="67" t="s">
        <v>23</v>
      </c>
      <c r="E45" s="748"/>
      <c r="F45" s="13" t="s">
        <v>2260</v>
      </c>
      <c r="G45" s="422"/>
      <c r="H45" s="68">
        <v>123636.36363636363</v>
      </c>
      <c r="I45" s="41" t="s">
        <v>152</v>
      </c>
    </row>
    <row r="46" spans="1:9" ht="45">
      <c r="A46" s="741"/>
      <c r="B46" s="741"/>
      <c r="C46" s="47" t="s">
        <v>2227</v>
      </c>
      <c r="D46" s="67" t="s">
        <v>23</v>
      </c>
      <c r="E46" s="748"/>
      <c r="F46" s="13" t="s">
        <v>2260</v>
      </c>
      <c r="G46" s="422"/>
      <c r="H46" s="68">
        <v>135454.54545454544</v>
      </c>
      <c r="I46" s="41" t="s">
        <v>152</v>
      </c>
    </row>
    <row r="47" spans="1:9" ht="45">
      <c r="A47" s="741"/>
      <c r="B47" s="741"/>
      <c r="C47" s="47" t="s">
        <v>2228</v>
      </c>
      <c r="D47" s="67" t="s">
        <v>23</v>
      </c>
      <c r="E47" s="748"/>
      <c r="F47" s="13" t="s">
        <v>2260</v>
      </c>
      <c r="G47" s="422"/>
      <c r="H47" s="68">
        <v>120909.0909090909</v>
      </c>
      <c r="I47" s="41" t="s">
        <v>152</v>
      </c>
    </row>
    <row r="48" spans="1:9" ht="45">
      <c r="A48" s="741"/>
      <c r="B48" s="741"/>
      <c r="C48" s="47" t="s">
        <v>2229</v>
      </c>
      <c r="D48" s="67" t="s">
        <v>23</v>
      </c>
      <c r="E48" s="748"/>
      <c r="F48" s="13" t="s">
        <v>2260</v>
      </c>
      <c r="G48" s="422"/>
      <c r="H48" s="68">
        <v>132727.27272727271</v>
      </c>
      <c r="I48" s="41" t="s">
        <v>152</v>
      </c>
    </row>
    <row r="49" spans="1:9" ht="45">
      <c r="A49" s="741"/>
      <c r="B49" s="741"/>
      <c r="C49" s="47" t="s">
        <v>2230</v>
      </c>
      <c r="D49" s="67" t="s">
        <v>23</v>
      </c>
      <c r="E49" s="748"/>
      <c r="F49" s="13" t="s">
        <v>2260</v>
      </c>
      <c r="G49" s="422"/>
      <c r="H49" s="68">
        <v>195454.54545454544</v>
      </c>
      <c r="I49" s="41" t="s">
        <v>152</v>
      </c>
    </row>
    <row r="50" spans="1:9" ht="45">
      <c r="A50" s="741"/>
      <c r="B50" s="741"/>
      <c r="C50" s="47" t="s">
        <v>2231</v>
      </c>
      <c r="D50" s="67" t="s">
        <v>23</v>
      </c>
      <c r="E50" s="748"/>
      <c r="F50" s="13" t="s">
        <v>2260</v>
      </c>
      <c r="G50" s="422"/>
      <c r="H50" s="68">
        <v>179090.90909090909</v>
      </c>
      <c r="I50" s="41" t="s">
        <v>152</v>
      </c>
    </row>
    <row r="51" spans="1:9" ht="22.15" customHeight="1">
      <c r="A51" s="741"/>
      <c r="B51" s="741"/>
      <c r="C51" s="631" t="s">
        <v>2232</v>
      </c>
      <c r="D51" s="632"/>
      <c r="E51" s="632"/>
      <c r="F51" s="633"/>
      <c r="G51" s="422"/>
      <c r="H51" s="44"/>
      <c r="I51" s="38"/>
    </row>
    <row r="52" spans="1:9" ht="63.75" customHeight="1">
      <c r="A52" s="741"/>
      <c r="B52" s="741"/>
      <c r="C52" s="47" t="s">
        <v>2233</v>
      </c>
      <c r="D52" s="67" t="s">
        <v>23</v>
      </c>
      <c r="E52" s="742" t="s">
        <v>2200</v>
      </c>
      <c r="F52" s="13" t="s">
        <v>2254</v>
      </c>
      <c r="G52" s="422"/>
      <c r="H52" s="68">
        <v>213636.36363636362</v>
      </c>
      <c r="I52" s="41" t="s">
        <v>152</v>
      </c>
    </row>
    <row r="53" spans="1:9" ht="78" customHeight="1">
      <c r="A53" s="741"/>
      <c r="B53" s="741"/>
      <c r="C53" s="47" t="s">
        <v>2234</v>
      </c>
      <c r="D53" s="67" t="s">
        <v>23</v>
      </c>
      <c r="E53" s="744"/>
      <c r="F53" s="13" t="s">
        <v>2254</v>
      </c>
      <c r="G53" s="422"/>
      <c r="H53" s="68">
        <v>225454.54545454544</v>
      </c>
      <c r="I53" s="41" t="s">
        <v>152</v>
      </c>
    </row>
    <row r="54" spans="1:9" ht="63" customHeight="1">
      <c r="A54" s="741"/>
      <c r="B54" s="741"/>
      <c r="C54" s="47" t="s">
        <v>2235</v>
      </c>
      <c r="D54" s="67" t="s">
        <v>23</v>
      </c>
      <c r="E54" s="174" t="str">
        <f>E52</f>
        <v>ASTM A755/A792/A924</v>
      </c>
      <c r="F54" s="13" t="s">
        <v>2254</v>
      </c>
      <c r="G54" s="422"/>
      <c r="H54" s="68">
        <v>212727.27272727271</v>
      </c>
      <c r="I54" s="41" t="s">
        <v>152</v>
      </c>
    </row>
    <row r="55" spans="1:9" ht="78.75" customHeight="1">
      <c r="A55" s="741"/>
      <c r="B55" s="741"/>
      <c r="C55" s="47" t="s">
        <v>2236</v>
      </c>
      <c r="D55" s="67" t="s">
        <v>23</v>
      </c>
      <c r="E55" s="175" t="str">
        <f>E54</f>
        <v>ASTM A755/A792/A924</v>
      </c>
      <c r="F55" s="13" t="s">
        <v>2254</v>
      </c>
      <c r="G55" s="747" t="str">
        <f>G38</f>
        <v xml:space="preserve">Công ty Cổ phần Ausnam
Đc: Số V2A tầng 3 Tòa nhà Ct4 Vimeco, Lô H1, P. Trung Hòa, Q. Cầu Giấy, TP Hà Nội. SĐT: 0818999826         
</v>
      </c>
      <c r="H55" s="68">
        <v>224545.45454545453</v>
      </c>
      <c r="I55" s="41" t="s">
        <v>152</v>
      </c>
    </row>
    <row r="56" spans="1:9" ht="22.15" customHeight="1">
      <c r="A56" s="741"/>
      <c r="B56" s="741"/>
      <c r="C56" s="755" t="s">
        <v>2237</v>
      </c>
      <c r="D56" s="755"/>
      <c r="E56" s="755"/>
      <c r="F56" s="755"/>
      <c r="G56" s="747"/>
      <c r="H56" s="40"/>
      <c r="I56" s="38"/>
    </row>
    <row r="57" spans="1:9" ht="45">
      <c r="A57" s="741"/>
      <c r="B57" s="741"/>
      <c r="C57" s="47" t="s">
        <v>2238</v>
      </c>
      <c r="D57" s="13" t="s">
        <v>29</v>
      </c>
      <c r="E57" s="748" t="s">
        <v>2200</v>
      </c>
      <c r="F57" s="13" t="s">
        <v>2261</v>
      </c>
      <c r="G57" s="747"/>
      <c r="H57" s="68">
        <v>40000</v>
      </c>
      <c r="I57" s="41" t="s">
        <v>152</v>
      </c>
    </row>
    <row r="58" spans="1:9" ht="45">
      <c r="A58" s="741"/>
      <c r="B58" s="741"/>
      <c r="C58" s="47" t="s">
        <v>2239</v>
      </c>
      <c r="D58" s="13" t="s">
        <v>29</v>
      </c>
      <c r="E58" s="748"/>
      <c r="F58" s="13" t="s">
        <v>2262</v>
      </c>
      <c r="G58" s="747"/>
      <c r="H58" s="68">
        <v>51818.181818181816</v>
      </c>
      <c r="I58" s="41" t="s">
        <v>152</v>
      </c>
    </row>
    <row r="59" spans="1:9" ht="45">
      <c r="A59" s="741"/>
      <c r="B59" s="741"/>
      <c r="C59" s="47" t="s">
        <v>2240</v>
      </c>
      <c r="D59" s="13" t="s">
        <v>29</v>
      </c>
      <c r="E59" s="748"/>
      <c r="F59" s="13" t="s">
        <v>2261</v>
      </c>
      <c r="G59" s="747"/>
      <c r="H59" s="68">
        <v>72727.272727272721</v>
      </c>
      <c r="I59" s="41" t="s">
        <v>152</v>
      </c>
    </row>
    <row r="60" spans="1:9" ht="45">
      <c r="A60" s="741"/>
      <c r="B60" s="741"/>
      <c r="C60" s="47" t="s">
        <v>2241</v>
      </c>
      <c r="D60" s="13" t="s">
        <v>29</v>
      </c>
      <c r="E60" s="748"/>
      <c r="F60" s="13" t="s">
        <v>2262</v>
      </c>
      <c r="G60" s="747"/>
      <c r="H60" s="68">
        <v>43636.363636363632</v>
      </c>
      <c r="I60" s="41" t="s">
        <v>152</v>
      </c>
    </row>
    <row r="61" spans="1:9" ht="45">
      <c r="A61" s="741"/>
      <c r="B61" s="741"/>
      <c r="C61" s="47" t="s">
        <v>2242</v>
      </c>
      <c r="D61" s="13" t="s">
        <v>29</v>
      </c>
      <c r="E61" s="748"/>
      <c r="F61" s="13" t="s">
        <v>2261</v>
      </c>
      <c r="G61" s="747"/>
      <c r="H61" s="68">
        <v>56363.63636363636</v>
      </c>
      <c r="I61" s="41" t="s">
        <v>152</v>
      </c>
    </row>
    <row r="62" spans="1:9" ht="45">
      <c r="A62" s="741"/>
      <c r="B62" s="741"/>
      <c r="C62" s="47" t="s">
        <v>2243</v>
      </c>
      <c r="D62" s="13" t="s">
        <v>29</v>
      </c>
      <c r="E62" s="748"/>
      <c r="F62" s="13" t="s">
        <v>2261</v>
      </c>
      <c r="G62" s="747"/>
      <c r="H62" s="68">
        <v>80909.090909090897</v>
      </c>
      <c r="I62" s="41" t="s">
        <v>152</v>
      </c>
    </row>
    <row r="63" spans="1:9">
      <c r="A63" s="741"/>
      <c r="B63" s="741"/>
      <c r="C63" s="40" t="s">
        <v>2244</v>
      </c>
      <c r="D63" s="44"/>
      <c r="E63" s="712"/>
      <c r="F63" s="712"/>
      <c r="G63" s="747"/>
      <c r="H63" s="40"/>
      <c r="I63" s="38"/>
    </row>
    <row r="64" spans="1:9">
      <c r="A64" s="741"/>
      <c r="B64" s="741"/>
      <c r="C64" s="81" t="s">
        <v>2245</v>
      </c>
      <c r="D64" s="176" t="s">
        <v>28</v>
      </c>
      <c r="E64" s="713"/>
      <c r="F64" s="713"/>
      <c r="G64" s="747"/>
      <c r="H64" s="177">
        <v>10000</v>
      </c>
      <c r="I64" s="39" t="s">
        <v>152</v>
      </c>
    </row>
    <row r="65" spans="1:10">
      <c r="A65" s="741"/>
      <c r="B65" s="741"/>
      <c r="C65" s="81" t="s">
        <v>2246</v>
      </c>
      <c r="D65" s="176" t="s">
        <v>28</v>
      </c>
      <c r="E65" s="713"/>
      <c r="F65" s="713"/>
      <c r="G65" s="747"/>
      <c r="H65" s="177">
        <v>2090.9090909090905</v>
      </c>
      <c r="I65" s="39" t="s">
        <v>152</v>
      </c>
    </row>
    <row r="66" spans="1:10">
      <c r="A66" s="741"/>
      <c r="B66" s="741"/>
      <c r="C66" s="81" t="s">
        <v>2247</v>
      </c>
      <c r="D66" s="176" t="s">
        <v>28</v>
      </c>
      <c r="E66" s="713"/>
      <c r="F66" s="713"/>
      <c r="G66" s="747"/>
      <c r="H66" s="177">
        <v>1545.4545454545453</v>
      </c>
      <c r="I66" s="39" t="s">
        <v>152</v>
      </c>
    </row>
    <row r="67" spans="1:10">
      <c r="A67" s="741"/>
      <c r="B67" s="741"/>
      <c r="C67" s="81" t="s">
        <v>2248</v>
      </c>
      <c r="D67" s="176" t="s">
        <v>28</v>
      </c>
      <c r="E67" s="713"/>
      <c r="F67" s="713"/>
      <c r="G67" s="747"/>
      <c r="H67" s="177">
        <v>1090.9090909090908</v>
      </c>
      <c r="I67" s="39" t="s">
        <v>152</v>
      </c>
    </row>
    <row r="68" spans="1:10">
      <c r="A68" s="741"/>
      <c r="B68" s="741"/>
      <c r="C68" s="81" t="s">
        <v>2249</v>
      </c>
      <c r="D68" s="176" t="s">
        <v>28</v>
      </c>
      <c r="E68" s="745"/>
      <c r="F68" s="745"/>
      <c r="G68" s="754"/>
      <c r="H68" s="177">
        <v>636.36363636363626</v>
      </c>
      <c r="I68" s="39" t="s">
        <v>152</v>
      </c>
    </row>
    <row r="69" spans="1:10" s="179" customFormat="1" ht="19.5" customHeight="1">
      <c r="A69" s="753"/>
      <c r="B69" s="753"/>
      <c r="C69" s="753"/>
      <c r="D69" s="753"/>
      <c r="E69" s="753"/>
      <c r="F69" s="753"/>
      <c r="G69" s="753"/>
      <c r="H69" s="753"/>
      <c r="I69" s="753"/>
      <c r="J69" s="178"/>
    </row>
    <row r="70" spans="1:10" s="179" customFormat="1" ht="14.25" customHeight="1">
      <c r="A70" s="749"/>
      <c r="B70" s="750"/>
      <c r="C70" s="750"/>
      <c r="D70" s="750"/>
      <c r="E70" s="750"/>
      <c r="F70" s="750"/>
      <c r="G70" s="750"/>
      <c r="H70" s="750"/>
      <c r="I70" s="751"/>
      <c r="J70" s="178"/>
    </row>
    <row r="71" spans="1:10" s="179" customFormat="1" ht="18.75" customHeight="1">
      <c r="A71" s="749"/>
      <c r="B71" s="750"/>
      <c r="C71" s="750"/>
      <c r="D71" s="750"/>
      <c r="E71" s="750"/>
      <c r="F71" s="750"/>
      <c r="G71" s="750"/>
      <c r="H71" s="750"/>
      <c r="I71" s="751"/>
      <c r="J71" s="178"/>
    </row>
    <row r="72" spans="1:10" s="179" customFormat="1" ht="18.75" customHeight="1">
      <c r="A72" s="749"/>
      <c r="B72" s="750"/>
      <c r="C72" s="750"/>
      <c r="D72" s="750"/>
      <c r="E72" s="750"/>
      <c r="F72" s="750"/>
      <c r="G72" s="750"/>
      <c r="H72" s="750"/>
      <c r="I72" s="751"/>
      <c r="J72" s="178"/>
    </row>
    <row r="73" spans="1:10" s="179" customFormat="1" ht="18.75" customHeight="1">
      <c r="A73" s="749"/>
      <c r="B73" s="749"/>
      <c r="C73" s="749"/>
      <c r="D73" s="749"/>
      <c r="E73" s="749"/>
      <c r="F73" s="749"/>
      <c r="G73" s="749"/>
      <c r="H73" s="749"/>
      <c r="I73" s="751"/>
      <c r="J73" s="178"/>
    </row>
  </sheetData>
  <mergeCells count="34">
    <mergeCell ref="E33:E36"/>
    <mergeCell ref="C32:F32"/>
    <mergeCell ref="E52:E53"/>
    <mergeCell ref="G38:G42"/>
    <mergeCell ref="A72:I72"/>
    <mergeCell ref="A73:I73"/>
    <mergeCell ref="B2:C2"/>
    <mergeCell ref="E24:E31"/>
    <mergeCell ref="A69:I69"/>
    <mergeCell ref="A70:I70"/>
    <mergeCell ref="A71:I71"/>
    <mergeCell ref="G55:G68"/>
    <mergeCell ref="C51:F51"/>
    <mergeCell ref="C56:F56"/>
    <mergeCell ref="G4:G19"/>
    <mergeCell ref="B3:B19"/>
    <mergeCell ref="C23:F23"/>
    <mergeCell ref="C21:F21"/>
    <mergeCell ref="I4:I19"/>
    <mergeCell ref="A3:A19"/>
    <mergeCell ref="A21:A36"/>
    <mergeCell ref="A37:A53"/>
    <mergeCell ref="A54:A68"/>
    <mergeCell ref="B21:B36"/>
    <mergeCell ref="B37:B53"/>
    <mergeCell ref="B54:B68"/>
    <mergeCell ref="C43:F43"/>
    <mergeCell ref="E37:E42"/>
    <mergeCell ref="F63:F68"/>
    <mergeCell ref="E63:E68"/>
    <mergeCell ref="E4:E20"/>
    <mergeCell ref="G21:G27"/>
    <mergeCell ref="E57:E62"/>
    <mergeCell ref="E44:E50"/>
  </mergeCells>
  <dataValidations count="1">
    <dataValidation type="list" allowBlank="1" showInputMessage="1" showErrorMessage="1" sqref="B3" xr:uid="{00000000-0002-0000-0600-000000000000}">
      <formula1>nhomvl</formula1>
    </dataValidation>
  </dataValidations>
  <pageMargins left="0.23622047244094491" right="0.23622047244094491" top="0.51181102362204722" bottom="0.51181102362204722" header="0" footer="0"/>
  <pageSetup paperSize="9" scale="92" firstPageNumber="25" orientation="portrait" useFirstPageNumber="1" horizontalDpi="300" verticalDpi="300" r:id="rId1"/>
  <headerFooter>
    <oddHeader>&amp;LCBG VLXD T7-2026</oddHeader>
    <oddFooter>&amp;C&amp;P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I278"/>
  <sheetViews>
    <sheetView view="pageBreakPreview" topLeftCell="A255" zoomScale="85" zoomScaleNormal="100" zoomScaleSheetLayoutView="85" workbookViewId="0">
      <selection activeCell="G259" sqref="G259:G262"/>
    </sheetView>
  </sheetViews>
  <sheetFormatPr defaultColWidth="8.7109375" defaultRowHeight="15"/>
  <cols>
    <col min="1" max="1" width="8.28515625" style="6" customWidth="1"/>
    <col min="2" max="2" width="8.7109375" style="6" customWidth="1"/>
    <col min="3" max="3" width="23.5703125" style="2" customWidth="1"/>
    <col min="4" max="4" width="7.7109375" style="2" customWidth="1"/>
    <col min="5" max="5" width="12.85546875" style="259" customWidth="1"/>
    <col min="6" max="6" width="14.42578125" style="263" customWidth="1"/>
    <col min="7" max="7" width="13.85546875" style="2" customWidth="1"/>
    <col min="8" max="8" width="10.85546875" style="2" customWidth="1"/>
    <col min="9" max="9" width="8.7109375" style="2" customWidth="1"/>
    <col min="10" max="16384" width="8.7109375" style="2"/>
  </cols>
  <sheetData>
    <row r="1" spans="1:9" ht="49.5" customHeight="1">
      <c r="A1" s="3" t="s">
        <v>153</v>
      </c>
      <c r="B1" s="3" t="s">
        <v>0</v>
      </c>
      <c r="C1" s="3" t="s">
        <v>8</v>
      </c>
      <c r="D1" s="3" t="s">
        <v>9</v>
      </c>
      <c r="E1" s="3" t="s">
        <v>10</v>
      </c>
      <c r="F1" s="3" t="s">
        <v>11</v>
      </c>
      <c r="G1" s="3" t="s">
        <v>12</v>
      </c>
      <c r="H1" s="3" t="s">
        <v>2</v>
      </c>
      <c r="I1" s="3" t="s">
        <v>16</v>
      </c>
    </row>
    <row r="2" spans="1:9" ht="21" customHeight="1">
      <c r="A2" s="3" t="s">
        <v>696</v>
      </c>
      <c r="B2" s="729" t="s">
        <v>156</v>
      </c>
      <c r="C2" s="729"/>
      <c r="D2" s="729"/>
      <c r="E2" s="729"/>
      <c r="F2" s="3"/>
      <c r="G2" s="3"/>
      <c r="H2" s="3"/>
      <c r="I2" s="3"/>
    </row>
    <row r="3" spans="1:9" s="4" customFormat="1" ht="17.100000000000001" customHeight="1">
      <c r="A3" s="771" t="s">
        <v>2264</v>
      </c>
      <c r="B3" s="771" t="s">
        <v>18</v>
      </c>
      <c r="C3" s="721" t="s">
        <v>183</v>
      </c>
      <c r="D3" s="721"/>
      <c r="E3" s="721"/>
      <c r="F3" s="86"/>
      <c r="G3" s="783" t="s">
        <v>2710</v>
      </c>
      <c r="H3" s="264"/>
      <c r="I3" s="55"/>
    </row>
    <row r="4" spans="1:9" s="4" customFormat="1" ht="45" customHeight="1">
      <c r="A4" s="771"/>
      <c r="B4" s="771"/>
      <c r="C4" s="87" t="s">
        <v>740</v>
      </c>
      <c r="D4" s="31" t="s">
        <v>13</v>
      </c>
      <c r="E4" s="779" t="s">
        <v>73</v>
      </c>
      <c r="F4" s="86" t="s">
        <v>167</v>
      </c>
      <c r="G4" s="783"/>
      <c r="H4" s="264">
        <v>27000</v>
      </c>
      <c r="I4" s="773" t="s">
        <v>3543</v>
      </c>
    </row>
    <row r="5" spans="1:9" s="4" customFormat="1" ht="45">
      <c r="A5" s="771"/>
      <c r="B5" s="771"/>
      <c r="C5" s="87" t="s">
        <v>740</v>
      </c>
      <c r="D5" s="31" t="s">
        <v>13</v>
      </c>
      <c r="E5" s="779"/>
      <c r="F5" s="86" t="s">
        <v>741</v>
      </c>
      <c r="G5" s="783"/>
      <c r="H5" s="264">
        <v>27500</v>
      </c>
      <c r="I5" s="773"/>
    </row>
    <row r="6" spans="1:9" s="4" customFormat="1">
      <c r="A6" s="771"/>
      <c r="B6" s="771"/>
      <c r="C6" s="87" t="s">
        <v>742</v>
      </c>
      <c r="D6" s="31" t="s">
        <v>30</v>
      </c>
      <c r="E6" s="779"/>
      <c r="F6" s="86" t="s">
        <v>743</v>
      </c>
      <c r="G6" s="783"/>
      <c r="H6" s="264">
        <v>66700</v>
      </c>
      <c r="I6" s="773"/>
    </row>
    <row r="7" spans="1:9" s="4" customFormat="1" ht="30">
      <c r="A7" s="771"/>
      <c r="B7" s="771"/>
      <c r="C7" s="87" t="s">
        <v>745</v>
      </c>
      <c r="D7" s="31" t="s">
        <v>30</v>
      </c>
      <c r="E7" s="779"/>
      <c r="F7" s="86" t="s">
        <v>744</v>
      </c>
      <c r="G7" s="783"/>
      <c r="H7" s="264">
        <v>150300</v>
      </c>
      <c r="I7" s="265" t="s">
        <v>152</v>
      </c>
    </row>
    <row r="8" spans="1:9" s="4" customFormat="1" ht="30">
      <c r="A8" s="771"/>
      <c r="B8" s="771"/>
      <c r="C8" s="87" t="s">
        <v>745</v>
      </c>
      <c r="D8" s="31" t="s">
        <v>30</v>
      </c>
      <c r="E8" s="779"/>
      <c r="F8" s="86" t="s">
        <v>746</v>
      </c>
      <c r="G8" s="783"/>
      <c r="H8" s="264">
        <v>150300</v>
      </c>
      <c r="I8" s="265" t="s">
        <v>152</v>
      </c>
    </row>
    <row r="9" spans="1:9" s="4" customFormat="1" ht="30">
      <c r="A9" s="771"/>
      <c r="B9" s="771"/>
      <c r="C9" s="87" t="s">
        <v>747</v>
      </c>
      <c r="D9" s="31" t="s">
        <v>30</v>
      </c>
      <c r="E9" s="779"/>
      <c r="F9" s="86" t="s">
        <v>748</v>
      </c>
      <c r="G9" s="783"/>
      <c r="H9" s="264">
        <v>173700</v>
      </c>
      <c r="I9" s="265" t="s">
        <v>152</v>
      </c>
    </row>
    <row r="10" spans="1:9" s="4" customFormat="1" ht="30">
      <c r="A10" s="771"/>
      <c r="B10" s="771"/>
      <c r="C10" s="87" t="s">
        <v>747</v>
      </c>
      <c r="D10" s="31" t="s">
        <v>30</v>
      </c>
      <c r="E10" s="779"/>
      <c r="F10" s="86" t="s">
        <v>749</v>
      </c>
      <c r="G10" s="783"/>
      <c r="H10" s="264">
        <v>173300</v>
      </c>
      <c r="I10" s="265" t="s">
        <v>152</v>
      </c>
    </row>
    <row r="11" spans="1:9" s="4" customFormat="1">
      <c r="A11" s="771"/>
      <c r="B11" s="771"/>
      <c r="C11" s="87" t="s">
        <v>750</v>
      </c>
      <c r="D11" s="31" t="s">
        <v>13</v>
      </c>
      <c r="E11" s="779"/>
      <c r="F11" s="86" t="s">
        <v>168</v>
      </c>
      <c r="G11" s="783"/>
      <c r="H11" s="264">
        <v>24300</v>
      </c>
      <c r="I11" s="265" t="s">
        <v>152</v>
      </c>
    </row>
    <row r="12" spans="1:9" s="4" customFormat="1">
      <c r="A12" s="771"/>
      <c r="B12" s="771"/>
      <c r="C12" s="29" t="s">
        <v>184</v>
      </c>
      <c r="D12" s="31"/>
      <c r="E12" s="266"/>
      <c r="F12" s="86"/>
      <c r="G12" s="783"/>
      <c r="H12" s="264"/>
      <c r="I12" s="265"/>
    </row>
    <row r="13" spans="1:9" s="4" customFormat="1" ht="30">
      <c r="A13" s="771"/>
      <c r="B13" s="771"/>
      <c r="C13" s="87" t="s">
        <v>751</v>
      </c>
      <c r="D13" s="31" t="s">
        <v>13</v>
      </c>
      <c r="E13" s="779" t="s">
        <v>25</v>
      </c>
      <c r="F13" s="86" t="s">
        <v>169</v>
      </c>
      <c r="G13" s="783"/>
      <c r="H13" s="264">
        <v>9700</v>
      </c>
      <c r="I13" s="265" t="s">
        <v>152</v>
      </c>
    </row>
    <row r="14" spans="1:9" s="4" customFormat="1" ht="30">
      <c r="A14" s="771"/>
      <c r="B14" s="771"/>
      <c r="C14" s="87" t="s">
        <v>752</v>
      </c>
      <c r="D14" s="31" t="s">
        <v>13</v>
      </c>
      <c r="E14" s="779"/>
      <c r="F14" s="86" t="s">
        <v>170</v>
      </c>
      <c r="G14" s="783"/>
      <c r="H14" s="264">
        <v>10350</v>
      </c>
      <c r="I14" s="265" t="s">
        <v>152</v>
      </c>
    </row>
    <row r="15" spans="1:9" s="4" customFormat="1">
      <c r="A15" s="771"/>
      <c r="B15" s="771"/>
      <c r="C15" s="87" t="s">
        <v>753</v>
      </c>
      <c r="D15" s="31" t="s">
        <v>13</v>
      </c>
      <c r="E15" s="779"/>
      <c r="F15" s="86" t="s">
        <v>754</v>
      </c>
      <c r="G15" s="783"/>
      <c r="H15" s="264">
        <v>14000</v>
      </c>
      <c r="I15" s="265" t="s">
        <v>152</v>
      </c>
    </row>
    <row r="16" spans="1:9" s="4" customFormat="1">
      <c r="A16" s="771"/>
      <c r="B16" s="771"/>
      <c r="C16" s="87" t="s">
        <v>755</v>
      </c>
      <c r="D16" s="31" t="s">
        <v>13</v>
      </c>
      <c r="E16" s="779" t="s">
        <v>74</v>
      </c>
      <c r="F16" s="86" t="s">
        <v>756</v>
      </c>
      <c r="G16" s="783"/>
      <c r="H16" s="264">
        <v>75200</v>
      </c>
      <c r="I16" s="265" t="s">
        <v>152</v>
      </c>
    </row>
    <row r="17" spans="1:9" s="4" customFormat="1">
      <c r="A17" s="771"/>
      <c r="B17" s="771"/>
      <c r="C17" s="87" t="s">
        <v>757</v>
      </c>
      <c r="D17" s="31" t="s">
        <v>30</v>
      </c>
      <c r="E17" s="779"/>
      <c r="F17" s="86" t="s">
        <v>758</v>
      </c>
      <c r="G17" s="783"/>
      <c r="H17" s="264">
        <v>114300</v>
      </c>
      <c r="I17" s="265" t="s">
        <v>152</v>
      </c>
    </row>
    <row r="18" spans="1:9" s="4" customFormat="1">
      <c r="A18" s="771"/>
      <c r="B18" s="771"/>
      <c r="C18" s="87" t="s">
        <v>755</v>
      </c>
      <c r="D18" s="31" t="s">
        <v>30</v>
      </c>
      <c r="E18" s="779"/>
      <c r="F18" s="86" t="s">
        <v>759</v>
      </c>
      <c r="G18" s="783"/>
      <c r="H18" s="264">
        <v>51000</v>
      </c>
      <c r="I18" s="265" t="s">
        <v>152</v>
      </c>
    </row>
    <row r="19" spans="1:9" s="4" customFormat="1">
      <c r="A19" s="771"/>
      <c r="B19" s="771"/>
      <c r="C19" s="87" t="s">
        <v>757</v>
      </c>
      <c r="D19" s="31" t="s">
        <v>30</v>
      </c>
      <c r="E19" s="779"/>
      <c r="F19" s="86" t="s">
        <v>760</v>
      </c>
      <c r="G19" s="783"/>
      <c r="H19" s="264">
        <v>126000</v>
      </c>
      <c r="I19" s="265" t="s">
        <v>152</v>
      </c>
    </row>
    <row r="20" spans="1:9" s="4" customFormat="1">
      <c r="A20" s="771"/>
      <c r="B20" s="771"/>
      <c r="C20" s="87" t="s">
        <v>761</v>
      </c>
      <c r="D20" s="31" t="s">
        <v>30</v>
      </c>
      <c r="E20" s="779"/>
      <c r="F20" s="86" t="s">
        <v>762</v>
      </c>
      <c r="G20" s="783"/>
      <c r="H20" s="264">
        <v>95000</v>
      </c>
      <c r="I20" s="265" t="s">
        <v>152</v>
      </c>
    </row>
    <row r="21" spans="1:9" s="4" customFormat="1">
      <c r="A21" s="771"/>
      <c r="B21" s="771"/>
      <c r="C21" s="87" t="s">
        <v>763</v>
      </c>
      <c r="D21" s="31" t="s">
        <v>30</v>
      </c>
      <c r="E21" s="779"/>
      <c r="F21" s="86" t="s">
        <v>764</v>
      </c>
      <c r="G21" s="783"/>
      <c r="H21" s="264">
        <v>157000</v>
      </c>
      <c r="I21" s="265" t="s">
        <v>152</v>
      </c>
    </row>
    <row r="22" spans="1:9" s="4" customFormat="1">
      <c r="A22" s="771"/>
      <c r="B22" s="771"/>
      <c r="C22" s="87" t="s">
        <v>757</v>
      </c>
      <c r="D22" s="31" t="s">
        <v>30</v>
      </c>
      <c r="E22" s="779"/>
      <c r="F22" s="86" t="s">
        <v>765</v>
      </c>
      <c r="G22" s="783"/>
      <c r="H22" s="264">
        <v>102000</v>
      </c>
      <c r="I22" s="265" t="s">
        <v>152</v>
      </c>
    </row>
    <row r="23" spans="1:9" s="4" customFormat="1">
      <c r="A23" s="771"/>
      <c r="B23" s="771"/>
      <c r="C23" s="87" t="s">
        <v>755</v>
      </c>
      <c r="D23" s="31" t="s">
        <v>30</v>
      </c>
      <c r="E23" s="779"/>
      <c r="F23" s="86" t="s">
        <v>766</v>
      </c>
      <c r="G23" s="783"/>
      <c r="H23" s="264">
        <v>55000</v>
      </c>
      <c r="I23" s="265" t="s">
        <v>152</v>
      </c>
    </row>
    <row r="24" spans="1:9" ht="41.45" customHeight="1">
      <c r="A24" s="771" t="s">
        <v>2265</v>
      </c>
      <c r="B24" s="771" t="s">
        <v>18</v>
      </c>
      <c r="C24" s="267" t="s">
        <v>403</v>
      </c>
      <c r="D24" s="268" t="s">
        <v>13</v>
      </c>
      <c r="E24" s="778" t="s">
        <v>25</v>
      </c>
      <c r="F24" s="777" t="s">
        <v>404</v>
      </c>
      <c r="G24" s="783" t="s">
        <v>2835</v>
      </c>
      <c r="H24" s="269">
        <v>16000</v>
      </c>
      <c r="I24" s="782" t="s">
        <v>3546</v>
      </c>
    </row>
    <row r="25" spans="1:9" ht="30">
      <c r="A25" s="771"/>
      <c r="B25" s="771"/>
      <c r="C25" s="267" t="s">
        <v>405</v>
      </c>
      <c r="D25" s="268" t="s">
        <v>13</v>
      </c>
      <c r="E25" s="778"/>
      <c r="F25" s="777"/>
      <c r="G25" s="783"/>
      <c r="H25" s="269">
        <v>12700</v>
      </c>
      <c r="I25" s="782"/>
    </row>
    <row r="26" spans="1:9" ht="45">
      <c r="A26" s="771"/>
      <c r="B26" s="771"/>
      <c r="C26" s="267" t="s">
        <v>406</v>
      </c>
      <c r="D26" s="268" t="s">
        <v>13</v>
      </c>
      <c r="E26" s="778"/>
      <c r="F26" s="777"/>
      <c r="G26" s="783"/>
      <c r="H26" s="89">
        <v>11000</v>
      </c>
      <c r="I26" s="782"/>
    </row>
    <row r="27" spans="1:9" ht="30">
      <c r="A27" s="771"/>
      <c r="B27" s="771"/>
      <c r="C27" s="267" t="s">
        <v>407</v>
      </c>
      <c r="D27" s="268" t="s">
        <v>13</v>
      </c>
      <c r="E27" s="778"/>
      <c r="F27" s="777"/>
      <c r="G27" s="783"/>
      <c r="H27" s="269">
        <v>9700</v>
      </c>
      <c r="I27" s="782"/>
    </row>
    <row r="28" spans="1:9" ht="33" customHeight="1">
      <c r="A28" s="772"/>
      <c r="B28" s="772"/>
      <c r="C28" s="267" t="s">
        <v>408</v>
      </c>
      <c r="D28" s="268" t="s">
        <v>13</v>
      </c>
      <c r="E28" s="778"/>
      <c r="F28" s="777"/>
      <c r="G28" s="783"/>
      <c r="H28" s="269">
        <v>9000</v>
      </c>
      <c r="I28" s="782"/>
    </row>
    <row r="29" spans="1:9" ht="30.75" customHeight="1">
      <c r="A29" s="770"/>
      <c r="B29" s="770"/>
      <c r="C29" s="267" t="s">
        <v>767</v>
      </c>
      <c r="D29" s="268" t="s">
        <v>32</v>
      </c>
      <c r="E29" s="774" t="s">
        <v>165</v>
      </c>
      <c r="F29" s="268" t="s">
        <v>409</v>
      </c>
      <c r="G29" s="783"/>
      <c r="H29" s="269">
        <v>218400</v>
      </c>
      <c r="I29" s="90" t="s">
        <v>152</v>
      </c>
    </row>
    <row r="30" spans="1:9" ht="30.75" customHeight="1">
      <c r="A30" s="771"/>
      <c r="B30" s="771"/>
      <c r="C30" s="267" t="s">
        <v>410</v>
      </c>
      <c r="D30" s="268" t="s">
        <v>32</v>
      </c>
      <c r="E30" s="775"/>
      <c r="F30" s="268" t="s">
        <v>411</v>
      </c>
      <c r="G30" s="783"/>
      <c r="H30" s="269">
        <v>205800</v>
      </c>
      <c r="I30" s="90" t="s">
        <v>152</v>
      </c>
    </row>
    <row r="31" spans="1:9" ht="30">
      <c r="A31" s="771"/>
      <c r="B31" s="771"/>
      <c r="C31" s="267" t="s">
        <v>412</v>
      </c>
      <c r="D31" s="268" t="s">
        <v>32</v>
      </c>
      <c r="E31" s="775"/>
      <c r="F31" s="268" t="s">
        <v>413</v>
      </c>
      <c r="G31" s="783"/>
      <c r="H31" s="269">
        <v>162000</v>
      </c>
      <c r="I31" s="90" t="s">
        <v>152</v>
      </c>
    </row>
    <row r="32" spans="1:9" ht="30">
      <c r="A32" s="771"/>
      <c r="B32" s="771"/>
      <c r="C32" s="267" t="s">
        <v>414</v>
      </c>
      <c r="D32" s="268" t="s">
        <v>32</v>
      </c>
      <c r="E32" s="775"/>
      <c r="F32" s="268" t="s">
        <v>415</v>
      </c>
      <c r="G32" s="784"/>
      <c r="H32" s="269">
        <v>125800</v>
      </c>
      <c r="I32" s="90" t="s">
        <v>152</v>
      </c>
    </row>
    <row r="33" spans="1:9" ht="48" customHeight="1">
      <c r="A33" s="771"/>
      <c r="B33" s="771"/>
      <c r="C33" s="267" t="s">
        <v>416</v>
      </c>
      <c r="D33" s="268" t="s">
        <v>32</v>
      </c>
      <c r="E33" s="776"/>
      <c r="F33" s="268" t="s">
        <v>417</v>
      </c>
      <c r="G33" s="785" t="str">
        <f>G24</f>
        <v>Công ty TNHH Nippon Paint (Việt Nam),
 Đc: Số 14, Đường 3A, KCN Biên Hòa II, Phường Long Hưng, Tỉnh Đồng Nai, SĐT: 079 9153009</v>
      </c>
      <c r="H33" s="269">
        <v>316200</v>
      </c>
      <c r="I33" s="90" t="s">
        <v>152</v>
      </c>
    </row>
    <row r="34" spans="1:9" ht="45">
      <c r="A34" s="771"/>
      <c r="B34" s="771"/>
      <c r="C34" s="267" t="s">
        <v>2730</v>
      </c>
      <c r="D34" s="268" t="s">
        <v>32</v>
      </c>
      <c r="E34" s="774" t="s">
        <v>165</v>
      </c>
      <c r="F34" s="777" t="s">
        <v>413</v>
      </c>
      <c r="G34" s="786"/>
      <c r="H34" s="269">
        <v>256000</v>
      </c>
      <c r="I34" s="90" t="s">
        <v>152</v>
      </c>
    </row>
    <row r="35" spans="1:9" ht="45">
      <c r="A35" s="771"/>
      <c r="B35" s="771"/>
      <c r="C35" s="267" t="s">
        <v>2735</v>
      </c>
      <c r="D35" s="268" t="s">
        <v>32</v>
      </c>
      <c r="E35" s="775"/>
      <c r="F35" s="777"/>
      <c r="G35" s="786"/>
      <c r="H35" s="269">
        <v>220000</v>
      </c>
      <c r="I35" s="90" t="s">
        <v>152</v>
      </c>
    </row>
    <row r="36" spans="1:9" ht="32.25" customHeight="1">
      <c r="A36" s="771"/>
      <c r="B36" s="771"/>
      <c r="C36" s="267" t="s">
        <v>2734</v>
      </c>
      <c r="D36" s="268" t="s">
        <v>32</v>
      </c>
      <c r="E36" s="775"/>
      <c r="F36" s="268" t="s">
        <v>415</v>
      </c>
      <c r="G36" s="786"/>
      <c r="H36" s="269">
        <v>208600</v>
      </c>
      <c r="I36" s="90" t="s">
        <v>152</v>
      </c>
    </row>
    <row r="37" spans="1:9" ht="30">
      <c r="A37" s="771"/>
      <c r="B37" s="771"/>
      <c r="C37" s="267" t="s">
        <v>2733</v>
      </c>
      <c r="D37" s="268" t="s">
        <v>32</v>
      </c>
      <c r="E37" s="775"/>
      <c r="F37" s="268" t="s">
        <v>418</v>
      </c>
      <c r="G37" s="786"/>
      <c r="H37" s="269">
        <v>74200</v>
      </c>
      <c r="I37" s="90" t="s">
        <v>152</v>
      </c>
    </row>
    <row r="38" spans="1:9" ht="30">
      <c r="A38" s="771"/>
      <c r="B38" s="771"/>
      <c r="C38" s="267" t="s">
        <v>2732</v>
      </c>
      <c r="D38" s="268" t="s">
        <v>32</v>
      </c>
      <c r="E38" s="775"/>
      <c r="F38" s="777" t="s">
        <v>419</v>
      </c>
      <c r="G38" s="786"/>
      <c r="H38" s="269">
        <v>122000</v>
      </c>
      <c r="I38" s="90" t="s">
        <v>152</v>
      </c>
    </row>
    <row r="39" spans="1:9" ht="30">
      <c r="A39" s="771"/>
      <c r="B39" s="771"/>
      <c r="C39" s="267" t="s">
        <v>2731</v>
      </c>
      <c r="D39" s="268" t="s">
        <v>32</v>
      </c>
      <c r="E39" s="775"/>
      <c r="F39" s="777"/>
      <c r="G39" s="786"/>
      <c r="H39" s="269">
        <v>112200</v>
      </c>
      <c r="I39" s="90" t="s">
        <v>152</v>
      </c>
    </row>
    <row r="40" spans="1:9" ht="45">
      <c r="A40" s="771"/>
      <c r="B40" s="771"/>
      <c r="C40" s="267" t="s">
        <v>2736</v>
      </c>
      <c r="D40" s="268" t="s">
        <v>32</v>
      </c>
      <c r="E40" s="775"/>
      <c r="F40" s="777" t="s">
        <v>411</v>
      </c>
      <c r="G40" s="786"/>
      <c r="H40" s="269">
        <v>217800</v>
      </c>
      <c r="I40" s="90" t="s">
        <v>152</v>
      </c>
    </row>
    <row r="41" spans="1:9" ht="45" customHeight="1">
      <c r="A41" s="771"/>
      <c r="B41" s="771"/>
      <c r="C41" s="267" t="s">
        <v>2737</v>
      </c>
      <c r="D41" s="268" t="s">
        <v>32</v>
      </c>
      <c r="E41" s="775"/>
      <c r="F41" s="777"/>
      <c r="G41" s="786"/>
      <c r="H41" s="269">
        <v>226800</v>
      </c>
      <c r="I41" s="90" t="s">
        <v>152</v>
      </c>
    </row>
    <row r="42" spans="1:9" ht="45">
      <c r="A42" s="771"/>
      <c r="B42" s="771"/>
      <c r="C42" s="267" t="s">
        <v>420</v>
      </c>
      <c r="D42" s="268" t="s">
        <v>32</v>
      </c>
      <c r="E42" s="775"/>
      <c r="F42" s="268" t="s">
        <v>409</v>
      </c>
      <c r="G42" s="786"/>
      <c r="H42" s="269">
        <v>257200</v>
      </c>
      <c r="I42" s="90" t="s">
        <v>152</v>
      </c>
    </row>
    <row r="43" spans="1:9" ht="60">
      <c r="A43" s="771"/>
      <c r="B43" s="771"/>
      <c r="C43" s="267" t="s">
        <v>421</v>
      </c>
      <c r="D43" s="268" t="s">
        <v>32</v>
      </c>
      <c r="E43" s="775"/>
      <c r="F43" s="268" t="s">
        <v>411</v>
      </c>
      <c r="G43" s="786"/>
      <c r="H43" s="269">
        <v>262800</v>
      </c>
      <c r="I43" s="90" t="s">
        <v>152</v>
      </c>
    </row>
    <row r="44" spans="1:9" ht="30">
      <c r="A44" s="772"/>
      <c r="B44" s="772"/>
      <c r="C44" s="267" t="s">
        <v>422</v>
      </c>
      <c r="D44" s="268" t="s">
        <v>32</v>
      </c>
      <c r="E44" s="775"/>
      <c r="F44" s="268" t="s">
        <v>409</v>
      </c>
      <c r="G44" s="786"/>
      <c r="H44" s="269">
        <v>399400</v>
      </c>
      <c r="I44" s="90" t="s">
        <v>152</v>
      </c>
    </row>
    <row r="45" spans="1:9" ht="45">
      <c r="A45" s="770"/>
      <c r="B45" s="770"/>
      <c r="C45" s="267" t="s">
        <v>423</v>
      </c>
      <c r="D45" s="268" t="s">
        <v>32</v>
      </c>
      <c r="E45" s="775"/>
      <c r="F45" s="268" t="s">
        <v>409</v>
      </c>
      <c r="G45" s="786"/>
      <c r="H45" s="269">
        <v>431800</v>
      </c>
      <c r="I45" s="90" t="s">
        <v>152</v>
      </c>
    </row>
    <row r="46" spans="1:9" ht="45">
      <c r="A46" s="771"/>
      <c r="B46" s="771"/>
      <c r="C46" s="267" t="s">
        <v>424</v>
      </c>
      <c r="D46" s="268" t="s">
        <v>32</v>
      </c>
      <c r="E46" s="775"/>
      <c r="F46" s="268" t="s">
        <v>425</v>
      </c>
      <c r="G46" s="786"/>
      <c r="H46" s="269">
        <v>477200</v>
      </c>
      <c r="I46" s="90" t="s">
        <v>152</v>
      </c>
    </row>
    <row r="47" spans="1:9" ht="30">
      <c r="A47" s="771"/>
      <c r="B47" s="771"/>
      <c r="C47" s="267" t="s">
        <v>426</v>
      </c>
      <c r="D47" s="268" t="s">
        <v>32</v>
      </c>
      <c r="E47" s="775"/>
      <c r="F47" s="268" t="s">
        <v>427</v>
      </c>
      <c r="G47" s="786"/>
      <c r="H47" s="269">
        <v>47000</v>
      </c>
      <c r="I47" s="90" t="s">
        <v>152</v>
      </c>
    </row>
    <row r="48" spans="1:9" ht="45">
      <c r="A48" s="771"/>
      <c r="B48" s="771"/>
      <c r="C48" s="267" t="s">
        <v>428</v>
      </c>
      <c r="D48" s="268" t="s">
        <v>32</v>
      </c>
      <c r="E48" s="775"/>
      <c r="F48" s="268" t="s">
        <v>427</v>
      </c>
      <c r="G48" s="786"/>
      <c r="H48" s="269">
        <v>105000</v>
      </c>
      <c r="I48" s="90" t="s">
        <v>152</v>
      </c>
    </row>
    <row r="49" spans="1:9" ht="45">
      <c r="A49" s="771"/>
      <c r="B49" s="771"/>
      <c r="C49" s="267" t="s">
        <v>429</v>
      </c>
      <c r="D49" s="268" t="s">
        <v>32</v>
      </c>
      <c r="E49" s="775"/>
      <c r="F49" s="268" t="s">
        <v>430</v>
      </c>
      <c r="G49" s="786"/>
      <c r="H49" s="269">
        <v>164000</v>
      </c>
      <c r="I49" s="90" t="s">
        <v>152</v>
      </c>
    </row>
    <row r="50" spans="1:9" ht="60" customHeight="1">
      <c r="A50" s="771"/>
      <c r="B50" s="771"/>
      <c r="C50" s="267" t="s">
        <v>2738</v>
      </c>
      <c r="D50" s="268" t="s">
        <v>32</v>
      </c>
      <c r="E50" s="775"/>
      <c r="F50" s="268" t="s">
        <v>427</v>
      </c>
      <c r="G50" s="786"/>
      <c r="H50" s="269">
        <v>211000</v>
      </c>
      <c r="I50" s="90" t="s">
        <v>152</v>
      </c>
    </row>
    <row r="51" spans="1:9" ht="30">
      <c r="A51" s="771"/>
      <c r="B51" s="771"/>
      <c r="C51" s="267" t="s">
        <v>2739</v>
      </c>
      <c r="D51" s="268" t="s">
        <v>32</v>
      </c>
      <c r="E51" s="775"/>
      <c r="F51" s="777" t="s">
        <v>409</v>
      </c>
      <c r="G51" s="786"/>
      <c r="H51" s="269">
        <v>208600</v>
      </c>
      <c r="I51" s="90" t="s">
        <v>152</v>
      </c>
    </row>
    <row r="52" spans="1:9" ht="30">
      <c r="A52" s="771"/>
      <c r="B52" s="771"/>
      <c r="C52" s="267" t="s">
        <v>2740</v>
      </c>
      <c r="D52" s="268" t="s">
        <v>32</v>
      </c>
      <c r="E52" s="775"/>
      <c r="F52" s="777"/>
      <c r="G52" s="787"/>
      <c r="H52" s="269">
        <v>318400</v>
      </c>
      <c r="I52" s="90" t="s">
        <v>152</v>
      </c>
    </row>
    <row r="53" spans="1:9" ht="45">
      <c r="A53" s="771"/>
      <c r="B53" s="771"/>
      <c r="C53" s="267" t="s">
        <v>2741</v>
      </c>
      <c r="D53" s="268" t="s">
        <v>32</v>
      </c>
      <c r="E53" s="776"/>
      <c r="F53" s="792" t="s">
        <v>411</v>
      </c>
      <c r="G53" s="791" t="str">
        <f>G33</f>
        <v>Công ty TNHH Nippon Paint (Việt Nam),
 Đc: Số 14, Đường 3A, KCN Biên Hòa II, Phường Long Hưng, Tỉnh Đồng Nai, SĐT: 079 9153009</v>
      </c>
      <c r="H53" s="269">
        <v>433800</v>
      </c>
      <c r="I53" s="90" t="s">
        <v>152</v>
      </c>
    </row>
    <row r="54" spans="1:9" ht="45">
      <c r="A54" s="771"/>
      <c r="B54" s="771"/>
      <c r="C54" s="267" t="s">
        <v>2742</v>
      </c>
      <c r="D54" s="268" t="s">
        <v>32</v>
      </c>
      <c r="E54" s="774" t="s">
        <v>165</v>
      </c>
      <c r="F54" s="792"/>
      <c r="G54" s="783"/>
      <c r="H54" s="269">
        <v>568400</v>
      </c>
      <c r="I54" s="90" t="s">
        <v>152</v>
      </c>
    </row>
    <row r="55" spans="1:9" ht="45">
      <c r="A55" s="771"/>
      <c r="B55" s="771"/>
      <c r="C55" s="267" t="s">
        <v>2743</v>
      </c>
      <c r="D55" s="268" t="s">
        <v>32</v>
      </c>
      <c r="E55" s="775"/>
      <c r="F55" s="268" t="s">
        <v>431</v>
      </c>
      <c r="G55" s="783"/>
      <c r="H55" s="269">
        <v>655000</v>
      </c>
      <c r="I55" s="90" t="s">
        <v>152</v>
      </c>
    </row>
    <row r="56" spans="1:9" ht="30">
      <c r="A56" s="771"/>
      <c r="B56" s="771"/>
      <c r="C56" s="267" t="s">
        <v>2744</v>
      </c>
      <c r="D56" s="268" t="s">
        <v>32</v>
      </c>
      <c r="E56" s="775"/>
      <c r="F56" s="777" t="s">
        <v>427</v>
      </c>
      <c r="G56" s="783"/>
      <c r="H56" s="269">
        <v>148000</v>
      </c>
      <c r="I56" s="90" t="s">
        <v>152</v>
      </c>
    </row>
    <row r="57" spans="1:9" ht="45" customHeight="1">
      <c r="A57" s="771"/>
      <c r="B57" s="771"/>
      <c r="C57" s="267" t="s">
        <v>432</v>
      </c>
      <c r="D57" s="268" t="s">
        <v>32</v>
      </c>
      <c r="E57" s="775"/>
      <c r="F57" s="777"/>
      <c r="G57" s="783"/>
      <c r="H57" s="269">
        <v>244000</v>
      </c>
      <c r="I57" s="90" t="s">
        <v>152</v>
      </c>
    </row>
    <row r="58" spans="1:9" ht="60">
      <c r="A58" s="771"/>
      <c r="B58" s="771"/>
      <c r="C58" s="267" t="s">
        <v>2745</v>
      </c>
      <c r="D58" s="268" t="s">
        <v>32</v>
      </c>
      <c r="E58" s="775"/>
      <c r="F58" s="777"/>
      <c r="G58" s="783"/>
      <c r="H58" s="269">
        <v>352000</v>
      </c>
      <c r="I58" s="90" t="s">
        <v>152</v>
      </c>
    </row>
    <row r="59" spans="1:9" ht="53.25" customHeight="1">
      <c r="A59" s="772"/>
      <c r="B59" s="772"/>
      <c r="C59" s="267" t="s">
        <v>2746</v>
      </c>
      <c r="D59" s="268" t="s">
        <v>32</v>
      </c>
      <c r="E59" s="775"/>
      <c r="F59" s="777"/>
      <c r="G59" s="783"/>
      <c r="H59" s="269">
        <v>440000</v>
      </c>
      <c r="I59" s="90" t="s">
        <v>152</v>
      </c>
    </row>
    <row r="60" spans="1:9" ht="60">
      <c r="A60" s="770"/>
      <c r="B60" s="770"/>
      <c r="C60" s="267" t="s">
        <v>2747</v>
      </c>
      <c r="D60" s="268" t="s">
        <v>32</v>
      </c>
      <c r="E60" s="775"/>
      <c r="F60" s="777" t="s">
        <v>427</v>
      </c>
      <c r="G60" s="783"/>
      <c r="H60" s="269">
        <v>528000</v>
      </c>
      <c r="I60" s="90" t="s">
        <v>152</v>
      </c>
    </row>
    <row r="61" spans="1:9" ht="30">
      <c r="A61" s="771"/>
      <c r="B61" s="771"/>
      <c r="C61" s="267" t="s">
        <v>2748</v>
      </c>
      <c r="D61" s="268" t="s">
        <v>32</v>
      </c>
      <c r="E61" s="775"/>
      <c r="F61" s="777"/>
      <c r="G61" s="783"/>
      <c r="H61" s="269">
        <v>193000</v>
      </c>
      <c r="I61" s="90" t="s">
        <v>152</v>
      </c>
    </row>
    <row r="62" spans="1:9" ht="30">
      <c r="A62" s="771"/>
      <c r="B62" s="771"/>
      <c r="C62" s="267" t="s">
        <v>2749</v>
      </c>
      <c r="D62" s="268" t="s">
        <v>13</v>
      </c>
      <c r="E62" s="775"/>
      <c r="F62" s="268" t="s">
        <v>433</v>
      </c>
      <c r="G62" s="783"/>
      <c r="H62" s="269">
        <v>224600</v>
      </c>
      <c r="I62" s="90" t="s">
        <v>152</v>
      </c>
    </row>
    <row r="63" spans="1:9" ht="30">
      <c r="A63" s="771"/>
      <c r="B63" s="771"/>
      <c r="C63" s="267" t="s">
        <v>2750</v>
      </c>
      <c r="D63" s="268" t="s">
        <v>13</v>
      </c>
      <c r="E63" s="776"/>
      <c r="F63" s="268" t="s">
        <v>434</v>
      </c>
      <c r="G63" s="783"/>
      <c r="H63" s="269">
        <v>250000</v>
      </c>
      <c r="I63" s="90" t="s">
        <v>152</v>
      </c>
    </row>
    <row r="64" spans="1:9" ht="30" customHeight="1">
      <c r="A64" s="771" t="s">
        <v>2266</v>
      </c>
      <c r="B64" s="771" t="s">
        <v>18</v>
      </c>
      <c r="C64" s="87" t="s">
        <v>2519</v>
      </c>
      <c r="D64" s="268" t="s">
        <v>32</v>
      </c>
      <c r="E64" s="773" t="s">
        <v>436</v>
      </c>
      <c r="F64" s="86" t="s">
        <v>768</v>
      </c>
      <c r="G64" s="788" t="s">
        <v>2709</v>
      </c>
      <c r="H64" s="91">
        <v>66444</v>
      </c>
      <c r="I64" s="766" t="s">
        <v>4506</v>
      </c>
    </row>
    <row r="65" spans="1:9" ht="45">
      <c r="A65" s="771"/>
      <c r="B65" s="771"/>
      <c r="C65" s="87" t="s">
        <v>2520</v>
      </c>
      <c r="D65" s="268" t="s">
        <v>32</v>
      </c>
      <c r="E65" s="773"/>
      <c r="F65" s="86"/>
      <c r="G65" s="789"/>
      <c r="H65" s="91">
        <v>241944</v>
      </c>
      <c r="I65" s="766"/>
    </row>
    <row r="66" spans="1:9" ht="30">
      <c r="A66" s="771"/>
      <c r="B66" s="771"/>
      <c r="C66" s="87" t="s">
        <v>2521</v>
      </c>
      <c r="D66" s="268" t="s">
        <v>32</v>
      </c>
      <c r="E66" s="773"/>
      <c r="F66" s="86" t="s">
        <v>769</v>
      </c>
      <c r="G66" s="789"/>
      <c r="H66" s="91">
        <v>234500</v>
      </c>
      <c r="I66" s="766"/>
    </row>
    <row r="67" spans="1:9" ht="30">
      <c r="A67" s="771"/>
      <c r="B67" s="771"/>
      <c r="C67" s="87" t="s">
        <v>2522</v>
      </c>
      <c r="D67" s="268" t="s">
        <v>32</v>
      </c>
      <c r="E67" s="773"/>
      <c r="F67" s="86"/>
      <c r="G67" s="789"/>
      <c r="H67" s="91">
        <v>98944</v>
      </c>
      <c r="I67" s="90" t="s">
        <v>152</v>
      </c>
    </row>
    <row r="68" spans="1:9" ht="30">
      <c r="A68" s="771"/>
      <c r="B68" s="771"/>
      <c r="C68" s="87" t="s">
        <v>2523</v>
      </c>
      <c r="D68" s="268" t="s">
        <v>32</v>
      </c>
      <c r="E68" s="773"/>
      <c r="F68" s="86" t="s">
        <v>770</v>
      </c>
      <c r="G68" s="789"/>
      <c r="H68" s="91">
        <v>48278</v>
      </c>
      <c r="I68" s="90" t="s">
        <v>152</v>
      </c>
    </row>
    <row r="69" spans="1:9" ht="46.5" customHeight="1">
      <c r="A69" s="771"/>
      <c r="B69" s="771"/>
      <c r="C69" s="87" t="s">
        <v>2524</v>
      </c>
      <c r="D69" s="268" t="s">
        <v>32</v>
      </c>
      <c r="E69" s="773"/>
      <c r="F69" s="86"/>
      <c r="G69" s="789"/>
      <c r="H69" s="91">
        <v>111556</v>
      </c>
      <c r="I69" s="90" t="s">
        <v>152</v>
      </c>
    </row>
    <row r="70" spans="1:9" ht="45">
      <c r="A70" s="771"/>
      <c r="B70" s="771"/>
      <c r="C70" s="87" t="s">
        <v>2538</v>
      </c>
      <c r="D70" s="268" t="s">
        <v>32</v>
      </c>
      <c r="E70" s="773"/>
      <c r="F70" s="86"/>
      <c r="G70" s="789"/>
      <c r="H70" s="91">
        <v>86111</v>
      </c>
      <c r="I70" s="90" t="s">
        <v>152</v>
      </c>
    </row>
    <row r="71" spans="1:9" ht="30">
      <c r="A71" s="771"/>
      <c r="B71" s="771"/>
      <c r="C71" s="87" t="s">
        <v>2525</v>
      </c>
      <c r="D71" s="268" t="s">
        <v>32</v>
      </c>
      <c r="E71" s="773"/>
      <c r="F71" s="86" t="s">
        <v>771</v>
      </c>
      <c r="G71" s="789"/>
      <c r="H71" s="91">
        <v>156889</v>
      </c>
      <c r="I71" s="90" t="s">
        <v>152</v>
      </c>
    </row>
    <row r="72" spans="1:9" ht="30">
      <c r="A72" s="772"/>
      <c r="B72" s="772"/>
      <c r="C72" s="87" t="s">
        <v>2526</v>
      </c>
      <c r="D72" s="268" t="s">
        <v>32</v>
      </c>
      <c r="E72" s="773"/>
      <c r="F72" s="86" t="s">
        <v>772</v>
      </c>
      <c r="G72" s="789"/>
      <c r="H72" s="91">
        <v>286556</v>
      </c>
      <c r="I72" s="90" t="s">
        <v>152</v>
      </c>
    </row>
    <row r="73" spans="1:9" ht="30">
      <c r="A73" s="770"/>
      <c r="B73" s="770"/>
      <c r="C73" s="87" t="s">
        <v>2527</v>
      </c>
      <c r="D73" s="268" t="s">
        <v>32</v>
      </c>
      <c r="E73" s="773"/>
      <c r="F73" s="86"/>
      <c r="G73" s="789"/>
      <c r="H73" s="91">
        <v>322000</v>
      </c>
      <c r="I73" s="90" t="s">
        <v>152</v>
      </c>
    </row>
    <row r="74" spans="1:9" ht="27.6" customHeight="1">
      <c r="A74" s="771"/>
      <c r="B74" s="771"/>
      <c r="C74" s="87" t="s">
        <v>2528</v>
      </c>
      <c r="D74" s="268" t="s">
        <v>32</v>
      </c>
      <c r="E74" s="773" t="str">
        <f>E64</f>
        <v>QCVN 16:2023/BXD
QCVN 08:2020/BCT
TCVN 8652:2020</v>
      </c>
      <c r="F74" s="86"/>
      <c r="G74" s="376"/>
      <c r="H74" s="91">
        <v>274944</v>
      </c>
      <c r="I74" s="90" t="s">
        <v>152</v>
      </c>
    </row>
    <row r="75" spans="1:9" ht="29.25" customHeight="1">
      <c r="A75" s="771"/>
      <c r="B75" s="771"/>
      <c r="C75" s="87" t="s">
        <v>2529</v>
      </c>
      <c r="D75" s="268" t="s">
        <v>32</v>
      </c>
      <c r="E75" s="773"/>
      <c r="F75" s="86"/>
      <c r="G75" s="376"/>
      <c r="H75" s="91">
        <v>312833</v>
      </c>
      <c r="I75" s="90" t="s">
        <v>152</v>
      </c>
    </row>
    <row r="76" spans="1:9" ht="30">
      <c r="A76" s="771"/>
      <c r="B76" s="771"/>
      <c r="C76" s="87" t="s">
        <v>2525</v>
      </c>
      <c r="D76" s="268" t="s">
        <v>32</v>
      </c>
      <c r="E76" s="773"/>
      <c r="F76" s="86" t="s">
        <v>773</v>
      </c>
      <c r="G76" s="376"/>
      <c r="H76" s="91">
        <v>91722</v>
      </c>
      <c r="I76" s="90" t="s">
        <v>152</v>
      </c>
    </row>
    <row r="77" spans="1:9" ht="27.6" customHeight="1">
      <c r="A77" s="771"/>
      <c r="B77" s="771"/>
      <c r="C77" s="87" t="s">
        <v>2530</v>
      </c>
      <c r="D77" s="268" t="s">
        <v>32</v>
      </c>
      <c r="E77" s="773"/>
      <c r="F77" s="86" t="s">
        <v>774</v>
      </c>
      <c r="G77" s="789" t="str">
        <f>G64</f>
        <v>Công ty TNHH Akzo Nobel Việt Nam; 
Đc: Tầng 12, Tòa nhà Vincom Center Đồng Khởi, 72 Lê Thánh Tôn, phường Sài Gòn, Thành phố Hồ Chí Minh; SĐT: 0708257334</v>
      </c>
      <c r="H77" s="91">
        <v>91944</v>
      </c>
      <c r="I77" s="90" t="s">
        <v>152</v>
      </c>
    </row>
    <row r="78" spans="1:9" ht="45">
      <c r="A78" s="771"/>
      <c r="B78" s="771"/>
      <c r="C78" s="87" t="s">
        <v>2531</v>
      </c>
      <c r="D78" s="268" t="s">
        <v>32</v>
      </c>
      <c r="E78" s="773"/>
      <c r="F78" s="86" t="s">
        <v>775</v>
      </c>
      <c r="G78" s="789"/>
      <c r="H78" s="91">
        <v>161222</v>
      </c>
      <c r="I78" s="90" t="s">
        <v>152</v>
      </c>
    </row>
    <row r="79" spans="1:9" ht="30">
      <c r="A79" s="771"/>
      <c r="B79" s="771"/>
      <c r="C79" s="87" t="s">
        <v>2532</v>
      </c>
      <c r="D79" s="268" t="s">
        <v>32</v>
      </c>
      <c r="E79" s="773"/>
      <c r="F79" s="86" t="s">
        <v>771</v>
      </c>
      <c r="G79" s="789"/>
      <c r="H79" s="91">
        <v>132389</v>
      </c>
      <c r="I79" s="90" t="s">
        <v>152</v>
      </c>
    </row>
    <row r="80" spans="1:9" ht="30">
      <c r="A80" s="771"/>
      <c r="B80" s="771"/>
      <c r="C80" s="87" t="s">
        <v>2532</v>
      </c>
      <c r="D80" s="268" t="s">
        <v>32</v>
      </c>
      <c r="E80" s="773"/>
      <c r="F80" s="86" t="s">
        <v>773</v>
      </c>
      <c r="G80" s="789"/>
      <c r="H80" s="91">
        <v>97424.242424242228</v>
      </c>
      <c r="I80" s="90" t="s">
        <v>152</v>
      </c>
    </row>
    <row r="81" spans="1:9" ht="30" customHeight="1">
      <c r="A81" s="771"/>
      <c r="B81" s="771"/>
      <c r="C81" s="87" t="s">
        <v>2533</v>
      </c>
      <c r="D81" s="268" t="s">
        <v>32</v>
      </c>
      <c r="E81" s="773"/>
      <c r="F81" s="86" t="s">
        <v>769</v>
      </c>
      <c r="G81" s="789"/>
      <c r="H81" s="91">
        <v>159778</v>
      </c>
      <c r="I81" s="90" t="s">
        <v>152</v>
      </c>
    </row>
    <row r="82" spans="1:9" ht="29.25" customHeight="1">
      <c r="A82" s="771"/>
      <c r="B82" s="771"/>
      <c r="C82" s="87" t="s">
        <v>2534</v>
      </c>
      <c r="D82" s="268" t="s">
        <v>32</v>
      </c>
      <c r="E82" s="773"/>
      <c r="F82" s="86"/>
      <c r="G82" s="789"/>
      <c r="H82" s="91">
        <v>59222</v>
      </c>
      <c r="I82" s="90" t="s">
        <v>152</v>
      </c>
    </row>
    <row r="83" spans="1:9" ht="30">
      <c r="A83" s="771"/>
      <c r="B83" s="771"/>
      <c r="C83" s="87" t="s">
        <v>2535</v>
      </c>
      <c r="D83" s="268" t="s">
        <v>32</v>
      </c>
      <c r="E83" s="773" t="s">
        <v>25</v>
      </c>
      <c r="F83" s="86" t="s">
        <v>771</v>
      </c>
      <c r="G83" s="789"/>
      <c r="H83" s="91">
        <v>11000</v>
      </c>
      <c r="I83" s="90" t="s">
        <v>152</v>
      </c>
    </row>
    <row r="84" spans="1:9" ht="43.5" customHeight="1">
      <c r="A84" s="771"/>
      <c r="B84" s="771"/>
      <c r="C84" s="87" t="s">
        <v>2536</v>
      </c>
      <c r="D84" s="268" t="s">
        <v>32</v>
      </c>
      <c r="E84" s="773"/>
      <c r="F84" s="86" t="s">
        <v>776</v>
      </c>
      <c r="G84" s="789"/>
      <c r="H84" s="91">
        <v>12150</v>
      </c>
      <c r="I84" s="90" t="s">
        <v>152</v>
      </c>
    </row>
    <row r="85" spans="1:9" ht="28.5" customHeight="1">
      <c r="A85" s="771"/>
      <c r="B85" s="771"/>
      <c r="C85" s="87" t="s">
        <v>2537</v>
      </c>
      <c r="D85" s="268" t="s">
        <v>32</v>
      </c>
      <c r="E85" s="773"/>
      <c r="F85" s="86" t="s">
        <v>768</v>
      </c>
      <c r="G85" s="376"/>
      <c r="H85" s="91">
        <v>8800</v>
      </c>
      <c r="I85" s="90" t="s">
        <v>152</v>
      </c>
    </row>
    <row r="86" spans="1:9" ht="42.75" customHeight="1">
      <c r="A86" s="771"/>
      <c r="B86" s="771"/>
      <c r="C86" s="87" t="s">
        <v>2751</v>
      </c>
      <c r="D86" s="268" t="s">
        <v>32</v>
      </c>
      <c r="E86" s="773"/>
      <c r="F86" s="86" t="s">
        <v>2752</v>
      </c>
      <c r="G86" s="375"/>
      <c r="H86" s="91">
        <v>12550</v>
      </c>
      <c r="I86" s="90" t="s">
        <v>152</v>
      </c>
    </row>
    <row r="87" spans="1:9" ht="39" customHeight="1">
      <c r="A87" s="772" t="s">
        <v>2267</v>
      </c>
      <c r="B87" s="772" t="s">
        <v>18</v>
      </c>
      <c r="C87" s="374" t="s">
        <v>4000</v>
      </c>
      <c r="D87" s="31"/>
      <c r="E87" s="257"/>
      <c r="F87" s="86"/>
      <c r="G87" s="804" t="s">
        <v>3534</v>
      </c>
      <c r="H87" s="264"/>
      <c r="I87" s="90"/>
    </row>
    <row r="88" spans="1:9" ht="26.45" customHeight="1">
      <c r="A88" s="793"/>
      <c r="B88" s="793"/>
      <c r="C88" s="369" t="s">
        <v>437</v>
      </c>
      <c r="D88" s="370" t="s">
        <v>435</v>
      </c>
      <c r="E88" s="355" t="s">
        <v>165</v>
      </c>
      <c r="F88" s="86"/>
      <c r="G88" s="805"/>
      <c r="H88" s="371">
        <v>101880</v>
      </c>
      <c r="I88" s="782" t="s">
        <v>3543</v>
      </c>
    </row>
    <row r="89" spans="1:9" ht="30">
      <c r="A89" s="793"/>
      <c r="B89" s="793"/>
      <c r="C89" s="369" t="s">
        <v>3983</v>
      </c>
      <c r="D89" s="370" t="s">
        <v>435</v>
      </c>
      <c r="E89" s="355" t="s">
        <v>165</v>
      </c>
      <c r="F89" s="86"/>
      <c r="G89" s="805"/>
      <c r="H89" s="371">
        <v>131040</v>
      </c>
      <c r="I89" s="782"/>
    </row>
    <row r="90" spans="1:9" ht="25.5">
      <c r="A90" s="793"/>
      <c r="B90" s="793"/>
      <c r="C90" s="369" t="s">
        <v>3984</v>
      </c>
      <c r="D90" s="370" t="s">
        <v>435</v>
      </c>
      <c r="E90" s="355" t="s">
        <v>165</v>
      </c>
      <c r="F90" s="86"/>
      <c r="G90" s="805"/>
      <c r="H90" s="371">
        <v>112868</v>
      </c>
      <c r="I90" s="782"/>
    </row>
    <row r="91" spans="1:9" ht="39.6" customHeight="1">
      <c r="A91" s="793"/>
      <c r="B91" s="793"/>
      <c r="C91" s="369" t="s">
        <v>3985</v>
      </c>
      <c r="D91" s="370" t="s">
        <v>435</v>
      </c>
      <c r="E91" s="355" t="s">
        <v>165</v>
      </c>
      <c r="F91" s="86"/>
      <c r="G91" s="805"/>
      <c r="H91" s="371">
        <v>152930</v>
      </c>
      <c r="I91" s="782"/>
    </row>
    <row r="92" spans="1:9" ht="30">
      <c r="A92" s="793"/>
      <c r="B92" s="793"/>
      <c r="C92" s="372" t="s">
        <v>3986</v>
      </c>
      <c r="D92" s="370" t="s">
        <v>435</v>
      </c>
      <c r="E92" s="355" t="s">
        <v>165</v>
      </c>
      <c r="F92" s="86"/>
      <c r="G92" s="805"/>
      <c r="H92" s="371">
        <v>156000</v>
      </c>
      <c r="I92" s="782"/>
    </row>
    <row r="93" spans="1:9" ht="25.5">
      <c r="A93" s="793"/>
      <c r="B93" s="793"/>
      <c r="C93" s="372" t="s">
        <v>3987</v>
      </c>
      <c r="D93" s="370" t="s">
        <v>435</v>
      </c>
      <c r="E93" s="355" t="s">
        <v>165</v>
      </c>
      <c r="F93" s="86"/>
      <c r="G93" s="805"/>
      <c r="H93" s="371">
        <v>43118</v>
      </c>
      <c r="I93" s="782"/>
    </row>
    <row r="94" spans="1:9" ht="30">
      <c r="A94" s="793"/>
      <c r="B94" s="793"/>
      <c r="C94" s="372" t="s">
        <v>3988</v>
      </c>
      <c r="D94" s="370" t="s">
        <v>435</v>
      </c>
      <c r="E94" s="355" t="s">
        <v>165</v>
      </c>
      <c r="F94" s="86"/>
      <c r="G94" s="805"/>
      <c r="H94" s="373">
        <v>80540</v>
      </c>
      <c r="I94" s="90" t="s">
        <v>152</v>
      </c>
    </row>
    <row r="95" spans="1:9" ht="30">
      <c r="A95" s="793"/>
      <c r="B95" s="793"/>
      <c r="C95" s="372" t="s">
        <v>3989</v>
      </c>
      <c r="D95" s="370" t="s">
        <v>435</v>
      </c>
      <c r="E95" s="355" t="s">
        <v>165</v>
      </c>
      <c r="F95" s="86"/>
      <c r="G95" s="351"/>
      <c r="H95" s="373">
        <v>104814</v>
      </c>
      <c r="I95" s="90" t="s">
        <v>152</v>
      </c>
    </row>
    <row r="96" spans="1:9" ht="45">
      <c r="A96" s="793"/>
      <c r="B96" s="793"/>
      <c r="C96" s="372" t="s">
        <v>3990</v>
      </c>
      <c r="D96" s="370" t="s">
        <v>435</v>
      </c>
      <c r="E96" s="355" t="s">
        <v>165</v>
      </c>
      <c r="F96" s="86"/>
      <c r="G96" s="351"/>
      <c r="H96" s="373">
        <v>198366</v>
      </c>
      <c r="I96" s="90" t="s">
        <v>152</v>
      </c>
    </row>
    <row r="97" spans="1:9" ht="45">
      <c r="A97" s="793"/>
      <c r="B97" s="793"/>
      <c r="C97" s="372" t="s">
        <v>3991</v>
      </c>
      <c r="D97" s="370" t="s">
        <v>435</v>
      </c>
      <c r="E97" s="355" t="s">
        <v>165</v>
      </c>
      <c r="F97" s="86"/>
      <c r="G97" s="351"/>
      <c r="H97" s="373">
        <v>206084</v>
      </c>
      <c r="I97" s="90" t="s">
        <v>152</v>
      </c>
    </row>
    <row r="98" spans="1:9" ht="25.5">
      <c r="A98" s="793"/>
      <c r="B98" s="793"/>
      <c r="C98" s="372" t="s">
        <v>3992</v>
      </c>
      <c r="D98" s="370" t="s">
        <v>435</v>
      </c>
      <c r="E98" s="355" t="s">
        <v>165</v>
      </c>
      <c r="F98" s="86"/>
      <c r="G98" s="351"/>
      <c r="H98" s="373">
        <v>99130</v>
      </c>
      <c r="I98" s="90" t="s">
        <v>152</v>
      </c>
    </row>
    <row r="99" spans="1:9" ht="30">
      <c r="A99" s="793"/>
      <c r="B99" s="793"/>
      <c r="C99" s="372" t="s">
        <v>3993</v>
      </c>
      <c r="D99" s="370" t="s">
        <v>435</v>
      </c>
      <c r="E99" s="355" t="s">
        <v>165</v>
      </c>
      <c r="F99" s="86"/>
      <c r="G99" s="351"/>
      <c r="H99" s="373">
        <v>108794</v>
      </c>
      <c r="I99" s="90" t="s">
        <v>152</v>
      </c>
    </row>
    <row r="100" spans="1:9" ht="45">
      <c r="A100" s="793"/>
      <c r="B100" s="793"/>
      <c r="C100" s="372" t="s">
        <v>3994</v>
      </c>
      <c r="D100" s="370" t="s">
        <v>435</v>
      </c>
      <c r="E100" s="355" t="s">
        <v>165</v>
      </c>
      <c r="F100" s="86"/>
      <c r="G100" s="351"/>
      <c r="H100" s="373">
        <v>259733</v>
      </c>
      <c r="I100" s="90" t="s">
        <v>152</v>
      </c>
    </row>
    <row r="101" spans="1:9" ht="55.15" customHeight="1">
      <c r="A101" s="793"/>
      <c r="B101" s="793"/>
      <c r="C101" s="372" t="s">
        <v>3995</v>
      </c>
      <c r="D101" s="370" t="s">
        <v>435</v>
      </c>
      <c r="E101" s="355" t="s">
        <v>165</v>
      </c>
      <c r="F101" s="86"/>
      <c r="G101" s="805" t="s">
        <v>3534</v>
      </c>
      <c r="H101" s="373">
        <v>332806</v>
      </c>
      <c r="I101" s="90" t="s">
        <v>152</v>
      </c>
    </row>
    <row r="102" spans="1:9" ht="45">
      <c r="A102" s="793"/>
      <c r="B102" s="793"/>
      <c r="C102" s="372" t="s">
        <v>3996</v>
      </c>
      <c r="D102" s="370" t="s">
        <v>435</v>
      </c>
      <c r="E102" s="355" t="s">
        <v>165</v>
      </c>
      <c r="F102" s="86"/>
      <c r="G102" s="805"/>
      <c r="H102" s="373">
        <v>391560</v>
      </c>
      <c r="I102" s="90" t="s">
        <v>152</v>
      </c>
    </row>
    <row r="103" spans="1:9" ht="30">
      <c r="A103" s="793"/>
      <c r="B103" s="793"/>
      <c r="C103" s="372" t="s">
        <v>3997</v>
      </c>
      <c r="D103" s="370" t="s">
        <v>435</v>
      </c>
      <c r="E103" s="355" t="s">
        <v>165</v>
      </c>
      <c r="F103" s="86"/>
      <c r="G103" s="805"/>
      <c r="H103" s="373">
        <v>159734</v>
      </c>
      <c r="I103" s="90" t="s">
        <v>152</v>
      </c>
    </row>
    <row r="104" spans="1:9" ht="30">
      <c r="A104" s="793"/>
      <c r="B104" s="793"/>
      <c r="C104" s="372" t="s">
        <v>3998</v>
      </c>
      <c r="D104" s="370" t="s">
        <v>435</v>
      </c>
      <c r="E104" s="355" t="s">
        <v>165</v>
      </c>
      <c r="F104" s="86"/>
      <c r="G104" s="805"/>
      <c r="H104" s="373">
        <v>201474</v>
      </c>
      <c r="I104" s="90" t="s">
        <v>152</v>
      </c>
    </row>
    <row r="105" spans="1:9" ht="30">
      <c r="A105" s="793"/>
      <c r="B105" s="793"/>
      <c r="C105" s="372" t="s">
        <v>3999</v>
      </c>
      <c r="D105" s="370" t="s">
        <v>435</v>
      </c>
      <c r="E105" s="355" t="s">
        <v>165</v>
      </c>
      <c r="F105" s="86"/>
      <c r="G105" s="377"/>
      <c r="H105" s="373">
        <v>138760</v>
      </c>
      <c r="I105" s="90" t="s">
        <v>152</v>
      </c>
    </row>
    <row r="106" spans="1:9" ht="25.5">
      <c r="A106" s="793"/>
      <c r="B106" s="793"/>
      <c r="C106" s="372" t="s">
        <v>2864</v>
      </c>
      <c r="D106" s="370" t="s">
        <v>435</v>
      </c>
      <c r="E106" s="355" t="s">
        <v>165</v>
      </c>
      <c r="F106" s="86"/>
      <c r="G106" s="377"/>
      <c r="H106" s="373">
        <v>560560</v>
      </c>
      <c r="I106" s="90" t="s">
        <v>152</v>
      </c>
    </row>
    <row r="107" spans="1:9" ht="28.5">
      <c r="A107" s="793"/>
      <c r="B107" s="793"/>
      <c r="C107" s="374" t="s">
        <v>4001</v>
      </c>
      <c r="D107" s="31"/>
      <c r="E107" s="257"/>
      <c r="F107" s="86"/>
      <c r="G107" s="377"/>
      <c r="H107" s="264"/>
      <c r="I107" s="90"/>
    </row>
    <row r="108" spans="1:9" ht="43.15" customHeight="1">
      <c r="A108" s="793"/>
      <c r="B108" s="793"/>
      <c r="C108" s="369" t="s">
        <v>4002</v>
      </c>
      <c r="D108" s="370" t="s">
        <v>435</v>
      </c>
      <c r="E108" s="355" t="s">
        <v>165</v>
      </c>
      <c r="F108" s="86"/>
      <c r="G108" s="377"/>
      <c r="H108" s="371">
        <v>107714</v>
      </c>
      <c r="I108" s="90" t="s">
        <v>152</v>
      </c>
    </row>
    <row r="109" spans="1:9" ht="30">
      <c r="A109" s="793"/>
      <c r="B109" s="793"/>
      <c r="C109" s="369" t="s">
        <v>4003</v>
      </c>
      <c r="D109" s="370" t="s">
        <v>435</v>
      </c>
      <c r="E109" s="355" t="s">
        <v>165</v>
      </c>
      <c r="F109" s="86"/>
      <c r="G109" s="351"/>
      <c r="H109" s="371">
        <v>139063</v>
      </c>
      <c r="I109" s="90" t="s">
        <v>152</v>
      </c>
    </row>
    <row r="110" spans="1:9" ht="30">
      <c r="A110" s="793"/>
      <c r="B110" s="793"/>
      <c r="C110" s="369" t="s">
        <v>4004</v>
      </c>
      <c r="D110" s="370" t="s">
        <v>435</v>
      </c>
      <c r="E110" s="355" t="s">
        <v>165</v>
      </c>
      <c r="F110" s="86"/>
      <c r="G110" s="351"/>
      <c r="H110" s="371">
        <v>122324</v>
      </c>
      <c r="I110" s="90" t="s">
        <v>152</v>
      </c>
    </row>
    <row r="111" spans="1:9" ht="30">
      <c r="A111" s="793"/>
      <c r="B111" s="793"/>
      <c r="C111" s="369" t="s">
        <v>4005</v>
      </c>
      <c r="D111" s="370" t="s">
        <v>435</v>
      </c>
      <c r="E111" s="355" t="s">
        <v>165</v>
      </c>
      <c r="F111" s="86"/>
      <c r="G111" s="351"/>
      <c r="H111" s="371">
        <v>162042</v>
      </c>
      <c r="I111" s="90" t="s">
        <v>152</v>
      </c>
    </row>
    <row r="112" spans="1:9" ht="30">
      <c r="A112" s="793"/>
      <c r="B112" s="793"/>
      <c r="C112" s="372" t="s">
        <v>4006</v>
      </c>
      <c r="D112" s="370" t="s">
        <v>435</v>
      </c>
      <c r="E112" s="355" t="s">
        <v>165</v>
      </c>
      <c r="F112" s="86"/>
      <c r="G112" s="351"/>
      <c r="H112" s="371">
        <v>165471</v>
      </c>
      <c r="I112" s="90" t="s">
        <v>152</v>
      </c>
    </row>
    <row r="113" spans="1:9" ht="25.5">
      <c r="A113" s="793"/>
      <c r="B113" s="793"/>
      <c r="C113" s="372" t="s">
        <v>4007</v>
      </c>
      <c r="D113" s="370" t="s">
        <v>435</v>
      </c>
      <c r="E113" s="355" t="s">
        <v>165</v>
      </c>
      <c r="F113" s="86"/>
      <c r="G113" s="351"/>
      <c r="H113" s="371">
        <v>45387</v>
      </c>
      <c r="I113" s="90" t="s">
        <v>152</v>
      </c>
    </row>
    <row r="114" spans="1:9" ht="25.5">
      <c r="A114" s="793"/>
      <c r="B114" s="793"/>
      <c r="C114" s="372" t="s">
        <v>4008</v>
      </c>
      <c r="D114" s="370" t="s">
        <v>435</v>
      </c>
      <c r="E114" s="355" t="s">
        <v>165</v>
      </c>
      <c r="F114" s="86"/>
      <c r="G114" s="351"/>
      <c r="H114" s="373">
        <v>84825</v>
      </c>
      <c r="I114" s="90" t="s">
        <v>152</v>
      </c>
    </row>
    <row r="115" spans="1:9" ht="30">
      <c r="A115" s="793"/>
      <c r="B115" s="793"/>
      <c r="C115" s="372" t="s">
        <v>4009</v>
      </c>
      <c r="D115" s="370" t="s">
        <v>435</v>
      </c>
      <c r="E115" s="355" t="s">
        <v>165</v>
      </c>
      <c r="F115" s="86"/>
      <c r="G115" s="351"/>
      <c r="H115" s="373">
        <v>111043</v>
      </c>
      <c r="I115" s="90" t="s">
        <v>152</v>
      </c>
    </row>
    <row r="116" spans="1:9" ht="30">
      <c r="A116" s="793"/>
      <c r="B116" s="793"/>
      <c r="C116" s="372" t="s">
        <v>4010</v>
      </c>
      <c r="D116" s="370" t="s">
        <v>435</v>
      </c>
      <c r="E116" s="355" t="s">
        <v>165</v>
      </c>
      <c r="F116" s="86"/>
      <c r="G116" s="351"/>
      <c r="H116" s="373">
        <v>210627</v>
      </c>
      <c r="I116" s="90" t="s">
        <v>152</v>
      </c>
    </row>
    <row r="117" spans="1:9" ht="45">
      <c r="A117" s="793"/>
      <c r="B117" s="793"/>
      <c r="C117" s="372" t="s">
        <v>4011</v>
      </c>
      <c r="D117" s="370" t="s">
        <v>435</v>
      </c>
      <c r="E117" s="355" t="s">
        <v>165</v>
      </c>
      <c r="F117" s="86"/>
      <c r="G117" s="351"/>
      <c r="H117" s="373">
        <v>218605</v>
      </c>
      <c r="I117" s="90" t="s">
        <v>152</v>
      </c>
    </row>
    <row r="118" spans="1:9" ht="25.5">
      <c r="A118" s="793"/>
      <c r="B118" s="793"/>
      <c r="C118" s="372" t="s">
        <v>4012</v>
      </c>
      <c r="D118" s="370" t="s">
        <v>435</v>
      </c>
      <c r="E118" s="355" t="s">
        <v>165</v>
      </c>
      <c r="F118" s="86"/>
      <c r="G118" s="351"/>
      <c r="H118" s="373">
        <v>104449</v>
      </c>
      <c r="I118" s="90" t="s">
        <v>152</v>
      </c>
    </row>
    <row r="119" spans="1:9" ht="30">
      <c r="A119" s="793"/>
      <c r="B119" s="793"/>
      <c r="C119" s="372" t="s">
        <v>4013</v>
      </c>
      <c r="D119" s="370" t="s">
        <v>435</v>
      </c>
      <c r="E119" s="355" t="s">
        <v>165</v>
      </c>
      <c r="F119" s="86"/>
      <c r="G119" s="351"/>
      <c r="H119" s="373">
        <v>114497</v>
      </c>
      <c r="I119" s="90" t="s">
        <v>152</v>
      </c>
    </row>
    <row r="120" spans="1:9" ht="45">
      <c r="A120" s="793"/>
      <c r="B120" s="793"/>
      <c r="C120" s="372" t="s">
        <v>4014</v>
      </c>
      <c r="D120" s="370" t="s">
        <v>435</v>
      </c>
      <c r="E120" s="355" t="s">
        <v>165</v>
      </c>
      <c r="F120" s="86"/>
      <c r="G120" s="351"/>
      <c r="H120" s="373">
        <v>275407</v>
      </c>
      <c r="I120" s="90" t="s">
        <v>152</v>
      </c>
    </row>
    <row r="121" spans="1:9" ht="60">
      <c r="A121" s="793"/>
      <c r="B121" s="793"/>
      <c r="C121" s="372" t="s">
        <v>4015</v>
      </c>
      <c r="D121" s="370" t="s">
        <v>435</v>
      </c>
      <c r="E121" s="355" t="s">
        <v>165</v>
      </c>
      <c r="F121" s="86"/>
      <c r="G121" s="351"/>
      <c r="H121" s="373">
        <v>352793</v>
      </c>
      <c r="I121" s="90" t="s">
        <v>152</v>
      </c>
    </row>
    <row r="122" spans="1:9" ht="45">
      <c r="A122" s="793"/>
      <c r="B122" s="793"/>
      <c r="C122" s="372" t="s">
        <v>4016</v>
      </c>
      <c r="D122" s="370" t="s">
        <v>435</v>
      </c>
      <c r="E122" s="355" t="s">
        <v>165</v>
      </c>
      <c r="F122" s="86"/>
      <c r="G122" s="351"/>
      <c r="H122" s="373">
        <v>414960</v>
      </c>
      <c r="I122" s="90" t="s">
        <v>152</v>
      </c>
    </row>
    <row r="123" spans="1:9" ht="30">
      <c r="A123" s="793"/>
      <c r="B123" s="793"/>
      <c r="C123" s="372" t="s">
        <v>4017</v>
      </c>
      <c r="D123" s="370" t="s">
        <v>435</v>
      </c>
      <c r="E123" s="355" t="s">
        <v>165</v>
      </c>
      <c r="F123" s="86"/>
      <c r="G123" s="351"/>
      <c r="H123" s="373">
        <v>190690</v>
      </c>
      <c r="I123" s="90" t="s">
        <v>152</v>
      </c>
    </row>
    <row r="124" spans="1:9" ht="33" customHeight="1">
      <c r="A124" s="793"/>
      <c r="B124" s="793"/>
      <c r="C124" s="372" t="s">
        <v>4018</v>
      </c>
      <c r="D124" s="370" t="s">
        <v>435</v>
      </c>
      <c r="E124" s="355" t="s">
        <v>165</v>
      </c>
      <c r="F124" s="86"/>
      <c r="G124" s="805" t="s">
        <v>3534</v>
      </c>
      <c r="H124" s="373">
        <v>213554</v>
      </c>
      <c r="I124" s="90" t="s">
        <v>152</v>
      </c>
    </row>
    <row r="125" spans="1:9" ht="25.5">
      <c r="A125" s="793"/>
      <c r="B125" s="793"/>
      <c r="C125" s="372" t="s">
        <v>4019</v>
      </c>
      <c r="D125" s="370" t="s">
        <v>435</v>
      </c>
      <c r="E125" s="355" t="s">
        <v>165</v>
      </c>
      <c r="F125" s="86"/>
      <c r="G125" s="805"/>
      <c r="H125" s="373">
        <v>146220</v>
      </c>
      <c r="I125" s="90" t="s">
        <v>152</v>
      </c>
    </row>
    <row r="126" spans="1:9" ht="30">
      <c r="A126" s="793"/>
      <c r="B126" s="793"/>
      <c r="C126" s="372" t="s">
        <v>4020</v>
      </c>
      <c r="D126" s="370" t="s">
        <v>435</v>
      </c>
      <c r="E126" s="355" t="s">
        <v>165</v>
      </c>
      <c r="F126" s="86"/>
      <c r="G126" s="805"/>
      <c r="H126" s="373">
        <v>593320</v>
      </c>
      <c r="I126" s="90" t="s">
        <v>152</v>
      </c>
    </row>
    <row r="127" spans="1:9" ht="28.5">
      <c r="A127" s="793"/>
      <c r="B127" s="793"/>
      <c r="C127" s="374" t="s">
        <v>4021</v>
      </c>
      <c r="D127" s="31"/>
      <c r="E127" s="257"/>
      <c r="F127" s="86"/>
      <c r="G127" s="805"/>
      <c r="H127" s="264"/>
      <c r="I127" s="90"/>
    </row>
    <row r="128" spans="1:9" ht="30">
      <c r="A128" s="793"/>
      <c r="B128" s="793"/>
      <c r="C128" s="372" t="s">
        <v>4022</v>
      </c>
      <c r="D128" s="370" t="s">
        <v>435</v>
      </c>
      <c r="E128" s="355" t="s">
        <v>165</v>
      </c>
      <c r="F128" s="86"/>
      <c r="G128" s="805"/>
      <c r="H128" s="371">
        <v>425880</v>
      </c>
      <c r="I128" s="90" t="s">
        <v>152</v>
      </c>
    </row>
    <row r="129" spans="1:9" ht="25.5">
      <c r="A129" s="793"/>
      <c r="B129" s="793"/>
      <c r="C129" s="372" t="s">
        <v>4023</v>
      </c>
      <c r="D129" s="370" t="s">
        <v>148</v>
      </c>
      <c r="E129" s="355" t="s">
        <v>25</v>
      </c>
      <c r="F129" s="86"/>
      <c r="G129" s="805"/>
      <c r="H129" s="371">
        <v>6256</v>
      </c>
      <c r="I129" s="90" t="s">
        <v>152</v>
      </c>
    </row>
    <row r="130" spans="1:9" ht="25.5">
      <c r="A130" s="770"/>
      <c r="B130" s="770"/>
      <c r="C130" s="372" t="s">
        <v>4024</v>
      </c>
      <c r="D130" s="370" t="s">
        <v>148</v>
      </c>
      <c r="E130" s="355" t="s">
        <v>25</v>
      </c>
      <c r="F130" s="86"/>
      <c r="G130" s="352"/>
      <c r="H130" s="371">
        <v>8044</v>
      </c>
      <c r="I130" s="90" t="s">
        <v>152</v>
      </c>
    </row>
    <row r="131" spans="1:9" ht="60" customHeight="1">
      <c r="A131" s="771" t="s">
        <v>2268</v>
      </c>
      <c r="B131" s="771" t="s">
        <v>18</v>
      </c>
      <c r="C131" s="270" t="s">
        <v>2175</v>
      </c>
      <c r="D131" s="42" t="s">
        <v>148</v>
      </c>
      <c r="E131" s="790" t="s">
        <v>2176</v>
      </c>
      <c r="F131" s="93" t="s">
        <v>2177</v>
      </c>
      <c r="G131" s="790" t="s">
        <v>2539</v>
      </c>
      <c r="H131" s="94">
        <v>25200</v>
      </c>
      <c r="I131" s="766" t="s">
        <v>3543</v>
      </c>
    </row>
    <row r="132" spans="1:9" ht="60">
      <c r="A132" s="771"/>
      <c r="B132" s="771"/>
      <c r="C132" s="270" t="s">
        <v>2178</v>
      </c>
      <c r="D132" s="42" t="s">
        <v>148</v>
      </c>
      <c r="E132" s="790"/>
      <c r="F132" s="93" t="s">
        <v>2177</v>
      </c>
      <c r="G132" s="790"/>
      <c r="H132" s="94">
        <v>26000</v>
      </c>
      <c r="I132" s="766"/>
    </row>
    <row r="133" spans="1:9" ht="60">
      <c r="A133" s="771"/>
      <c r="B133" s="771"/>
      <c r="C133" s="270" t="s">
        <v>2754</v>
      </c>
      <c r="D133" s="42" t="s">
        <v>148</v>
      </c>
      <c r="E133" s="94" t="s">
        <v>2179</v>
      </c>
      <c r="F133" s="93" t="s">
        <v>2177</v>
      </c>
      <c r="G133" s="806"/>
      <c r="H133" s="94">
        <v>24100</v>
      </c>
      <c r="I133" s="90" t="s">
        <v>152</v>
      </c>
    </row>
    <row r="134" spans="1:9" ht="60">
      <c r="A134" s="771"/>
      <c r="B134" s="771"/>
      <c r="C134" s="270" t="s">
        <v>2753</v>
      </c>
      <c r="D134" s="42" t="s">
        <v>148</v>
      </c>
      <c r="E134" s="94" t="str">
        <f>E133</f>
        <v>BS - 3262</v>
      </c>
      <c r="F134" s="93" t="s">
        <v>2177</v>
      </c>
      <c r="G134" s="378"/>
      <c r="H134" s="94">
        <v>24100</v>
      </c>
      <c r="I134" s="90" t="s">
        <v>152</v>
      </c>
    </row>
    <row r="135" spans="1:9" ht="60">
      <c r="A135" s="771"/>
      <c r="B135" s="771"/>
      <c r="C135" s="270" t="s">
        <v>2180</v>
      </c>
      <c r="D135" s="42" t="s">
        <v>148</v>
      </c>
      <c r="E135" s="95" t="s">
        <v>2181</v>
      </c>
      <c r="F135" s="93" t="s">
        <v>2177</v>
      </c>
      <c r="G135" s="314"/>
      <c r="H135" s="94">
        <v>24100</v>
      </c>
      <c r="I135" s="90" t="s">
        <v>152</v>
      </c>
    </row>
    <row r="136" spans="1:9" ht="19.899999999999999" customHeight="1">
      <c r="A136" s="772" t="s">
        <v>2444</v>
      </c>
      <c r="B136" s="772" t="s">
        <v>18</v>
      </c>
      <c r="C136" s="721" t="s">
        <v>2755</v>
      </c>
      <c r="D136" s="721"/>
      <c r="E136" s="721"/>
      <c r="F136" s="721"/>
      <c r="G136" s="790" t="s">
        <v>2540</v>
      </c>
      <c r="H136" s="94"/>
      <c r="I136" s="766" t="s">
        <v>3543</v>
      </c>
    </row>
    <row r="137" spans="1:9" ht="30">
      <c r="A137" s="793"/>
      <c r="B137" s="793"/>
      <c r="C137" s="92" t="s">
        <v>2445</v>
      </c>
      <c r="D137" s="31" t="s">
        <v>13</v>
      </c>
      <c r="E137" s="790" t="s">
        <v>165</v>
      </c>
      <c r="F137" s="31" t="s">
        <v>2542</v>
      </c>
      <c r="G137" s="790"/>
      <c r="H137" s="264">
        <v>121713</v>
      </c>
      <c r="I137" s="766"/>
    </row>
    <row r="138" spans="1:9" ht="30">
      <c r="A138" s="793"/>
      <c r="B138" s="793"/>
      <c r="C138" s="92" t="s">
        <v>2446</v>
      </c>
      <c r="D138" s="31" t="s">
        <v>13</v>
      </c>
      <c r="E138" s="790"/>
      <c r="F138" s="31" t="s">
        <v>2449</v>
      </c>
      <c r="G138" s="790"/>
      <c r="H138" s="264">
        <v>52083</v>
      </c>
      <c r="I138" s="766"/>
    </row>
    <row r="139" spans="1:9" ht="30">
      <c r="A139" s="793"/>
      <c r="B139" s="793"/>
      <c r="C139" s="92" t="s">
        <v>2447</v>
      </c>
      <c r="D139" s="31" t="s">
        <v>13</v>
      </c>
      <c r="E139" s="790"/>
      <c r="F139" s="31" t="s">
        <v>2541</v>
      </c>
      <c r="G139" s="790"/>
      <c r="H139" s="264">
        <v>188368</v>
      </c>
      <c r="I139" s="766"/>
    </row>
    <row r="140" spans="1:9" ht="30">
      <c r="A140" s="793"/>
      <c r="B140" s="793"/>
      <c r="C140" s="92" t="s">
        <v>2448</v>
      </c>
      <c r="D140" s="31" t="s">
        <v>13</v>
      </c>
      <c r="E140" s="96"/>
      <c r="F140" s="31" t="s">
        <v>2449</v>
      </c>
      <c r="G140" s="790"/>
      <c r="H140" s="264">
        <v>55787</v>
      </c>
      <c r="I140" s="90" t="s">
        <v>152</v>
      </c>
    </row>
    <row r="141" spans="1:9" ht="25.5" customHeight="1">
      <c r="A141" s="793"/>
      <c r="B141" s="793"/>
      <c r="C141" s="721" t="s">
        <v>2756</v>
      </c>
      <c r="D141" s="721"/>
      <c r="E141" s="721"/>
      <c r="F141" s="721"/>
      <c r="G141" s="790"/>
      <c r="H141" s="94"/>
      <c r="I141" s="90"/>
    </row>
    <row r="142" spans="1:9" ht="30">
      <c r="A142" s="793"/>
      <c r="B142" s="793"/>
      <c r="C142" s="92" t="s">
        <v>2450</v>
      </c>
      <c r="D142" s="31" t="s">
        <v>13</v>
      </c>
      <c r="E142" s="790" t="s">
        <v>165</v>
      </c>
      <c r="F142" s="31" t="s">
        <v>2477</v>
      </c>
      <c r="G142" s="790"/>
      <c r="H142" s="264">
        <v>195602</v>
      </c>
      <c r="I142" s="766" t="str">
        <f>I136</f>
        <v>Giá đến chân công trình từ 01/7/2026</v>
      </c>
    </row>
    <row r="143" spans="1:9" ht="30">
      <c r="A143" s="793"/>
      <c r="B143" s="793"/>
      <c r="C143" s="92" t="s">
        <v>2451</v>
      </c>
      <c r="D143" s="31" t="s">
        <v>13</v>
      </c>
      <c r="E143" s="790"/>
      <c r="F143" s="31" t="s">
        <v>2449</v>
      </c>
      <c r="G143" s="790"/>
      <c r="H143" s="264">
        <v>76157</v>
      </c>
      <c r="I143" s="766"/>
    </row>
    <row r="144" spans="1:9" ht="30">
      <c r="A144" s="793"/>
      <c r="B144" s="793"/>
      <c r="C144" s="92" t="s">
        <v>2452</v>
      </c>
      <c r="D144" s="31" t="s">
        <v>13</v>
      </c>
      <c r="E144" s="790"/>
      <c r="F144" s="31" t="s">
        <v>2543</v>
      </c>
      <c r="G144" s="790"/>
      <c r="H144" s="264">
        <v>226273</v>
      </c>
      <c r="I144" s="766"/>
    </row>
    <row r="145" spans="1:9" ht="30">
      <c r="A145" s="770"/>
      <c r="B145" s="770"/>
      <c r="C145" s="92" t="s">
        <v>2453</v>
      </c>
      <c r="D145" s="31" t="s">
        <v>13</v>
      </c>
      <c r="E145" s="790"/>
      <c r="F145" s="31" t="s">
        <v>2449</v>
      </c>
      <c r="G145" s="790"/>
      <c r="H145" s="264">
        <v>77778</v>
      </c>
      <c r="I145" s="766"/>
    </row>
    <row r="146" spans="1:9" ht="72" customHeight="1">
      <c r="A146" s="772" t="s">
        <v>2850</v>
      </c>
      <c r="B146" s="771" t="s">
        <v>18</v>
      </c>
      <c r="C146" s="149" t="s">
        <v>2851</v>
      </c>
      <c r="D146" s="271" t="s">
        <v>32</v>
      </c>
      <c r="E146" s="272" t="s">
        <v>2869</v>
      </c>
      <c r="F146" s="270"/>
      <c r="G146" s="802" t="s">
        <v>3479</v>
      </c>
      <c r="H146" s="195">
        <v>110000</v>
      </c>
      <c r="I146" s="766" t="s">
        <v>3543</v>
      </c>
    </row>
    <row r="147" spans="1:9" ht="31.5">
      <c r="A147" s="793"/>
      <c r="B147" s="771"/>
      <c r="C147" s="149" t="s">
        <v>2852</v>
      </c>
      <c r="D147" s="271" t="s">
        <v>32</v>
      </c>
      <c r="E147" s="784" t="s">
        <v>2870</v>
      </c>
      <c r="F147" s="271"/>
      <c r="G147" s="802"/>
      <c r="H147" s="195">
        <v>88000</v>
      </c>
      <c r="I147" s="766"/>
    </row>
    <row r="148" spans="1:9" ht="31.5">
      <c r="A148" s="793"/>
      <c r="B148" s="771"/>
      <c r="C148" s="149" t="s">
        <v>2853</v>
      </c>
      <c r="D148" s="271" t="s">
        <v>32</v>
      </c>
      <c r="E148" s="800"/>
      <c r="F148" s="271"/>
      <c r="G148" s="802"/>
      <c r="H148" s="195">
        <v>98000</v>
      </c>
      <c r="I148" s="90" t="s">
        <v>152</v>
      </c>
    </row>
    <row r="149" spans="1:9" ht="31.5">
      <c r="A149" s="793"/>
      <c r="B149" s="771"/>
      <c r="C149" s="149" t="s">
        <v>2854</v>
      </c>
      <c r="D149" s="271" t="s">
        <v>32</v>
      </c>
      <c r="E149" s="800"/>
      <c r="F149" s="271"/>
      <c r="G149" s="802"/>
      <c r="H149" s="195">
        <v>137000</v>
      </c>
      <c r="I149" s="90" t="s">
        <v>152</v>
      </c>
    </row>
    <row r="150" spans="1:9" ht="31.5">
      <c r="A150" s="793"/>
      <c r="B150" s="771"/>
      <c r="C150" s="149" t="s">
        <v>2855</v>
      </c>
      <c r="D150" s="271" t="s">
        <v>32</v>
      </c>
      <c r="E150" s="791"/>
      <c r="F150" s="271"/>
      <c r="G150" s="802"/>
      <c r="H150" s="195">
        <v>195000</v>
      </c>
      <c r="I150" s="90" t="s">
        <v>152</v>
      </c>
    </row>
    <row r="151" spans="1:9" ht="31.15" customHeight="1">
      <c r="A151" s="793"/>
      <c r="B151" s="772"/>
      <c r="C151" s="149" t="s">
        <v>2856</v>
      </c>
      <c r="D151" s="271" t="s">
        <v>32</v>
      </c>
      <c r="E151" s="784" t="s">
        <v>2870</v>
      </c>
      <c r="F151" s="270"/>
      <c r="G151" s="802"/>
      <c r="H151" s="195">
        <v>175000</v>
      </c>
      <c r="I151" s="90" t="s">
        <v>152</v>
      </c>
    </row>
    <row r="152" spans="1:9" ht="24" customHeight="1">
      <c r="A152" s="793"/>
      <c r="B152" s="793"/>
      <c r="C152" s="149" t="s">
        <v>2857</v>
      </c>
      <c r="D152" s="271" t="s">
        <v>32</v>
      </c>
      <c r="E152" s="800"/>
      <c r="F152" s="271"/>
      <c r="G152" s="803"/>
      <c r="H152" s="195">
        <v>135000</v>
      </c>
      <c r="I152" s="90" t="s">
        <v>152</v>
      </c>
    </row>
    <row r="153" spans="1:9" ht="31.15" customHeight="1">
      <c r="A153" s="793"/>
      <c r="B153" s="793"/>
      <c r="C153" s="149" t="s">
        <v>2858</v>
      </c>
      <c r="D153" s="271" t="s">
        <v>32</v>
      </c>
      <c r="E153" s="791"/>
      <c r="F153" s="271"/>
      <c r="G153" s="486"/>
      <c r="H153" s="195">
        <v>245000</v>
      </c>
      <c r="I153" s="90" t="s">
        <v>152</v>
      </c>
    </row>
    <row r="154" spans="1:9" ht="64.150000000000006" customHeight="1">
      <c r="A154" s="793"/>
      <c r="B154" s="793"/>
      <c r="C154" s="149" t="s">
        <v>2859</v>
      </c>
      <c r="D154" s="271" t="s">
        <v>32</v>
      </c>
      <c r="E154" s="272" t="s">
        <v>2869</v>
      </c>
      <c r="F154" s="271"/>
      <c r="G154" s="487"/>
      <c r="H154" s="195">
        <v>90000</v>
      </c>
      <c r="I154" s="90" t="s">
        <v>152</v>
      </c>
    </row>
    <row r="155" spans="1:9" ht="48">
      <c r="A155" s="793"/>
      <c r="B155" s="793"/>
      <c r="C155" s="149" t="s">
        <v>2860</v>
      </c>
      <c r="D155" s="271" t="s">
        <v>32</v>
      </c>
      <c r="E155" s="272" t="s">
        <v>2870</v>
      </c>
      <c r="F155" s="271"/>
      <c r="G155" s="801" t="str">
        <f>G146</f>
        <v>Công ty Cổ phần Tây Bắc - BQP;  
Đc: Km3, đường tỉnh 390D, xã Nam Sách, TP Hải Phòng; SĐT: 0938 668451</v>
      </c>
      <c r="H155" s="195">
        <v>80000</v>
      </c>
      <c r="I155" s="90" t="s">
        <v>152</v>
      </c>
    </row>
    <row r="156" spans="1:9" ht="84">
      <c r="A156" s="313"/>
      <c r="B156" s="313"/>
      <c r="C156" s="149" t="s">
        <v>2861</v>
      </c>
      <c r="D156" s="271" t="s">
        <v>32</v>
      </c>
      <c r="E156" s="272" t="s">
        <v>2869</v>
      </c>
      <c r="F156" s="262"/>
      <c r="G156" s="801"/>
      <c r="H156" s="195">
        <v>145000</v>
      </c>
      <c r="I156" s="90" t="s">
        <v>152</v>
      </c>
    </row>
    <row r="157" spans="1:9" ht="22.15" customHeight="1">
      <c r="A157" s="313"/>
      <c r="B157" s="313"/>
      <c r="C157" s="149" t="s">
        <v>2862</v>
      </c>
      <c r="D157" s="271" t="s">
        <v>32</v>
      </c>
      <c r="E157" s="784" t="s">
        <v>2870</v>
      </c>
      <c r="F157" s="262"/>
      <c r="G157" s="801"/>
      <c r="H157" s="195">
        <v>115000</v>
      </c>
      <c r="I157" s="90" t="s">
        <v>152</v>
      </c>
    </row>
    <row r="158" spans="1:9" ht="31.5">
      <c r="A158" s="313"/>
      <c r="B158" s="313"/>
      <c r="C158" s="149" t="s">
        <v>2863</v>
      </c>
      <c r="D158" s="271" t="s">
        <v>32</v>
      </c>
      <c r="E158" s="800"/>
      <c r="F158" s="262"/>
      <c r="G158" s="801"/>
      <c r="H158" s="195">
        <v>180000</v>
      </c>
      <c r="I158" s="90" t="s">
        <v>152</v>
      </c>
    </row>
    <row r="159" spans="1:9" ht="15.75">
      <c r="A159" s="313"/>
      <c r="B159" s="313"/>
      <c r="C159" s="149" t="s">
        <v>2864</v>
      </c>
      <c r="D159" s="271" t="s">
        <v>32</v>
      </c>
      <c r="E159" s="800"/>
      <c r="F159" s="262"/>
      <c r="G159" s="801"/>
      <c r="H159" s="195">
        <v>528000</v>
      </c>
      <c r="I159" s="90" t="s">
        <v>152</v>
      </c>
    </row>
    <row r="160" spans="1:9" ht="31.5">
      <c r="A160" s="313"/>
      <c r="B160" s="313"/>
      <c r="C160" s="149" t="s">
        <v>2865</v>
      </c>
      <c r="D160" s="271" t="s">
        <v>32</v>
      </c>
      <c r="E160" s="800"/>
      <c r="F160" s="262"/>
      <c r="G160" s="488"/>
      <c r="H160" s="195">
        <v>178000</v>
      </c>
      <c r="I160" s="90" t="s">
        <v>152</v>
      </c>
    </row>
    <row r="161" spans="1:9" ht="15.75">
      <c r="A161" s="313"/>
      <c r="B161" s="313"/>
      <c r="C161" s="149" t="s">
        <v>2866</v>
      </c>
      <c r="D161" s="271" t="s">
        <v>32</v>
      </c>
      <c r="E161" s="800"/>
      <c r="F161" s="262"/>
      <c r="G161" s="488"/>
      <c r="H161" s="273">
        <v>170000</v>
      </c>
      <c r="I161" s="90" t="s">
        <v>152</v>
      </c>
    </row>
    <row r="162" spans="1:9" ht="31.5">
      <c r="A162" s="313"/>
      <c r="B162" s="313"/>
      <c r="C162" s="149" t="s">
        <v>2867</v>
      </c>
      <c r="D162" s="271" t="s">
        <v>32</v>
      </c>
      <c r="E162" s="800"/>
      <c r="F162" s="262"/>
      <c r="G162" s="488"/>
      <c r="H162" s="195">
        <v>115000</v>
      </c>
      <c r="I162" s="90" t="s">
        <v>152</v>
      </c>
    </row>
    <row r="163" spans="1:9" ht="15.75">
      <c r="A163" s="313"/>
      <c r="B163" s="312"/>
      <c r="C163" s="149" t="s">
        <v>2868</v>
      </c>
      <c r="D163" s="271" t="s">
        <v>32</v>
      </c>
      <c r="E163" s="791"/>
      <c r="F163" s="262"/>
      <c r="G163" s="488"/>
      <c r="H163" s="195">
        <v>150000</v>
      </c>
      <c r="I163" s="90" t="s">
        <v>152</v>
      </c>
    </row>
    <row r="164" spans="1:9" s="110" customFormat="1" ht="31.5" customHeight="1">
      <c r="A164" s="780" t="s">
        <v>4827</v>
      </c>
      <c r="B164" s="780" t="s">
        <v>18</v>
      </c>
      <c r="C164" s="149" t="s">
        <v>3506</v>
      </c>
      <c r="D164" s="271" t="s">
        <v>3502</v>
      </c>
      <c r="E164" s="31" t="s">
        <v>3500</v>
      </c>
      <c r="F164" s="113"/>
      <c r="G164" s="797" t="s">
        <v>3507</v>
      </c>
      <c r="H164" s="264">
        <v>740741</v>
      </c>
      <c r="I164" s="766" t="s">
        <v>3543</v>
      </c>
    </row>
    <row r="165" spans="1:9" s="110" customFormat="1" ht="31.5">
      <c r="A165" s="781"/>
      <c r="B165" s="781"/>
      <c r="C165" s="149" t="s">
        <v>3480</v>
      </c>
      <c r="D165" s="271" t="s">
        <v>3502</v>
      </c>
      <c r="E165" s="31" t="s">
        <v>3500</v>
      </c>
      <c r="F165" s="113"/>
      <c r="G165" s="798"/>
      <c r="H165" s="264">
        <v>1481481</v>
      </c>
      <c r="I165" s="766"/>
    </row>
    <row r="166" spans="1:9" s="110" customFormat="1" ht="31.5">
      <c r="A166" s="781"/>
      <c r="B166" s="781"/>
      <c r="C166" s="149" t="s">
        <v>3481</v>
      </c>
      <c r="D166" s="271" t="s">
        <v>3502</v>
      </c>
      <c r="E166" s="31" t="s">
        <v>173</v>
      </c>
      <c r="F166" s="113"/>
      <c r="G166" s="798"/>
      <c r="H166" s="264">
        <v>2407407</v>
      </c>
      <c r="I166" s="766"/>
    </row>
    <row r="167" spans="1:9" s="110" customFormat="1" ht="31.5" customHeight="1">
      <c r="A167" s="781"/>
      <c r="B167" s="781"/>
      <c r="C167" s="149" t="s">
        <v>3482</v>
      </c>
      <c r="D167" s="271" t="s">
        <v>3502</v>
      </c>
      <c r="E167" s="31" t="s">
        <v>173</v>
      </c>
      <c r="F167" s="113"/>
      <c r="G167" s="798"/>
      <c r="H167" s="264">
        <v>3527778</v>
      </c>
      <c r="I167" s="766"/>
    </row>
    <row r="168" spans="1:9" s="110" customFormat="1" ht="31.5">
      <c r="A168" s="781"/>
      <c r="B168" s="781"/>
      <c r="C168" s="149" t="s">
        <v>3483</v>
      </c>
      <c r="D168" s="271" t="s">
        <v>3502</v>
      </c>
      <c r="E168" s="31" t="s">
        <v>165</v>
      </c>
      <c r="F168" s="113"/>
      <c r="G168" s="798"/>
      <c r="H168" s="264">
        <v>2018519</v>
      </c>
      <c r="I168" s="90" t="s">
        <v>152</v>
      </c>
    </row>
    <row r="169" spans="1:9" s="110" customFormat="1" ht="31.5" customHeight="1">
      <c r="A169" s="781"/>
      <c r="B169" s="781"/>
      <c r="C169" s="149" t="s">
        <v>3484</v>
      </c>
      <c r="D169" s="271" t="s">
        <v>3502</v>
      </c>
      <c r="E169" s="31" t="s">
        <v>165</v>
      </c>
      <c r="F169" s="113"/>
      <c r="G169" s="798"/>
      <c r="H169" s="264">
        <v>2351852</v>
      </c>
      <c r="I169" s="90" t="s">
        <v>152</v>
      </c>
    </row>
    <row r="170" spans="1:9" s="110" customFormat="1" ht="31.5" customHeight="1">
      <c r="A170" s="310"/>
      <c r="B170" s="310"/>
      <c r="C170" s="149" t="s">
        <v>3485</v>
      </c>
      <c r="D170" s="271" t="s">
        <v>3502</v>
      </c>
      <c r="E170" s="31" t="s">
        <v>165</v>
      </c>
      <c r="F170" s="113"/>
      <c r="G170" s="798"/>
      <c r="H170" s="264">
        <v>3388880</v>
      </c>
      <c r="I170" s="90" t="s">
        <v>152</v>
      </c>
    </row>
    <row r="171" spans="1:9" s="110" customFormat="1" ht="31.5">
      <c r="A171" s="310"/>
      <c r="B171" s="310"/>
      <c r="C171" s="149" t="s">
        <v>3486</v>
      </c>
      <c r="D171" s="271" t="s">
        <v>3502</v>
      </c>
      <c r="E171" s="31" t="s">
        <v>165</v>
      </c>
      <c r="F171" s="113"/>
      <c r="G171" s="799"/>
      <c r="H171" s="264">
        <v>4342593</v>
      </c>
      <c r="I171" s="90" t="s">
        <v>152</v>
      </c>
    </row>
    <row r="172" spans="1:9" s="110" customFormat="1" ht="31.15" customHeight="1">
      <c r="A172" s="310"/>
      <c r="B172" s="310"/>
      <c r="C172" s="149" t="s">
        <v>3487</v>
      </c>
      <c r="D172" s="271" t="s">
        <v>3502</v>
      </c>
      <c r="E172" s="31" t="s">
        <v>165</v>
      </c>
      <c r="F172" s="113"/>
      <c r="G172" s="731" t="str">
        <f>G164</f>
        <v>Công ty cổ phần Kingmann Paint&amp;Coating
Đc: Số 23 ngõ 378 đường Mỹ Đình, phường Từ Liêm, thành phố Hà Nội; SĐT: 0902015890</v>
      </c>
      <c r="H172" s="264">
        <v>5857143</v>
      </c>
      <c r="I172" s="90" t="s">
        <v>152</v>
      </c>
    </row>
    <row r="173" spans="1:9" s="110" customFormat="1" ht="31.5">
      <c r="A173" s="310"/>
      <c r="B173" s="310"/>
      <c r="C173" s="149" t="s">
        <v>3488</v>
      </c>
      <c r="D173" s="271" t="s">
        <v>3502</v>
      </c>
      <c r="E173" s="31" t="s">
        <v>165</v>
      </c>
      <c r="F173" s="113"/>
      <c r="G173" s="732"/>
      <c r="H173" s="264">
        <v>2759260</v>
      </c>
      <c r="I173" s="90" t="s">
        <v>152</v>
      </c>
    </row>
    <row r="174" spans="1:9" s="110" customFormat="1" ht="31.5">
      <c r="A174" s="310"/>
      <c r="B174" s="310"/>
      <c r="C174" s="149" t="s">
        <v>3489</v>
      </c>
      <c r="D174" s="271" t="s">
        <v>3502</v>
      </c>
      <c r="E174" s="31" t="s">
        <v>165</v>
      </c>
      <c r="F174" s="113"/>
      <c r="G174" s="732"/>
      <c r="H174" s="264">
        <v>3888889</v>
      </c>
      <c r="I174" s="90" t="s">
        <v>152</v>
      </c>
    </row>
    <row r="175" spans="1:9" s="110" customFormat="1" ht="30">
      <c r="A175" s="310"/>
      <c r="B175" s="310"/>
      <c r="C175" s="149" t="s">
        <v>3490</v>
      </c>
      <c r="D175" s="271" t="s">
        <v>3503</v>
      </c>
      <c r="E175" s="31" t="s">
        <v>165</v>
      </c>
      <c r="F175" s="113"/>
      <c r="G175" s="732"/>
      <c r="H175" s="264">
        <v>1203704</v>
      </c>
      <c r="I175" s="90" t="s">
        <v>152</v>
      </c>
    </row>
    <row r="176" spans="1:9" s="110" customFormat="1" ht="31.5">
      <c r="A176" s="310"/>
      <c r="B176" s="310"/>
      <c r="C176" s="149" t="s">
        <v>3491</v>
      </c>
      <c r="D176" s="271" t="s">
        <v>3502</v>
      </c>
      <c r="E176" s="31" t="s">
        <v>165</v>
      </c>
      <c r="F176" s="113"/>
      <c r="G176" s="732"/>
      <c r="H176" s="264">
        <v>3425926</v>
      </c>
      <c r="I176" s="90" t="s">
        <v>152</v>
      </c>
    </row>
    <row r="177" spans="1:9" s="110" customFormat="1" ht="31.5">
      <c r="A177" s="310"/>
      <c r="B177" s="310"/>
      <c r="C177" s="149" t="s">
        <v>3492</v>
      </c>
      <c r="D177" s="271" t="s">
        <v>3504</v>
      </c>
      <c r="E177" s="31" t="s">
        <v>165</v>
      </c>
      <c r="F177" s="113"/>
      <c r="G177" s="732"/>
      <c r="H177" s="264">
        <v>4398148</v>
      </c>
      <c r="I177" s="90" t="s">
        <v>152</v>
      </c>
    </row>
    <row r="178" spans="1:9" s="110" customFormat="1" ht="31.5">
      <c r="A178" s="310"/>
      <c r="B178" s="310"/>
      <c r="C178" s="149" t="s">
        <v>3493</v>
      </c>
      <c r="D178" s="271" t="s">
        <v>3502</v>
      </c>
      <c r="E178" s="31" t="s">
        <v>173</v>
      </c>
      <c r="F178" s="113"/>
      <c r="G178" s="732"/>
      <c r="H178" s="264">
        <v>4083333</v>
      </c>
      <c r="I178" s="90" t="s">
        <v>152</v>
      </c>
    </row>
    <row r="179" spans="1:9" s="110" customFormat="1" ht="31.5">
      <c r="A179" s="310"/>
      <c r="B179" s="310"/>
      <c r="C179" s="149" t="s">
        <v>3494</v>
      </c>
      <c r="D179" s="271" t="s">
        <v>3504</v>
      </c>
      <c r="E179" s="31" t="s">
        <v>165</v>
      </c>
      <c r="F179" s="113"/>
      <c r="G179" s="732"/>
      <c r="H179" s="264">
        <v>3388889</v>
      </c>
      <c r="I179" s="90" t="s">
        <v>152</v>
      </c>
    </row>
    <row r="180" spans="1:9" s="110" customFormat="1" ht="31.5">
      <c r="A180" s="310"/>
      <c r="B180" s="310"/>
      <c r="C180" s="149" t="s">
        <v>3495</v>
      </c>
      <c r="D180" s="271" t="s">
        <v>3503</v>
      </c>
      <c r="E180" s="31" t="s">
        <v>165</v>
      </c>
      <c r="F180" s="113"/>
      <c r="G180" s="732"/>
      <c r="H180" s="264">
        <v>2333333</v>
      </c>
      <c r="I180" s="90" t="s">
        <v>152</v>
      </c>
    </row>
    <row r="181" spans="1:9" s="110" customFormat="1" ht="31.5">
      <c r="A181" s="310"/>
      <c r="B181" s="310"/>
      <c r="C181" s="149" t="s">
        <v>3496</v>
      </c>
      <c r="D181" s="271" t="s">
        <v>404</v>
      </c>
      <c r="E181" s="31" t="s">
        <v>3501</v>
      </c>
      <c r="F181" s="113"/>
      <c r="G181" s="732"/>
      <c r="H181" s="264">
        <v>592593</v>
      </c>
      <c r="I181" s="90" t="s">
        <v>152</v>
      </c>
    </row>
    <row r="182" spans="1:9" s="110" customFormat="1" ht="31.5">
      <c r="A182" s="310"/>
      <c r="B182" s="310"/>
      <c r="C182" s="149" t="s">
        <v>3497</v>
      </c>
      <c r="D182" s="271" t="s">
        <v>3502</v>
      </c>
      <c r="E182" s="31" t="s">
        <v>165</v>
      </c>
      <c r="F182" s="113"/>
      <c r="G182" s="732"/>
      <c r="H182" s="264">
        <v>740741</v>
      </c>
      <c r="I182" s="90" t="s">
        <v>152</v>
      </c>
    </row>
    <row r="183" spans="1:9" s="110" customFormat="1" ht="30">
      <c r="A183" s="310"/>
      <c r="B183" s="310"/>
      <c r="C183" s="149" t="s">
        <v>3498</v>
      </c>
      <c r="D183" s="271" t="s">
        <v>3505</v>
      </c>
      <c r="E183" s="31" t="s">
        <v>165</v>
      </c>
      <c r="F183" s="113"/>
      <c r="G183" s="732"/>
      <c r="H183" s="264">
        <v>555556</v>
      </c>
      <c r="I183" s="90" t="s">
        <v>152</v>
      </c>
    </row>
    <row r="184" spans="1:9" s="110" customFormat="1" ht="31.5">
      <c r="A184" s="311"/>
      <c r="B184" s="311"/>
      <c r="C184" s="149" t="s">
        <v>3499</v>
      </c>
      <c r="D184" s="271" t="s">
        <v>3502</v>
      </c>
      <c r="E184" s="31" t="s">
        <v>3500</v>
      </c>
      <c r="F184" s="113"/>
      <c r="G184" s="733"/>
      <c r="H184" s="264">
        <v>3888889</v>
      </c>
      <c r="I184" s="90" t="s">
        <v>152</v>
      </c>
    </row>
    <row r="185" spans="1:9" s="110" customFormat="1" ht="31.5">
      <c r="A185" s="332" t="s">
        <v>4923</v>
      </c>
      <c r="B185" s="332" t="s">
        <v>18</v>
      </c>
      <c r="C185" s="149" t="s">
        <v>3547</v>
      </c>
      <c r="D185" s="271"/>
      <c r="E185" s="31"/>
      <c r="F185" s="113"/>
      <c r="G185" s="795" t="s">
        <v>3560</v>
      </c>
      <c r="H185" s="264"/>
      <c r="I185" s="766" t="s">
        <v>3543</v>
      </c>
    </row>
    <row r="186" spans="1:9" s="110" customFormat="1" ht="47.25">
      <c r="A186" s="317"/>
      <c r="B186" s="333"/>
      <c r="C186" s="149" t="s">
        <v>3548</v>
      </c>
      <c r="D186" s="271" t="s">
        <v>32</v>
      </c>
      <c r="E186" s="788" t="s">
        <v>5168</v>
      </c>
      <c r="F186" s="113"/>
      <c r="G186" s="796"/>
      <c r="H186" s="264">
        <v>326593</v>
      </c>
      <c r="I186" s="766"/>
    </row>
    <row r="187" spans="1:9" s="110" customFormat="1" ht="31.5">
      <c r="A187" s="317"/>
      <c r="B187" s="333"/>
      <c r="C187" s="149" t="s">
        <v>3549</v>
      </c>
      <c r="D187" s="271" t="s">
        <v>32</v>
      </c>
      <c r="E187" s="794"/>
      <c r="F187" s="113"/>
      <c r="G187" s="796"/>
      <c r="H187" s="264">
        <v>403490</v>
      </c>
      <c r="I187" s="766"/>
    </row>
    <row r="188" spans="1:9" s="110" customFormat="1" ht="31.5" customHeight="1">
      <c r="A188" s="317"/>
      <c r="B188" s="333"/>
      <c r="C188" s="149" t="s">
        <v>3550</v>
      </c>
      <c r="D188" s="271" t="s">
        <v>32</v>
      </c>
      <c r="E188" s="31" t="s">
        <v>5169</v>
      </c>
      <c r="F188" s="113"/>
      <c r="G188" s="796"/>
      <c r="H188" s="264">
        <v>136898</v>
      </c>
      <c r="I188" s="766"/>
    </row>
    <row r="189" spans="1:9" s="110" customFormat="1" ht="31.5">
      <c r="A189" s="317"/>
      <c r="B189" s="333"/>
      <c r="C189" s="149" t="s">
        <v>2755</v>
      </c>
      <c r="D189" s="271"/>
      <c r="E189" s="31"/>
      <c r="F189" s="113"/>
      <c r="G189" s="796"/>
      <c r="H189" s="264"/>
      <c r="I189" s="274"/>
    </row>
    <row r="190" spans="1:9" s="110" customFormat="1" ht="41.45" customHeight="1">
      <c r="A190" s="317"/>
      <c r="B190" s="333"/>
      <c r="C190" s="149" t="s">
        <v>3551</v>
      </c>
      <c r="D190" s="271" t="s">
        <v>32</v>
      </c>
      <c r="E190" s="788" t="s">
        <v>5170</v>
      </c>
      <c r="F190" s="113"/>
      <c r="G190" s="796"/>
      <c r="H190" s="264">
        <v>232484</v>
      </c>
      <c r="I190" s="90" t="s">
        <v>152</v>
      </c>
    </row>
    <row r="191" spans="1:9" s="110" customFormat="1" ht="31.5">
      <c r="A191" s="310"/>
      <c r="B191" s="310"/>
      <c r="C191" s="149" t="s">
        <v>3552</v>
      </c>
      <c r="D191" s="271" t="s">
        <v>32</v>
      </c>
      <c r="E191" s="789"/>
      <c r="F191" s="113"/>
      <c r="G191" s="796"/>
      <c r="H191" s="264">
        <v>182727</v>
      </c>
      <c r="I191" s="90" t="s">
        <v>152</v>
      </c>
    </row>
    <row r="192" spans="1:9" s="110" customFormat="1" ht="15.75">
      <c r="A192" s="310"/>
      <c r="B192" s="310"/>
      <c r="C192" s="149" t="s">
        <v>3553</v>
      </c>
      <c r="D192" s="271" t="s">
        <v>32</v>
      </c>
      <c r="E192" s="794"/>
      <c r="F192" s="113"/>
      <c r="G192" s="796"/>
      <c r="H192" s="264">
        <v>73903</v>
      </c>
      <c r="I192" s="90" t="s">
        <v>152</v>
      </c>
    </row>
    <row r="193" spans="1:9" s="110" customFormat="1" ht="31.5">
      <c r="A193" s="310"/>
      <c r="B193" s="310"/>
      <c r="C193" s="149" t="s">
        <v>3554</v>
      </c>
      <c r="D193" s="271"/>
      <c r="E193" s="31"/>
      <c r="F193" s="113"/>
      <c r="G193" s="796"/>
      <c r="H193" s="264"/>
      <c r="I193" s="274"/>
    </row>
    <row r="194" spans="1:9" s="110" customFormat="1" ht="27.6" customHeight="1">
      <c r="A194" s="310"/>
      <c r="B194" s="310"/>
      <c r="C194" s="149" t="s">
        <v>3555</v>
      </c>
      <c r="D194" s="271" t="s">
        <v>32</v>
      </c>
      <c r="E194" s="788" t="s">
        <v>5169</v>
      </c>
      <c r="F194" s="113"/>
      <c r="G194" s="796"/>
      <c r="H194" s="264">
        <v>203796</v>
      </c>
      <c r="I194" s="90" t="s">
        <v>152</v>
      </c>
    </row>
    <row r="195" spans="1:9" s="110" customFormat="1" ht="15.75">
      <c r="A195" s="310"/>
      <c r="B195" s="310"/>
      <c r="C195" s="149" t="s">
        <v>3556</v>
      </c>
      <c r="D195" s="271" t="s">
        <v>32</v>
      </c>
      <c r="E195" s="794"/>
      <c r="F195" s="113"/>
      <c r="G195" s="796"/>
      <c r="H195" s="186">
        <v>147112</v>
      </c>
      <c r="I195" s="90" t="s">
        <v>152</v>
      </c>
    </row>
    <row r="196" spans="1:9" s="110" customFormat="1" ht="15.75">
      <c r="A196" s="310"/>
      <c r="B196" s="310"/>
      <c r="C196" s="149" t="s">
        <v>3557</v>
      </c>
      <c r="D196" s="271"/>
      <c r="E196" s="31"/>
      <c r="F196" s="113"/>
      <c r="G196" s="796"/>
      <c r="H196" s="264"/>
      <c r="I196" s="274"/>
    </row>
    <row r="197" spans="1:9" s="110" customFormat="1" ht="31.5">
      <c r="A197" s="310"/>
      <c r="B197" s="310"/>
      <c r="C197" s="149" t="s">
        <v>3558</v>
      </c>
      <c r="D197" s="271" t="s">
        <v>13</v>
      </c>
      <c r="E197" s="788" t="s">
        <v>5171</v>
      </c>
      <c r="F197" s="113"/>
      <c r="G197" s="796"/>
      <c r="H197" s="264">
        <v>11250</v>
      </c>
      <c r="I197" s="90" t="s">
        <v>152</v>
      </c>
    </row>
    <row r="198" spans="1:9" s="110" customFormat="1" ht="21" customHeight="1">
      <c r="A198" s="310"/>
      <c r="B198" s="310"/>
      <c r="C198" s="343" t="s">
        <v>3559</v>
      </c>
      <c r="D198" s="329" t="s">
        <v>13</v>
      </c>
      <c r="E198" s="789"/>
      <c r="F198" s="342"/>
      <c r="G198" s="796"/>
      <c r="H198" s="344">
        <v>8000</v>
      </c>
      <c r="I198" s="328" t="s">
        <v>152</v>
      </c>
    </row>
    <row r="199" spans="1:9" s="110" customFormat="1" ht="15.75">
      <c r="A199" s="489" t="s">
        <v>5034</v>
      </c>
      <c r="B199" s="489" t="s">
        <v>18</v>
      </c>
      <c r="C199" s="56" t="s">
        <v>3596</v>
      </c>
      <c r="D199" s="56"/>
      <c r="E199" s="31"/>
      <c r="F199" s="113"/>
      <c r="G199" s="762" t="s">
        <v>3595</v>
      </c>
      <c r="H199" s="264"/>
      <c r="I199" s="766" t="s">
        <v>3543</v>
      </c>
    </row>
    <row r="200" spans="1:9" s="110" customFormat="1" ht="41.45" customHeight="1">
      <c r="A200" s="333"/>
      <c r="B200" s="333"/>
      <c r="C200" s="47" t="s">
        <v>3597</v>
      </c>
      <c r="D200" s="67" t="s">
        <v>148</v>
      </c>
      <c r="E200" s="31"/>
      <c r="F200" s="67" t="s">
        <v>3619</v>
      </c>
      <c r="G200" s="759"/>
      <c r="H200" s="264">
        <v>10800</v>
      </c>
      <c r="I200" s="766"/>
    </row>
    <row r="201" spans="1:9" s="110" customFormat="1" ht="45">
      <c r="A201" s="333"/>
      <c r="B201" s="333"/>
      <c r="C201" s="345" t="s">
        <v>3598</v>
      </c>
      <c r="D201" s="67" t="s">
        <v>148</v>
      </c>
      <c r="E201" s="31"/>
      <c r="F201" s="67" t="s">
        <v>3619</v>
      </c>
      <c r="G201" s="759"/>
      <c r="H201" s="264">
        <v>13234.090909090908</v>
      </c>
      <c r="I201" s="766"/>
    </row>
    <row r="202" spans="1:9" s="110" customFormat="1" ht="15.75">
      <c r="A202" s="333"/>
      <c r="B202" s="333"/>
      <c r="C202" s="56" t="s">
        <v>3599</v>
      </c>
      <c r="D202" s="56"/>
      <c r="E202" s="31"/>
      <c r="F202" s="113"/>
      <c r="G202" s="759"/>
      <c r="H202" s="264"/>
      <c r="I202" s="766"/>
    </row>
    <row r="203" spans="1:9" s="110" customFormat="1" ht="52.9" customHeight="1">
      <c r="A203" s="333"/>
      <c r="B203" s="333"/>
      <c r="C203" s="40" t="s">
        <v>4495</v>
      </c>
      <c r="D203" s="67" t="s">
        <v>435</v>
      </c>
      <c r="E203" s="13" t="s">
        <v>165</v>
      </c>
      <c r="F203" s="13" t="s">
        <v>3620</v>
      </c>
      <c r="G203" s="759"/>
      <c r="H203" s="340">
        <v>48051.948051948042</v>
      </c>
      <c r="I203" s="90" t="s">
        <v>152</v>
      </c>
    </row>
    <row r="204" spans="1:9" s="110" customFormat="1" ht="47.45" customHeight="1">
      <c r="A204" s="333"/>
      <c r="B204" s="333"/>
      <c r="C204" s="40" t="s">
        <v>4496</v>
      </c>
      <c r="D204" s="67" t="s">
        <v>435</v>
      </c>
      <c r="E204" s="13" t="s">
        <v>165</v>
      </c>
      <c r="F204" s="13" t="s">
        <v>3620</v>
      </c>
      <c r="G204" s="759"/>
      <c r="H204" s="340">
        <v>96103.896103896084</v>
      </c>
      <c r="I204" s="90" t="s">
        <v>152</v>
      </c>
    </row>
    <row r="205" spans="1:9" s="110" customFormat="1" ht="48" customHeight="1">
      <c r="A205" s="333"/>
      <c r="B205" s="333"/>
      <c r="C205" s="40" t="s">
        <v>4498</v>
      </c>
      <c r="D205" s="67" t="s">
        <v>435</v>
      </c>
      <c r="E205" s="13" t="s">
        <v>165</v>
      </c>
      <c r="F205" s="13" t="s">
        <v>3620</v>
      </c>
      <c r="G205" s="759"/>
      <c r="H205" s="339">
        <v>143621.60566706018</v>
      </c>
      <c r="I205" s="90" t="s">
        <v>152</v>
      </c>
    </row>
    <row r="206" spans="1:9" s="110" customFormat="1" ht="44.45" customHeight="1">
      <c r="A206" s="333"/>
      <c r="B206" s="333"/>
      <c r="C206" s="40" t="s">
        <v>4497</v>
      </c>
      <c r="D206" s="67" t="s">
        <v>435</v>
      </c>
      <c r="E206" s="13" t="s">
        <v>165</v>
      </c>
      <c r="F206" s="13" t="s">
        <v>3620</v>
      </c>
      <c r="G206" s="759"/>
      <c r="H206" s="340">
        <v>120684.76977567885</v>
      </c>
      <c r="I206" s="90" t="s">
        <v>152</v>
      </c>
    </row>
    <row r="207" spans="1:9" s="110" customFormat="1" ht="58.9" customHeight="1">
      <c r="A207" s="333"/>
      <c r="B207" s="333"/>
      <c r="C207" s="337" t="s">
        <v>3600</v>
      </c>
      <c r="D207" s="67" t="s">
        <v>435</v>
      </c>
      <c r="E207" s="148" t="s">
        <v>165</v>
      </c>
      <c r="F207" s="13" t="s">
        <v>3620</v>
      </c>
      <c r="G207" s="759"/>
      <c r="H207" s="347">
        <v>233014.66275659823</v>
      </c>
      <c r="I207" s="328" t="s">
        <v>152</v>
      </c>
    </row>
    <row r="208" spans="1:9" s="110" customFormat="1" ht="41.45" customHeight="1">
      <c r="A208" s="333"/>
      <c r="B208" s="333"/>
      <c r="C208" s="47" t="s">
        <v>3601</v>
      </c>
      <c r="D208" s="67" t="s">
        <v>435</v>
      </c>
      <c r="E208" s="13" t="s">
        <v>165</v>
      </c>
      <c r="F208" s="13" t="s">
        <v>3620</v>
      </c>
      <c r="G208" s="759" t="s">
        <v>3595</v>
      </c>
      <c r="H208" s="340">
        <v>147771.54663518298</v>
      </c>
      <c r="I208" s="90" t="s">
        <v>152</v>
      </c>
    </row>
    <row r="209" spans="1:9" s="110" customFormat="1" ht="45">
      <c r="A209" s="333"/>
      <c r="B209" s="333"/>
      <c r="C209" s="47" t="s">
        <v>3602</v>
      </c>
      <c r="D209" s="67" t="s">
        <v>435</v>
      </c>
      <c r="E209" s="13" t="s">
        <v>165</v>
      </c>
      <c r="F209" s="13" t="s">
        <v>3620</v>
      </c>
      <c r="G209" s="759"/>
      <c r="H209" s="340">
        <v>51298.701298701293</v>
      </c>
      <c r="I209" s="90" t="s">
        <v>152</v>
      </c>
    </row>
    <row r="210" spans="1:9" s="110" customFormat="1" ht="30">
      <c r="A210" s="333"/>
      <c r="B210" s="333"/>
      <c r="C210" s="764" t="s">
        <v>3603</v>
      </c>
      <c r="D210" s="767" t="s">
        <v>435</v>
      </c>
      <c r="E210" s="739" t="s">
        <v>165</v>
      </c>
      <c r="F210" s="13" t="s">
        <v>3620</v>
      </c>
      <c r="G210" s="759"/>
      <c r="H210" s="339">
        <v>217658.22784810123</v>
      </c>
      <c r="I210" s="90" t="s">
        <v>152</v>
      </c>
    </row>
    <row r="211" spans="1:9" s="110" customFormat="1" ht="34.15" customHeight="1">
      <c r="A211" s="333"/>
      <c r="B211" s="333"/>
      <c r="C211" s="765"/>
      <c r="D211" s="768"/>
      <c r="E211" s="769"/>
      <c r="F211" s="67" t="s">
        <v>3621</v>
      </c>
      <c r="G211" s="759"/>
      <c r="H211" s="339">
        <v>244369.83471074377</v>
      </c>
      <c r="I211" s="90" t="s">
        <v>152</v>
      </c>
    </row>
    <row r="212" spans="1:9" s="110" customFormat="1" ht="30">
      <c r="A212" s="333"/>
      <c r="B212" s="333"/>
      <c r="C212" s="755" t="s">
        <v>3604</v>
      </c>
      <c r="D212" s="767" t="s">
        <v>435</v>
      </c>
      <c r="E212" s="756" t="s">
        <v>165</v>
      </c>
      <c r="F212" s="13" t="s">
        <v>3622</v>
      </c>
      <c r="G212" s="759"/>
      <c r="H212" s="339">
        <v>283016.83501683502</v>
      </c>
      <c r="I212" s="90" t="s">
        <v>152</v>
      </c>
    </row>
    <row r="213" spans="1:9" s="110" customFormat="1" ht="34.9" customHeight="1">
      <c r="A213" s="333"/>
      <c r="B213" s="333"/>
      <c r="C213" s="755"/>
      <c r="D213" s="768"/>
      <c r="E213" s="756"/>
      <c r="F213" s="67" t="s">
        <v>3623</v>
      </c>
      <c r="G213" s="759"/>
      <c r="H213" s="339">
        <v>330591.96617336146</v>
      </c>
      <c r="I213" s="90" t="s">
        <v>152</v>
      </c>
    </row>
    <row r="214" spans="1:9" s="110" customFormat="1" ht="15.75">
      <c r="A214" s="333"/>
      <c r="B214" s="333"/>
      <c r="C214" s="56" t="s">
        <v>3605</v>
      </c>
      <c r="D214" s="341"/>
      <c r="E214" s="341"/>
      <c r="F214" s="341"/>
      <c r="G214" s="759"/>
      <c r="H214" s="56"/>
      <c r="I214" s="346"/>
    </row>
    <row r="215" spans="1:9" s="110" customFormat="1" ht="30">
      <c r="A215" s="333"/>
      <c r="B215" s="333"/>
      <c r="C215" s="755" t="s">
        <v>4499</v>
      </c>
      <c r="D215" s="767" t="s">
        <v>435</v>
      </c>
      <c r="E215" s="756" t="s">
        <v>165</v>
      </c>
      <c r="F215" s="13" t="s">
        <v>3624</v>
      </c>
      <c r="G215" s="759"/>
      <c r="H215" s="339">
        <v>114930.06993006993</v>
      </c>
      <c r="I215" s="90" t="s">
        <v>152</v>
      </c>
    </row>
    <row r="216" spans="1:9" s="110" customFormat="1" ht="39" customHeight="1">
      <c r="A216" s="333"/>
      <c r="B216" s="333"/>
      <c r="C216" s="755"/>
      <c r="D216" s="768"/>
      <c r="E216" s="756"/>
      <c r="F216" s="67" t="s">
        <v>3621</v>
      </c>
      <c r="G216" s="759"/>
      <c r="H216" s="339">
        <v>128541.22621564483</v>
      </c>
      <c r="I216" s="90" t="s">
        <v>152</v>
      </c>
    </row>
    <row r="217" spans="1:9" s="110" customFormat="1" ht="30">
      <c r="A217" s="333"/>
      <c r="B217" s="333"/>
      <c r="C217" s="755" t="s">
        <v>4500</v>
      </c>
      <c r="D217" s="767" t="s">
        <v>435</v>
      </c>
      <c r="E217" s="756" t="s">
        <v>165</v>
      </c>
      <c r="F217" s="13" t="s">
        <v>3624</v>
      </c>
      <c r="G217" s="759"/>
      <c r="H217" s="339">
        <v>190719.69696969696</v>
      </c>
      <c r="I217" s="90" t="s">
        <v>152</v>
      </c>
    </row>
    <row r="218" spans="1:9" s="110" customFormat="1" ht="32.450000000000003" customHeight="1">
      <c r="A218" s="333"/>
      <c r="B218" s="333"/>
      <c r="C218" s="755"/>
      <c r="D218" s="768"/>
      <c r="E218" s="756"/>
      <c r="F218" s="67" t="s">
        <v>3621</v>
      </c>
      <c r="G218" s="759"/>
      <c r="H218" s="339">
        <v>208879.49260042282</v>
      </c>
      <c r="I218" s="90" t="s">
        <v>152</v>
      </c>
    </row>
    <row r="219" spans="1:9" s="110" customFormat="1" ht="30">
      <c r="A219" s="333"/>
      <c r="B219" s="333"/>
      <c r="C219" s="755" t="s">
        <v>4501</v>
      </c>
      <c r="D219" s="767" t="s">
        <v>435</v>
      </c>
      <c r="E219" s="756" t="s">
        <v>165</v>
      </c>
      <c r="F219" s="13" t="s">
        <v>3624</v>
      </c>
      <c r="G219" s="315"/>
      <c r="H219" s="339">
        <v>140783.79953379952</v>
      </c>
      <c r="I219" s="90" t="s">
        <v>152</v>
      </c>
    </row>
    <row r="220" spans="1:9" s="110" customFormat="1" ht="36.6" customHeight="1">
      <c r="A220" s="333"/>
      <c r="B220" s="333"/>
      <c r="C220" s="755"/>
      <c r="D220" s="768"/>
      <c r="E220" s="756"/>
      <c r="F220" s="67" t="s">
        <v>3621</v>
      </c>
      <c r="G220" s="315"/>
      <c r="H220" s="339">
        <v>167505.28541226214</v>
      </c>
      <c r="I220" s="90" t="s">
        <v>152</v>
      </c>
    </row>
    <row r="221" spans="1:9" s="110" customFormat="1" ht="45">
      <c r="A221" s="333"/>
      <c r="B221" s="333"/>
      <c r="C221" s="47" t="s">
        <v>3606</v>
      </c>
      <c r="D221" s="67" t="s">
        <v>435</v>
      </c>
      <c r="E221" s="13" t="s">
        <v>165</v>
      </c>
      <c r="F221" s="13" t="s">
        <v>3625</v>
      </c>
      <c r="G221" s="760" t="s">
        <v>3595</v>
      </c>
      <c r="H221" s="340">
        <v>135451.61290322582</v>
      </c>
      <c r="I221" s="90" t="s">
        <v>152</v>
      </c>
    </row>
    <row r="222" spans="1:9" s="110" customFormat="1" ht="60">
      <c r="A222" s="333"/>
      <c r="B222" s="333"/>
      <c r="C222" s="47" t="s">
        <v>3607</v>
      </c>
      <c r="D222" s="67" t="s">
        <v>435</v>
      </c>
      <c r="E222" s="13" t="s">
        <v>165</v>
      </c>
      <c r="F222" s="67" t="s">
        <v>3628</v>
      </c>
      <c r="G222" s="761"/>
      <c r="H222" s="340">
        <v>165348.10126582277</v>
      </c>
      <c r="I222" s="90" t="s">
        <v>152</v>
      </c>
    </row>
    <row r="223" spans="1:9" s="110" customFormat="1" ht="60">
      <c r="A223" s="333"/>
      <c r="B223" s="333"/>
      <c r="C223" s="47" t="s">
        <v>3608</v>
      </c>
      <c r="D223" s="67" t="s">
        <v>435</v>
      </c>
      <c r="E223" s="13" t="s">
        <v>165</v>
      </c>
      <c r="F223" s="67" t="s">
        <v>3628</v>
      </c>
      <c r="G223" s="761"/>
      <c r="H223" s="340">
        <v>214608.43373493972</v>
      </c>
      <c r="I223" s="90" t="s">
        <v>152</v>
      </c>
    </row>
    <row r="224" spans="1:9" s="110" customFormat="1" ht="32.450000000000003" customHeight="1">
      <c r="A224" s="333"/>
      <c r="B224" s="333"/>
      <c r="C224" s="248" t="s">
        <v>3609</v>
      </c>
      <c r="D224" s="56"/>
      <c r="E224" s="341"/>
      <c r="F224" s="341"/>
      <c r="G224" s="761"/>
      <c r="H224" s="56"/>
      <c r="I224" s="274"/>
    </row>
    <row r="225" spans="1:9" s="110" customFormat="1" ht="15.75">
      <c r="A225" s="333"/>
      <c r="B225" s="333"/>
      <c r="C225" s="755" t="s">
        <v>3610</v>
      </c>
      <c r="D225" s="757" t="s">
        <v>435</v>
      </c>
      <c r="E225" s="756" t="s">
        <v>165</v>
      </c>
      <c r="F225" s="756" t="s">
        <v>3624</v>
      </c>
      <c r="G225" s="761"/>
      <c r="H225" s="763">
        <v>139639.20454545453</v>
      </c>
      <c r="I225" s="728" t="s">
        <v>152</v>
      </c>
    </row>
    <row r="226" spans="1:9" s="110" customFormat="1" ht="33" customHeight="1">
      <c r="A226" s="333"/>
      <c r="B226" s="333"/>
      <c r="C226" s="755"/>
      <c r="D226" s="757"/>
      <c r="E226" s="756"/>
      <c r="F226" s="757"/>
      <c r="G226" s="761"/>
      <c r="H226" s="763"/>
      <c r="I226" s="728"/>
    </row>
    <row r="227" spans="1:9" s="110" customFormat="1" ht="15.75">
      <c r="A227" s="333"/>
      <c r="B227" s="333"/>
      <c r="C227" s="755" t="s">
        <v>3611</v>
      </c>
      <c r="D227" s="757" t="s">
        <v>435</v>
      </c>
      <c r="E227" s="756" t="s">
        <v>165</v>
      </c>
      <c r="F227" s="756" t="s">
        <v>3626</v>
      </c>
      <c r="G227" s="761"/>
      <c r="H227" s="763">
        <v>294292.2899884925</v>
      </c>
      <c r="I227" s="728" t="s">
        <v>152</v>
      </c>
    </row>
    <row r="228" spans="1:9" s="110" customFormat="1" ht="31.9" customHeight="1">
      <c r="A228" s="333"/>
      <c r="B228" s="333"/>
      <c r="C228" s="755"/>
      <c r="D228" s="757"/>
      <c r="E228" s="756"/>
      <c r="F228" s="757"/>
      <c r="G228" s="761"/>
      <c r="H228" s="763"/>
      <c r="I228" s="728"/>
    </row>
    <row r="229" spans="1:9" s="110" customFormat="1" ht="15.75">
      <c r="A229" s="333"/>
      <c r="B229" s="333"/>
      <c r="C229" s="758" t="s">
        <v>3612</v>
      </c>
      <c r="D229" s="757" t="s">
        <v>435</v>
      </c>
      <c r="E229" s="756" t="s">
        <v>165</v>
      </c>
      <c r="F229" s="756" t="s">
        <v>3627</v>
      </c>
      <c r="G229" s="761"/>
      <c r="H229" s="763">
        <v>397080.80808080803</v>
      </c>
      <c r="I229" s="728" t="s">
        <v>152</v>
      </c>
    </row>
    <row r="230" spans="1:9" s="110" customFormat="1" ht="45" customHeight="1">
      <c r="A230" s="333"/>
      <c r="B230" s="333"/>
      <c r="C230" s="758"/>
      <c r="D230" s="757"/>
      <c r="E230" s="756"/>
      <c r="F230" s="756"/>
      <c r="G230" s="762"/>
      <c r="H230" s="763"/>
      <c r="I230" s="728"/>
    </row>
    <row r="231" spans="1:9" s="110" customFormat="1" ht="41.45" customHeight="1">
      <c r="A231" s="333"/>
      <c r="B231" s="333"/>
      <c r="C231" s="337" t="s">
        <v>3613</v>
      </c>
      <c r="D231" s="338" t="s">
        <v>435</v>
      </c>
      <c r="E231" s="148" t="s">
        <v>165</v>
      </c>
      <c r="F231" s="148" t="s">
        <v>3624</v>
      </c>
      <c r="G231" s="759" t="s">
        <v>3595</v>
      </c>
      <c r="H231" s="347">
        <v>165411.11754487551</v>
      </c>
      <c r="I231" s="328" t="s">
        <v>152</v>
      </c>
    </row>
    <row r="232" spans="1:9" s="110" customFormat="1" ht="15.6" customHeight="1">
      <c r="A232" s="333"/>
      <c r="B232" s="333"/>
      <c r="C232" s="755" t="s">
        <v>3614</v>
      </c>
      <c r="D232" s="757" t="s">
        <v>435</v>
      </c>
      <c r="E232" s="756" t="s">
        <v>165</v>
      </c>
      <c r="F232" s="756" t="s">
        <v>3622</v>
      </c>
      <c r="G232" s="759"/>
      <c r="H232" s="763">
        <v>375074.0740740741</v>
      </c>
      <c r="I232" s="728" t="s">
        <v>152</v>
      </c>
    </row>
    <row r="233" spans="1:9" s="110" customFormat="1" ht="35.450000000000003" customHeight="1">
      <c r="A233" s="333"/>
      <c r="B233" s="333"/>
      <c r="C233" s="755"/>
      <c r="D233" s="757"/>
      <c r="E233" s="756"/>
      <c r="F233" s="757"/>
      <c r="G233" s="759"/>
      <c r="H233" s="763"/>
      <c r="I233" s="728"/>
    </row>
    <row r="234" spans="1:9" s="110" customFormat="1" ht="30">
      <c r="A234" s="333"/>
      <c r="B234" s="333"/>
      <c r="C234" s="758" t="s">
        <v>3615</v>
      </c>
      <c r="D234" s="757" t="s">
        <v>435</v>
      </c>
      <c r="E234" s="756" t="s">
        <v>165</v>
      </c>
      <c r="F234" s="13" t="s">
        <v>3622</v>
      </c>
      <c r="G234" s="759"/>
      <c r="H234" s="340">
        <v>490929.29292929289</v>
      </c>
      <c r="I234" s="90" t="s">
        <v>152</v>
      </c>
    </row>
    <row r="235" spans="1:9" s="110" customFormat="1" ht="31.15" customHeight="1">
      <c r="A235" s="333"/>
      <c r="B235" s="333"/>
      <c r="C235" s="758"/>
      <c r="D235" s="757"/>
      <c r="E235" s="756"/>
      <c r="F235" s="67" t="s">
        <v>3623</v>
      </c>
      <c r="G235" s="759"/>
      <c r="H235" s="340">
        <v>695227.27272727259</v>
      </c>
      <c r="I235" s="90" t="s">
        <v>152</v>
      </c>
    </row>
    <row r="236" spans="1:9" s="110" customFormat="1" ht="15.75">
      <c r="A236" s="333"/>
      <c r="B236" s="333"/>
      <c r="C236" s="755" t="s">
        <v>3616</v>
      </c>
      <c r="D236" s="757" t="s">
        <v>435</v>
      </c>
      <c r="E236" s="756" t="s">
        <v>165</v>
      </c>
      <c r="F236" s="756" t="s">
        <v>3624</v>
      </c>
      <c r="G236" s="759"/>
      <c r="H236" s="763">
        <v>306878.78787878784</v>
      </c>
      <c r="I236" s="728" t="s">
        <v>152</v>
      </c>
    </row>
    <row r="237" spans="1:9" s="110" customFormat="1" ht="35.450000000000003" customHeight="1">
      <c r="A237" s="333"/>
      <c r="B237" s="333"/>
      <c r="C237" s="755"/>
      <c r="D237" s="757"/>
      <c r="E237" s="756"/>
      <c r="F237" s="757"/>
      <c r="G237" s="759"/>
      <c r="H237" s="763"/>
      <c r="I237" s="728"/>
    </row>
    <row r="238" spans="1:9" s="110" customFormat="1" ht="15.75">
      <c r="A238" s="333"/>
      <c r="B238" s="333"/>
      <c r="C238" s="755" t="s">
        <v>3617</v>
      </c>
      <c r="D238" s="757" t="s">
        <v>435</v>
      </c>
      <c r="E238" s="756" t="s">
        <v>165</v>
      </c>
      <c r="F238" s="756" t="s">
        <v>3624</v>
      </c>
      <c r="G238" s="759"/>
      <c r="H238" s="763">
        <v>225474.68354430376</v>
      </c>
      <c r="I238" s="728" t="s">
        <v>152</v>
      </c>
    </row>
    <row r="239" spans="1:9" s="110" customFormat="1" ht="31.15" customHeight="1">
      <c r="A239" s="333"/>
      <c r="B239" s="333"/>
      <c r="C239" s="755"/>
      <c r="D239" s="757"/>
      <c r="E239" s="756"/>
      <c r="F239" s="757"/>
      <c r="G239" s="759"/>
      <c r="H239" s="763"/>
      <c r="I239" s="728"/>
    </row>
    <row r="240" spans="1:9" s="110" customFormat="1" ht="56.45" customHeight="1">
      <c r="A240" s="333"/>
      <c r="B240" s="333"/>
      <c r="C240" s="119" t="s">
        <v>3618</v>
      </c>
      <c r="D240" s="338" t="s">
        <v>435</v>
      </c>
      <c r="E240" s="148" t="s">
        <v>165</v>
      </c>
      <c r="F240" s="148" t="s">
        <v>3624</v>
      </c>
      <c r="G240" s="315"/>
      <c r="H240" s="491">
        <v>203312.101910828</v>
      </c>
      <c r="I240" s="492" t="s">
        <v>152</v>
      </c>
    </row>
    <row r="241" spans="1:9" s="110" customFormat="1" ht="29.45" customHeight="1">
      <c r="A241" s="489" t="s">
        <v>5035</v>
      </c>
      <c r="B241" s="489" t="s">
        <v>18</v>
      </c>
      <c r="C241" s="103" t="s">
        <v>5037</v>
      </c>
      <c r="D241" s="493" t="s">
        <v>32</v>
      </c>
      <c r="E241" s="807" t="s">
        <v>5056</v>
      </c>
      <c r="F241" s="493" t="s">
        <v>5038</v>
      </c>
      <c r="G241" s="762" t="s">
        <v>5036</v>
      </c>
      <c r="H241" s="371">
        <v>39216</v>
      </c>
      <c r="I241" s="766" t="s">
        <v>3543</v>
      </c>
    </row>
    <row r="242" spans="1:9" s="110" customFormat="1" ht="31.15" customHeight="1">
      <c r="A242" s="333"/>
      <c r="B242" s="333"/>
      <c r="C242" s="103" t="s">
        <v>5039</v>
      </c>
      <c r="D242" s="493" t="s">
        <v>32</v>
      </c>
      <c r="E242" s="809"/>
      <c r="F242" s="493" t="s">
        <v>5038</v>
      </c>
      <c r="G242" s="759"/>
      <c r="H242" s="371">
        <v>88256</v>
      </c>
      <c r="I242" s="766"/>
    </row>
    <row r="243" spans="1:9" s="110" customFormat="1" ht="31.5">
      <c r="A243" s="333"/>
      <c r="B243" s="333"/>
      <c r="C243" s="103" t="s">
        <v>5040</v>
      </c>
      <c r="D243" s="493" t="s">
        <v>32</v>
      </c>
      <c r="E243" s="809"/>
      <c r="F243" s="493" t="s">
        <v>5038</v>
      </c>
      <c r="G243" s="759"/>
      <c r="H243" s="371">
        <v>76917</v>
      </c>
      <c r="I243" s="766"/>
    </row>
    <row r="244" spans="1:9" s="110" customFormat="1" ht="31.5">
      <c r="A244" s="333"/>
      <c r="B244" s="333"/>
      <c r="C244" s="103" t="s">
        <v>5041</v>
      </c>
      <c r="D244" s="493" t="s">
        <v>32</v>
      </c>
      <c r="E244" s="809"/>
      <c r="F244" s="493" t="s">
        <v>5038</v>
      </c>
      <c r="G244" s="759"/>
      <c r="H244" s="371">
        <v>142856</v>
      </c>
      <c r="I244" s="766"/>
    </row>
    <row r="245" spans="1:9" s="110" customFormat="1" ht="31.5">
      <c r="A245" s="333"/>
      <c r="B245" s="333"/>
      <c r="C245" s="103" t="s">
        <v>5042</v>
      </c>
      <c r="D245" s="493" t="s">
        <v>32</v>
      </c>
      <c r="E245" s="809"/>
      <c r="F245" s="493" t="s">
        <v>5038</v>
      </c>
      <c r="G245" s="759"/>
      <c r="H245" s="371">
        <v>179003</v>
      </c>
      <c r="I245" s="766"/>
    </row>
    <row r="246" spans="1:9" s="110" customFormat="1" ht="31.5">
      <c r="A246" s="333"/>
      <c r="B246" s="333"/>
      <c r="C246" s="103" t="s">
        <v>5043</v>
      </c>
      <c r="D246" s="493" t="s">
        <v>32</v>
      </c>
      <c r="E246" s="809"/>
      <c r="F246" s="493" t="s">
        <v>5038</v>
      </c>
      <c r="G246" s="759"/>
      <c r="H246" s="371">
        <v>338800</v>
      </c>
      <c r="I246" s="90" t="s">
        <v>152</v>
      </c>
    </row>
    <row r="247" spans="1:9" s="110" customFormat="1" ht="31.5">
      <c r="A247" s="333"/>
      <c r="B247" s="333"/>
      <c r="C247" s="103" t="s">
        <v>5044</v>
      </c>
      <c r="D247" s="493" t="s">
        <v>32</v>
      </c>
      <c r="E247" s="808"/>
      <c r="F247" s="493" t="s">
        <v>5038</v>
      </c>
      <c r="G247" s="760"/>
      <c r="H247" s="371">
        <v>104325</v>
      </c>
      <c r="I247" s="90" t="s">
        <v>152</v>
      </c>
    </row>
    <row r="248" spans="1:9" s="110" customFormat="1" ht="39" customHeight="1">
      <c r="A248" s="333"/>
      <c r="B248" s="333"/>
      <c r="C248" s="103" t="s">
        <v>5045</v>
      </c>
      <c r="D248" s="493" t="s">
        <v>32</v>
      </c>
      <c r="E248" s="807" t="s">
        <v>5056</v>
      </c>
      <c r="F248" s="493" t="s">
        <v>5038</v>
      </c>
      <c r="G248" s="762" t="s">
        <v>5036</v>
      </c>
      <c r="H248" s="371">
        <v>179003</v>
      </c>
      <c r="I248" s="90" t="s">
        <v>152</v>
      </c>
    </row>
    <row r="249" spans="1:9" s="110" customFormat="1" ht="39.6" customHeight="1">
      <c r="A249" s="333"/>
      <c r="B249" s="333"/>
      <c r="C249" s="103" t="s">
        <v>5046</v>
      </c>
      <c r="D249" s="493" t="s">
        <v>32</v>
      </c>
      <c r="E249" s="809"/>
      <c r="F249" s="493" t="s">
        <v>5038</v>
      </c>
      <c r="G249" s="759"/>
      <c r="H249" s="371">
        <v>211611</v>
      </c>
      <c r="I249" s="90" t="s">
        <v>152</v>
      </c>
    </row>
    <row r="250" spans="1:9" s="110" customFormat="1" ht="34.9" customHeight="1">
      <c r="A250" s="333"/>
      <c r="B250" s="333"/>
      <c r="C250" s="103" t="s">
        <v>5047</v>
      </c>
      <c r="D250" s="493" t="s">
        <v>32</v>
      </c>
      <c r="E250" s="809"/>
      <c r="F250" s="493" t="s">
        <v>5038</v>
      </c>
      <c r="G250" s="759"/>
      <c r="H250" s="371">
        <v>392933</v>
      </c>
      <c r="I250" s="90" t="s">
        <v>152</v>
      </c>
    </row>
    <row r="251" spans="1:9" s="110" customFormat="1" ht="36" customHeight="1">
      <c r="A251" s="333"/>
      <c r="B251" s="333"/>
      <c r="C251" s="103" t="s">
        <v>5048</v>
      </c>
      <c r="D251" s="493" t="s">
        <v>32</v>
      </c>
      <c r="E251" s="809"/>
      <c r="F251" s="493" t="s">
        <v>5038</v>
      </c>
      <c r="G251" s="759"/>
      <c r="H251" s="371">
        <v>189006</v>
      </c>
      <c r="I251" s="90" t="s">
        <v>152</v>
      </c>
    </row>
    <row r="252" spans="1:9" s="110" customFormat="1" ht="38.450000000000003" customHeight="1">
      <c r="A252" s="333"/>
      <c r="B252" s="333"/>
      <c r="C252" s="103" t="s">
        <v>5049</v>
      </c>
      <c r="D252" s="493" t="s">
        <v>32</v>
      </c>
      <c r="E252" s="808"/>
      <c r="F252" s="493" t="s">
        <v>5038</v>
      </c>
      <c r="G252" s="759"/>
      <c r="H252" s="371">
        <v>119022</v>
      </c>
      <c r="I252" s="90" t="s">
        <v>152</v>
      </c>
    </row>
    <row r="253" spans="1:9" s="110" customFormat="1" ht="38.450000000000003" customHeight="1">
      <c r="A253" s="333"/>
      <c r="B253" s="333"/>
      <c r="C253" s="103" t="s">
        <v>5050</v>
      </c>
      <c r="D253" s="493" t="s">
        <v>32</v>
      </c>
      <c r="E253" s="807" t="s">
        <v>173</v>
      </c>
      <c r="F253" s="493" t="s">
        <v>5038</v>
      </c>
      <c r="G253" s="759"/>
      <c r="H253" s="371">
        <v>77567</v>
      </c>
      <c r="I253" s="90" t="s">
        <v>152</v>
      </c>
    </row>
    <row r="254" spans="1:9" s="110" customFormat="1" ht="38.450000000000003" customHeight="1">
      <c r="A254" s="333"/>
      <c r="B254" s="333"/>
      <c r="C254" s="103" t="s">
        <v>5051</v>
      </c>
      <c r="D254" s="493" t="s">
        <v>32</v>
      </c>
      <c r="E254" s="809"/>
      <c r="F254" s="493" t="s">
        <v>5038</v>
      </c>
      <c r="G254" s="759"/>
      <c r="H254" s="371">
        <v>106997</v>
      </c>
      <c r="I254" s="90" t="s">
        <v>152</v>
      </c>
    </row>
    <row r="255" spans="1:9" s="110" customFormat="1" ht="39.6" customHeight="1">
      <c r="A255" s="333"/>
      <c r="B255" s="333"/>
      <c r="C255" s="103" t="s">
        <v>3985</v>
      </c>
      <c r="D255" s="493" t="s">
        <v>32</v>
      </c>
      <c r="E255" s="809"/>
      <c r="F255" s="493" t="s">
        <v>5038</v>
      </c>
      <c r="G255" s="759"/>
      <c r="H255" s="371">
        <v>96308</v>
      </c>
      <c r="I255" s="90" t="s">
        <v>152</v>
      </c>
    </row>
    <row r="256" spans="1:9" s="110" customFormat="1" ht="40.9" customHeight="1">
      <c r="A256" s="333"/>
      <c r="B256" s="333"/>
      <c r="C256" s="103" t="s">
        <v>5052</v>
      </c>
      <c r="D256" s="493" t="s">
        <v>32</v>
      </c>
      <c r="E256" s="808"/>
      <c r="F256" s="493" t="s">
        <v>5038</v>
      </c>
      <c r="G256" s="759"/>
      <c r="H256" s="371">
        <v>127075</v>
      </c>
      <c r="I256" s="90" t="s">
        <v>152</v>
      </c>
    </row>
    <row r="257" spans="1:9" s="110" customFormat="1" ht="27.6" customHeight="1">
      <c r="A257" s="333"/>
      <c r="B257" s="333"/>
      <c r="C257" s="103" t="s">
        <v>5053</v>
      </c>
      <c r="D257" s="493" t="s">
        <v>13</v>
      </c>
      <c r="E257" s="807" t="s">
        <v>25</v>
      </c>
      <c r="F257" s="493" t="s">
        <v>5054</v>
      </c>
      <c r="G257" s="759"/>
      <c r="H257" s="371">
        <v>7963</v>
      </c>
      <c r="I257" s="90" t="s">
        <v>152</v>
      </c>
    </row>
    <row r="258" spans="1:9" s="110" customFormat="1" ht="24.6" customHeight="1">
      <c r="A258" s="490"/>
      <c r="B258" s="490"/>
      <c r="C258" s="103" t="s">
        <v>5055</v>
      </c>
      <c r="D258" s="493" t="s">
        <v>13</v>
      </c>
      <c r="E258" s="808"/>
      <c r="F258" s="493" t="s">
        <v>5054</v>
      </c>
      <c r="G258" s="760"/>
      <c r="H258" s="371">
        <v>9506</v>
      </c>
      <c r="I258" s="90" t="s">
        <v>152</v>
      </c>
    </row>
    <row r="259" spans="1:9" s="110" customFormat="1" ht="55.15" customHeight="1">
      <c r="A259" s="489" t="s">
        <v>5057</v>
      </c>
      <c r="B259" s="489" t="s">
        <v>18</v>
      </c>
      <c r="C259" s="494" t="s">
        <v>5064</v>
      </c>
      <c r="D259" s="493" t="s">
        <v>32</v>
      </c>
      <c r="E259" s="495" t="s">
        <v>165</v>
      </c>
      <c r="F259" s="495" t="s">
        <v>5059</v>
      </c>
      <c r="G259" s="762" t="s">
        <v>5058</v>
      </c>
      <c r="H259" s="481">
        <v>250889</v>
      </c>
      <c r="I259" s="810" t="s">
        <v>3543</v>
      </c>
    </row>
    <row r="260" spans="1:9" s="110" customFormat="1" ht="73.5">
      <c r="A260" s="333"/>
      <c r="B260" s="333"/>
      <c r="C260" s="494" t="s">
        <v>5065</v>
      </c>
      <c r="D260" s="493" t="s">
        <v>32</v>
      </c>
      <c r="E260" s="495" t="s">
        <v>165</v>
      </c>
      <c r="F260" s="495" t="s">
        <v>5059</v>
      </c>
      <c r="G260" s="759"/>
      <c r="H260" s="481">
        <v>163000</v>
      </c>
      <c r="I260" s="811"/>
    </row>
    <row r="261" spans="1:9" s="110" customFormat="1" ht="44.25">
      <c r="A261" s="333"/>
      <c r="B261" s="333"/>
      <c r="C261" s="494" t="s">
        <v>5066</v>
      </c>
      <c r="D261" s="493" t="s">
        <v>32</v>
      </c>
      <c r="E261" s="495" t="s">
        <v>165</v>
      </c>
      <c r="F261" s="495" t="s">
        <v>5059</v>
      </c>
      <c r="G261" s="759"/>
      <c r="H261" s="481">
        <v>103778</v>
      </c>
      <c r="I261" s="812"/>
    </row>
    <row r="262" spans="1:9" s="110" customFormat="1" ht="58.5">
      <c r="A262" s="333"/>
      <c r="B262" s="333"/>
      <c r="C262" s="494" t="s">
        <v>5067</v>
      </c>
      <c r="D262" s="493" t="s">
        <v>32</v>
      </c>
      <c r="E262" s="495" t="s">
        <v>165</v>
      </c>
      <c r="F262" s="495" t="s">
        <v>5059</v>
      </c>
      <c r="G262" s="759"/>
      <c r="H262" s="481">
        <v>208667</v>
      </c>
      <c r="I262" s="90" t="s">
        <v>152</v>
      </c>
    </row>
    <row r="263" spans="1:9" s="110" customFormat="1" ht="44.25">
      <c r="A263" s="333"/>
      <c r="B263" s="333"/>
      <c r="C263" s="494" t="s">
        <v>5068</v>
      </c>
      <c r="D263" s="493" t="s">
        <v>32</v>
      </c>
      <c r="E263" s="495" t="s">
        <v>165</v>
      </c>
      <c r="F263" s="495" t="s">
        <v>5059</v>
      </c>
      <c r="G263" s="315"/>
      <c r="H263" s="496">
        <v>55000</v>
      </c>
      <c r="I263" s="90" t="s">
        <v>152</v>
      </c>
    </row>
    <row r="264" spans="1:9" s="110" customFormat="1" ht="44.25">
      <c r="A264" s="333"/>
      <c r="B264" s="333"/>
      <c r="C264" s="494" t="s">
        <v>5069</v>
      </c>
      <c r="D264" s="493" t="s">
        <v>32</v>
      </c>
      <c r="E264" s="495" t="s">
        <v>165</v>
      </c>
      <c r="F264" s="495" t="s">
        <v>5059</v>
      </c>
      <c r="G264" s="315"/>
      <c r="H264" s="496">
        <v>103778</v>
      </c>
      <c r="I264" s="90" t="s">
        <v>152</v>
      </c>
    </row>
    <row r="265" spans="1:9" s="110" customFormat="1" ht="73.5">
      <c r="A265" s="333"/>
      <c r="B265" s="333"/>
      <c r="C265" s="494" t="s">
        <v>5070</v>
      </c>
      <c r="D265" s="493" t="s">
        <v>32</v>
      </c>
      <c r="E265" s="495" t="s">
        <v>165</v>
      </c>
      <c r="F265" s="495" t="s">
        <v>5059</v>
      </c>
      <c r="G265" s="315"/>
      <c r="H265" s="496">
        <v>69000</v>
      </c>
      <c r="I265" s="90" t="s">
        <v>152</v>
      </c>
    </row>
    <row r="266" spans="1:9" s="110" customFormat="1" ht="59.25">
      <c r="A266" s="333"/>
      <c r="B266" s="333"/>
      <c r="C266" s="494" t="s">
        <v>5071</v>
      </c>
      <c r="D266" s="493" t="s">
        <v>32</v>
      </c>
      <c r="E266" s="495" t="s">
        <v>165</v>
      </c>
      <c r="F266" s="495" t="s">
        <v>5059</v>
      </c>
      <c r="G266" s="315"/>
      <c r="H266" s="481">
        <v>125556</v>
      </c>
      <c r="I266" s="90" t="s">
        <v>152</v>
      </c>
    </row>
    <row r="267" spans="1:9" s="110" customFormat="1" ht="73.5">
      <c r="A267" s="333"/>
      <c r="B267" s="333"/>
      <c r="C267" s="494" t="s">
        <v>5072</v>
      </c>
      <c r="D267" s="493" t="s">
        <v>32</v>
      </c>
      <c r="E267" s="495" t="s">
        <v>165</v>
      </c>
      <c r="F267" s="495" t="s">
        <v>5060</v>
      </c>
      <c r="G267" s="315"/>
      <c r="H267" s="481">
        <v>319067</v>
      </c>
      <c r="I267" s="90" t="s">
        <v>152</v>
      </c>
    </row>
    <row r="268" spans="1:9" s="110" customFormat="1" ht="58.5">
      <c r="A268" s="333"/>
      <c r="B268" s="333"/>
      <c r="C268" s="494" t="s">
        <v>5073</v>
      </c>
      <c r="D268" s="493" t="s">
        <v>32</v>
      </c>
      <c r="E268" s="495" t="s">
        <v>165</v>
      </c>
      <c r="F268" s="495" t="s">
        <v>5061</v>
      </c>
      <c r="G268" s="315"/>
      <c r="H268" s="481">
        <v>490000</v>
      </c>
      <c r="I268" s="90" t="s">
        <v>152</v>
      </c>
    </row>
    <row r="269" spans="1:9" s="110" customFormat="1" ht="44.25">
      <c r="A269" s="333"/>
      <c r="B269" s="333"/>
      <c r="C269" s="494" t="s">
        <v>5074</v>
      </c>
      <c r="D269" s="493" t="s">
        <v>32</v>
      </c>
      <c r="E269" s="495" t="s">
        <v>165</v>
      </c>
      <c r="F269" s="495" t="s">
        <v>5059</v>
      </c>
      <c r="G269" s="315"/>
      <c r="H269" s="481">
        <v>252444</v>
      </c>
      <c r="I269" s="90" t="s">
        <v>152</v>
      </c>
    </row>
    <row r="270" spans="1:9" s="110" customFormat="1" ht="59.25">
      <c r="A270" s="333"/>
      <c r="B270" s="333"/>
      <c r="C270" s="494" t="s">
        <v>5075</v>
      </c>
      <c r="D270" s="493" t="s">
        <v>32</v>
      </c>
      <c r="E270" s="495" t="s">
        <v>165</v>
      </c>
      <c r="F270" s="495" t="s">
        <v>5059</v>
      </c>
      <c r="G270" s="315"/>
      <c r="H270" s="481">
        <v>133667</v>
      </c>
      <c r="I270" s="90" t="s">
        <v>152</v>
      </c>
    </row>
    <row r="271" spans="1:9" s="110" customFormat="1" ht="58.5">
      <c r="A271" s="333"/>
      <c r="B271" s="333"/>
      <c r="C271" s="494" t="s">
        <v>5076</v>
      </c>
      <c r="D271" s="493" t="s">
        <v>32</v>
      </c>
      <c r="E271" s="495" t="s">
        <v>165</v>
      </c>
      <c r="F271" s="495" t="s">
        <v>5062</v>
      </c>
      <c r="G271" s="315"/>
      <c r="H271" s="481">
        <v>164400</v>
      </c>
      <c r="I271" s="90" t="s">
        <v>152</v>
      </c>
    </row>
    <row r="272" spans="1:9" s="110" customFormat="1" ht="44.25">
      <c r="A272" s="333"/>
      <c r="B272" s="333"/>
      <c r="C272" s="494" t="s">
        <v>5077</v>
      </c>
      <c r="D272" s="493" t="s">
        <v>32</v>
      </c>
      <c r="E272" s="495" t="s">
        <v>165</v>
      </c>
      <c r="F272" s="495" t="s">
        <v>5062</v>
      </c>
      <c r="G272" s="315"/>
      <c r="H272" s="481">
        <v>212700</v>
      </c>
      <c r="I272" s="90" t="s">
        <v>152</v>
      </c>
    </row>
    <row r="273" spans="1:9" s="110" customFormat="1" ht="59.25">
      <c r="A273" s="333"/>
      <c r="B273" s="333"/>
      <c r="C273" s="494" t="s">
        <v>5078</v>
      </c>
      <c r="D273" s="493" t="s">
        <v>32</v>
      </c>
      <c r="E273" s="495" t="s">
        <v>165</v>
      </c>
      <c r="F273" s="495" t="s">
        <v>5060</v>
      </c>
      <c r="G273" s="315"/>
      <c r="H273" s="481">
        <v>194667</v>
      </c>
      <c r="I273" s="90" t="s">
        <v>152</v>
      </c>
    </row>
    <row r="274" spans="1:9" s="110" customFormat="1" ht="73.5">
      <c r="A274" s="333"/>
      <c r="B274" s="333"/>
      <c r="C274" s="494" t="s">
        <v>5079</v>
      </c>
      <c r="D274" s="493" t="s">
        <v>32</v>
      </c>
      <c r="E274" s="495" t="s">
        <v>165</v>
      </c>
      <c r="F274" s="495" t="s">
        <v>5059</v>
      </c>
      <c r="G274" s="315"/>
      <c r="H274" s="481">
        <v>118333</v>
      </c>
      <c r="I274" s="90" t="s">
        <v>152</v>
      </c>
    </row>
    <row r="275" spans="1:9" s="110" customFormat="1" ht="59.25">
      <c r="A275" s="333"/>
      <c r="B275" s="333"/>
      <c r="C275" s="494" t="s">
        <v>5080</v>
      </c>
      <c r="D275" s="493" t="s">
        <v>32</v>
      </c>
      <c r="E275" s="495" t="s">
        <v>165</v>
      </c>
      <c r="F275" s="495" t="s">
        <v>5059</v>
      </c>
      <c r="G275" s="315"/>
      <c r="H275" s="481">
        <v>206222</v>
      </c>
      <c r="I275" s="90" t="s">
        <v>152</v>
      </c>
    </row>
    <row r="276" spans="1:9" s="110" customFormat="1" ht="44.25">
      <c r="A276" s="333"/>
      <c r="B276" s="333"/>
      <c r="C276" s="494" t="s">
        <v>5081</v>
      </c>
      <c r="D276" s="493" t="s">
        <v>32</v>
      </c>
      <c r="E276" s="495" t="s">
        <v>25</v>
      </c>
      <c r="F276" s="495" t="s">
        <v>5063</v>
      </c>
      <c r="G276" s="315"/>
      <c r="H276" s="481">
        <v>7875</v>
      </c>
      <c r="I276" s="90" t="s">
        <v>152</v>
      </c>
    </row>
    <row r="277" spans="1:9" s="110" customFormat="1" ht="44.25">
      <c r="A277" s="333"/>
      <c r="B277" s="333"/>
      <c r="C277" s="494" t="s">
        <v>5082</v>
      </c>
      <c r="D277" s="493" t="s">
        <v>32</v>
      </c>
      <c r="E277" s="495" t="s">
        <v>25</v>
      </c>
      <c r="F277" s="495" t="s">
        <v>5063</v>
      </c>
      <c r="G277" s="315"/>
      <c r="H277" s="481">
        <v>10625</v>
      </c>
      <c r="I277" s="90" t="s">
        <v>152</v>
      </c>
    </row>
    <row r="278" spans="1:9" s="110" customFormat="1" ht="58.5">
      <c r="A278" s="490"/>
      <c r="B278" s="490"/>
      <c r="C278" s="494" t="s">
        <v>5083</v>
      </c>
      <c r="D278" s="493" t="s">
        <v>32</v>
      </c>
      <c r="E278" s="495" t="s">
        <v>25</v>
      </c>
      <c r="F278" s="495" t="s">
        <v>5063</v>
      </c>
      <c r="G278" s="385"/>
      <c r="H278" s="481">
        <v>9700</v>
      </c>
      <c r="I278" s="90" t="s">
        <v>152</v>
      </c>
    </row>
  </sheetData>
  <mergeCells count="152">
    <mergeCell ref="I241:I245"/>
    <mergeCell ref="E257:E258"/>
    <mergeCell ref="E253:E256"/>
    <mergeCell ref="E241:E247"/>
    <mergeCell ref="E248:E252"/>
    <mergeCell ref="G241:G247"/>
    <mergeCell ref="G248:G258"/>
    <mergeCell ref="I259:I261"/>
    <mergeCell ref="G259:G262"/>
    <mergeCell ref="G3:G23"/>
    <mergeCell ref="G155:G159"/>
    <mergeCell ref="A146:A151"/>
    <mergeCell ref="B146:B151"/>
    <mergeCell ref="A152:A155"/>
    <mergeCell ref="B152:B155"/>
    <mergeCell ref="G146:G152"/>
    <mergeCell ref="G77:G84"/>
    <mergeCell ref="G87:G94"/>
    <mergeCell ref="G101:G104"/>
    <mergeCell ref="G124:G129"/>
    <mergeCell ref="A131:A135"/>
    <mergeCell ref="A87:A130"/>
    <mergeCell ref="B87:B130"/>
    <mergeCell ref="G131:G133"/>
    <mergeCell ref="I185:I188"/>
    <mergeCell ref="G172:G184"/>
    <mergeCell ref="E190:E192"/>
    <mergeCell ref="E186:E187"/>
    <mergeCell ref="G185:G198"/>
    <mergeCell ref="E194:E195"/>
    <mergeCell ref="E197:E198"/>
    <mergeCell ref="E74:E82"/>
    <mergeCell ref="I136:I139"/>
    <mergeCell ref="I146:I147"/>
    <mergeCell ref="I164:I167"/>
    <mergeCell ref="G164:G171"/>
    <mergeCell ref="E142:E145"/>
    <mergeCell ref="E137:E139"/>
    <mergeCell ref="C136:F136"/>
    <mergeCell ref="E147:E150"/>
    <mergeCell ref="E151:E153"/>
    <mergeCell ref="E157:E163"/>
    <mergeCell ref="A164:A169"/>
    <mergeCell ref="B164:B169"/>
    <mergeCell ref="I4:I6"/>
    <mergeCell ref="I142:I145"/>
    <mergeCell ref="I24:I28"/>
    <mergeCell ref="G24:G32"/>
    <mergeCell ref="G33:G52"/>
    <mergeCell ref="I64:I66"/>
    <mergeCell ref="I131:I132"/>
    <mergeCell ref="G64:G73"/>
    <mergeCell ref="I88:I93"/>
    <mergeCell ref="G136:G145"/>
    <mergeCell ref="G53:G63"/>
    <mergeCell ref="F53:F54"/>
    <mergeCell ref="C141:F141"/>
    <mergeCell ref="E131:E132"/>
    <mergeCell ref="F60:F61"/>
    <mergeCell ref="E83:E86"/>
    <mergeCell ref="F56:F59"/>
    <mergeCell ref="A3:A23"/>
    <mergeCell ref="A24:A28"/>
    <mergeCell ref="B136:B145"/>
    <mergeCell ref="A136:A145"/>
    <mergeCell ref="B131:B135"/>
    <mergeCell ref="F51:F52"/>
    <mergeCell ref="B3:B23"/>
    <mergeCell ref="C3:E3"/>
    <mergeCell ref="E24:E28"/>
    <mergeCell ref="B24:B28"/>
    <mergeCell ref="E29:E33"/>
    <mergeCell ref="E34:E53"/>
    <mergeCell ref="B2:E2"/>
    <mergeCell ref="E4:E11"/>
    <mergeCell ref="E13:E15"/>
    <mergeCell ref="E16:E23"/>
    <mergeCell ref="F24:F28"/>
    <mergeCell ref="F34:F35"/>
    <mergeCell ref="F40:F41"/>
    <mergeCell ref="F38:F39"/>
    <mergeCell ref="B29:B44"/>
    <mergeCell ref="A60:A63"/>
    <mergeCell ref="A64:A72"/>
    <mergeCell ref="A29:A44"/>
    <mergeCell ref="A45:A59"/>
    <mergeCell ref="E64:E73"/>
    <mergeCell ref="B60:B63"/>
    <mergeCell ref="B64:B72"/>
    <mergeCell ref="B73:B86"/>
    <mergeCell ref="A73:A86"/>
    <mergeCell ref="E54:E63"/>
    <mergeCell ref="B45:B59"/>
    <mergeCell ref="C210:C211"/>
    <mergeCell ref="C212:C213"/>
    <mergeCell ref="C215:C216"/>
    <mergeCell ref="C217:C218"/>
    <mergeCell ref="C219:C220"/>
    <mergeCell ref="I199:I202"/>
    <mergeCell ref="F225:F226"/>
    <mergeCell ref="F227:F228"/>
    <mergeCell ref="F229:F230"/>
    <mergeCell ref="I225:I226"/>
    <mergeCell ref="I227:I228"/>
    <mergeCell ref="I229:I230"/>
    <mergeCell ref="H225:H226"/>
    <mergeCell ref="H227:H228"/>
    <mergeCell ref="H229:H230"/>
    <mergeCell ref="G208:G218"/>
    <mergeCell ref="G199:G207"/>
    <mergeCell ref="D210:D211"/>
    <mergeCell ref="D212:D213"/>
    <mergeCell ref="D215:D216"/>
    <mergeCell ref="D217:D218"/>
    <mergeCell ref="D219:D220"/>
    <mergeCell ref="E210:E211"/>
    <mergeCell ref="E212:E213"/>
    <mergeCell ref="G231:G239"/>
    <mergeCell ref="I238:I239"/>
    <mergeCell ref="E238:E239"/>
    <mergeCell ref="G221:G230"/>
    <mergeCell ref="E229:E230"/>
    <mergeCell ref="E232:E233"/>
    <mergeCell ref="E234:E235"/>
    <mergeCell ref="E236:E237"/>
    <mergeCell ref="E225:E226"/>
    <mergeCell ref="E227:E228"/>
    <mergeCell ref="F232:F233"/>
    <mergeCell ref="F236:F237"/>
    <mergeCell ref="F238:F239"/>
    <mergeCell ref="H238:H239"/>
    <mergeCell ref="H232:H233"/>
    <mergeCell ref="H236:H237"/>
    <mergeCell ref="I232:I233"/>
    <mergeCell ref="I236:I237"/>
    <mergeCell ref="E215:E216"/>
    <mergeCell ref="E217:E218"/>
    <mergeCell ref="E219:E220"/>
    <mergeCell ref="D234:D235"/>
    <mergeCell ref="D236:D237"/>
    <mergeCell ref="D238:D239"/>
    <mergeCell ref="C225:C226"/>
    <mergeCell ref="D225:D226"/>
    <mergeCell ref="C227:C228"/>
    <mergeCell ref="D227:D228"/>
    <mergeCell ref="C229:C230"/>
    <mergeCell ref="C232:C233"/>
    <mergeCell ref="C234:C235"/>
    <mergeCell ref="C236:C237"/>
    <mergeCell ref="C238:C239"/>
    <mergeCell ref="D229:D230"/>
    <mergeCell ref="D232:D233"/>
  </mergeCells>
  <dataValidations count="1">
    <dataValidation type="list" allowBlank="1" showInputMessage="1" showErrorMessage="1" sqref="B24 B3 B64 B131 B136 B164 B146 B152 B185 B199 B87 B241 B259" xr:uid="{00000000-0002-0000-0700-000000000000}">
      <formula1>nhomvl</formula1>
    </dataValidation>
  </dataValidations>
  <printOptions horizontalCentered="1"/>
  <pageMargins left="0.23622047244094491" right="0.23622047244094491" top="0.51181102362204722" bottom="0.51181102362204722" header="0" footer="0"/>
  <pageSetup paperSize="9" scale="92" firstPageNumber="29" orientation="portrait" useFirstPageNumber="1" horizontalDpi="300" verticalDpi="300" r:id="rId1"/>
  <headerFooter>
    <oddHeader>&amp;LCBG VLXD T7-2026</oddHeader>
    <oddFooter>&amp;C&amp;P</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98"/>
  <sheetViews>
    <sheetView view="pageBreakPreview" topLeftCell="A330" zoomScale="85" zoomScaleNormal="100" zoomScaleSheetLayoutView="85" workbookViewId="0">
      <selection activeCell="F322" sqref="F322"/>
    </sheetView>
  </sheetViews>
  <sheetFormatPr defaultColWidth="9.140625" defaultRowHeight="15"/>
  <cols>
    <col min="1" max="1" width="6.28515625" style="17" customWidth="1"/>
    <col min="2" max="2" width="6.28515625" style="16" customWidth="1"/>
    <col min="3" max="3" width="24.140625" style="16" customWidth="1"/>
    <col min="4" max="4" width="7.85546875" style="16" customWidth="1"/>
    <col min="5" max="5" width="14.5703125" style="16" customWidth="1"/>
    <col min="6" max="6" width="19.28515625" style="16" customWidth="1"/>
    <col min="7" max="7" width="16.85546875" style="16" customWidth="1"/>
    <col min="8" max="8" width="12.7109375" style="16" bestFit="1" customWidth="1"/>
    <col min="9" max="9" width="8.85546875" style="64" customWidth="1"/>
    <col min="10" max="16384" width="9.140625" style="16"/>
  </cols>
  <sheetData>
    <row r="1" spans="1:9" ht="42.75">
      <c r="A1" s="22" t="s">
        <v>153</v>
      </c>
      <c r="B1" s="22" t="s">
        <v>0</v>
      </c>
      <c r="C1" s="22" t="s">
        <v>8</v>
      </c>
      <c r="D1" s="22" t="s">
        <v>9</v>
      </c>
      <c r="E1" s="22" t="s">
        <v>10</v>
      </c>
      <c r="F1" s="22" t="s">
        <v>11</v>
      </c>
      <c r="G1" s="22" t="s">
        <v>12</v>
      </c>
      <c r="H1" s="22" t="s">
        <v>2</v>
      </c>
      <c r="I1" s="22" t="s">
        <v>16</v>
      </c>
    </row>
    <row r="2" spans="1:9" ht="31.9" customHeight="1">
      <c r="A2" s="22" t="s">
        <v>697</v>
      </c>
      <c r="B2" s="752" t="s">
        <v>155</v>
      </c>
      <c r="C2" s="752"/>
      <c r="D2" s="22"/>
      <c r="E2" s="22"/>
      <c r="F2" s="13"/>
      <c r="G2" s="22"/>
      <c r="H2" s="22"/>
      <c r="I2" s="22"/>
    </row>
    <row r="3" spans="1:9" ht="26.25" customHeight="1">
      <c r="A3" s="741" t="s">
        <v>2269</v>
      </c>
      <c r="B3" s="835" t="s">
        <v>7</v>
      </c>
      <c r="C3" s="755" t="s">
        <v>599</v>
      </c>
      <c r="D3" s="755"/>
      <c r="E3" s="755"/>
      <c r="F3" s="755"/>
      <c r="G3" s="22"/>
      <c r="H3" s="22"/>
      <c r="I3" s="22"/>
    </row>
    <row r="4" spans="1:9" ht="66" customHeight="1">
      <c r="A4" s="741"/>
      <c r="B4" s="835"/>
      <c r="C4" s="40" t="s">
        <v>300</v>
      </c>
      <c r="D4" s="13" t="s">
        <v>33</v>
      </c>
      <c r="E4" s="666" t="s">
        <v>301</v>
      </c>
      <c r="F4" s="756" t="s">
        <v>600</v>
      </c>
      <c r="G4" s="739" t="s">
        <v>2545</v>
      </c>
      <c r="H4" s="1">
        <v>8600000</v>
      </c>
      <c r="I4" s="677" t="s">
        <v>5224</v>
      </c>
    </row>
    <row r="5" spans="1:9" ht="47.25" customHeight="1">
      <c r="A5" s="741"/>
      <c r="B5" s="835"/>
      <c r="C5" s="40" t="s">
        <v>302</v>
      </c>
      <c r="D5" s="13" t="s">
        <v>33</v>
      </c>
      <c r="E5" s="666"/>
      <c r="F5" s="756"/>
      <c r="G5" s="740"/>
      <c r="H5" s="1">
        <v>9600000</v>
      </c>
      <c r="I5" s="735"/>
    </row>
    <row r="6" spans="1:9" ht="60" customHeight="1">
      <c r="A6" s="741"/>
      <c r="B6" s="835"/>
      <c r="C6" s="40" t="s">
        <v>303</v>
      </c>
      <c r="D6" s="13" t="s">
        <v>33</v>
      </c>
      <c r="E6" s="666"/>
      <c r="F6" s="756"/>
      <c r="G6" s="740"/>
      <c r="H6" s="1">
        <v>10300000</v>
      </c>
      <c r="I6" s="41" t="s">
        <v>152</v>
      </c>
    </row>
    <row r="7" spans="1:9" ht="61.5" customHeight="1">
      <c r="A7" s="741"/>
      <c r="B7" s="835"/>
      <c r="C7" s="40" t="s">
        <v>304</v>
      </c>
      <c r="D7" s="13" t="s">
        <v>33</v>
      </c>
      <c r="E7" s="666"/>
      <c r="F7" s="756"/>
      <c r="G7" s="740"/>
      <c r="H7" s="1">
        <v>12600000</v>
      </c>
      <c r="I7" s="41" t="s">
        <v>152</v>
      </c>
    </row>
    <row r="8" spans="1:9" ht="48.75" customHeight="1">
      <c r="A8" s="741"/>
      <c r="B8" s="835"/>
      <c r="C8" s="40" t="s">
        <v>305</v>
      </c>
      <c r="D8" s="13" t="s">
        <v>33</v>
      </c>
      <c r="E8" s="666"/>
      <c r="F8" s="756"/>
      <c r="G8" s="740"/>
      <c r="H8" s="1">
        <v>13800000</v>
      </c>
      <c r="I8" s="41" t="s">
        <v>152</v>
      </c>
    </row>
    <row r="9" spans="1:9" ht="60.75" customHeight="1">
      <c r="A9" s="741"/>
      <c r="B9" s="835"/>
      <c r="C9" s="40" t="s">
        <v>306</v>
      </c>
      <c r="D9" s="13" t="s">
        <v>33</v>
      </c>
      <c r="E9" s="666"/>
      <c r="F9" s="756"/>
      <c r="G9" s="740"/>
      <c r="H9" s="1">
        <v>15100000</v>
      </c>
      <c r="I9" s="41" t="s">
        <v>152</v>
      </c>
    </row>
    <row r="10" spans="1:9" ht="46.5" customHeight="1">
      <c r="A10" s="741"/>
      <c r="B10" s="835"/>
      <c r="C10" s="40" t="s">
        <v>307</v>
      </c>
      <c r="D10" s="13" t="s">
        <v>33</v>
      </c>
      <c r="E10" s="666"/>
      <c r="F10" s="756"/>
      <c r="G10" s="740"/>
      <c r="H10" s="1">
        <v>16500000</v>
      </c>
      <c r="I10" s="41" t="s">
        <v>152</v>
      </c>
    </row>
    <row r="11" spans="1:9" ht="31.9" customHeight="1">
      <c r="A11" s="741"/>
      <c r="B11" s="835"/>
      <c r="C11" s="846" t="s">
        <v>601</v>
      </c>
      <c r="D11" s="846"/>
      <c r="E11" s="846"/>
      <c r="F11" s="846"/>
      <c r="G11" s="740"/>
      <c r="H11" s="63"/>
      <c r="I11" s="41"/>
    </row>
    <row r="12" spans="1:9" ht="55.5" customHeight="1">
      <c r="A12" s="741"/>
      <c r="B12" s="835"/>
      <c r="C12" s="40" t="s">
        <v>308</v>
      </c>
      <c r="D12" s="13" t="s">
        <v>33</v>
      </c>
      <c r="E12" s="666" t="s">
        <v>301</v>
      </c>
      <c r="F12" s="756" t="s">
        <v>602</v>
      </c>
      <c r="G12" s="740"/>
      <c r="H12" s="1">
        <v>6800000</v>
      </c>
      <c r="I12" s="41" t="s">
        <v>152</v>
      </c>
    </row>
    <row r="13" spans="1:9" ht="55.5" customHeight="1">
      <c r="A13" s="741"/>
      <c r="B13" s="835"/>
      <c r="C13" s="40" t="s">
        <v>309</v>
      </c>
      <c r="D13" s="13" t="s">
        <v>33</v>
      </c>
      <c r="E13" s="666"/>
      <c r="F13" s="756"/>
      <c r="G13" s="740"/>
      <c r="H13" s="1">
        <v>8200000</v>
      </c>
      <c r="I13" s="41" t="s">
        <v>152</v>
      </c>
    </row>
    <row r="14" spans="1:9" ht="55.5" customHeight="1">
      <c r="A14" s="741"/>
      <c r="B14" s="835"/>
      <c r="C14" s="40" t="s">
        <v>310</v>
      </c>
      <c r="D14" s="13" t="s">
        <v>33</v>
      </c>
      <c r="E14" s="666"/>
      <c r="F14" s="756"/>
      <c r="G14" s="740"/>
      <c r="H14" s="1">
        <v>9000000</v>
      </c>
      <c r="I14" s="41" t="s">
        <v>152</v>
      </c>
    </row>
    <row r="15" spans="1:9" ht="55.5" customHeight="1">
      <c r="A15" s="741"/>
      <c r="B15" s="835"/>
      <c r="C15" s="40" t="s">
        <v>311</v>
      </c>
      <c r="D15" s="13" t="s">
        <v>33</v>
      </c>
      <c r="E15" s="666"/>
      <c r="F15" s="756"/>
      <c r="G15" s="740"/>
      <c r="H15" s="1">
        <v>9800000</v>
      </c>
      <c r="I15" s="41" t="s">
        <v>152</v>
      </c>
    </row>
    <row r="16" spans="1:9" ht="43.5" customHeight="1">
      <c r="A16" s="741"/>
      <c r="B16" s="835"/>
      <c r="C16" s="40" t="s">
        <v>312</v>
      </c>
      <c r="D16" s="13" t="s">
        <v>33</v>
      </c>
      <c r="E16" s="666"/>
      <c r="F16" s="756"/>
      <c r="G16" s="740"/>
      <c r="H16" s="1">
        <v>11500000</v>
      </c>
      <c r="I16" s="41" t="s">
        <v>152</v>
      </c>
    </row>
    <row r="17" spans="1:9" ht="38.450000000000003" customHeight="1">
      <c r="A17" s="741"/>
      <c r="B17" s="835"/>
      <c r="C17" s="40" t="s">
        <v>313</v>
      </c>
      <c r="D17" s="13" t="s">
        <v>33</v>
      </c>
      <c r="E17" s="666"/>
      <c r="F17" s="756"/>
      <c r="G17" s="740"/>
      <c r="H17" s="1">
        <v>12200000</v>
      </c>
      <c r="I17" s="41" t="s">
        <v>152</v>
      </c>
    </row>
    <row r="18" spans="1:9" ht="63" customHeight="1">
      <c r="A18" s="741"/>
      <c r="B18" s="835"/>
      <c r="C18" s="40" t="s">
        <v>314</v>
      </c>
      <c r="D18" s="13" t="s">
        <v>33</v>
      </c>
      <c r="E18" s="666"/>
      <c r="F18" s="756"/>
      <c r="G18" s="769"/>
      <c r="H18" s="1">
        <v>12900000</v>
      </c>
      <c r="I18" s="41" t="s">
        <v>152</v>
      </c>
    </row>
    <row r="19" spans="1:9" ht="36.6" customHeight="1">
      <c r="A19" s="741"/>
      <c r="B19" s="835"/>
      <c r="C19" s="846" t="s">
        <v>603</v>
      </c>
      <c r="D19" s="846"/>
      <c r="E19" s="846"/>
      <c r="F19" s="846"/>
      <c r="G19" s="739" t="str">
        <f>G4</f>
        <v>Công ty TNHH đầu tư SX &amp;TM Hoàng Minh 
Đc: B06 – L18, Khu A, Khu đô thị Dương Nội, Phường Dương Nội, Thành phố Hà Nội ; SĐT: 0969955962</v>
      </c>
      <c r="H19" s="13"/>
      <c r="I19" s="22"/>
    </row>
    <row r="20" spans="1:9" ht="55.5" customHeight="1">
      <c r="A20" s="741"/>
      <c r="B20" s="835"/>
      <c r="C20" s="40" t="s">
        <v>315</v>
      </c>
      <c r="D20" s="13" t="s">
        <v>33</v>
      </c>
      <c r="E20" s="666" t="s">
        <v>301</v>
      </c>
      <c r="F20" s="756" t="s">
        <v>604</v>
      </c>
      <c r="G20" s="740"/>
      <c r="H20" s="1">
        <v>6200000</v>
      </c>
      <c r="I20" s="41" t="s">
        <v>152</v>
      </c>
    </row>
    <row r="21" spans="1:9" ht="45.75" customHeight="1">
      <c r="A21" s="741"/>
      <c r="B21" s="835"/>
      <c r="C21" s="40" t="s">
        <v>316</v>
      </c>
      <c r="D21" s="13" t="s">
        <v>33</v>
      </c>
      <c r="E21" s="666"/>
      <c r="F21" s="756"/>
      <c r="G21" s="740"/>
      <c r="H21" s="1">
        <v>7900000</v>
      </c>
      <c r="I21" s="41" t="s">
        <v>152</v>
      </c>
    </row>
    <row r="22" spans="1:9" ht="52.5" customHeight="1">
      <c r="A22" s="741"/>
      <c r="B22" s="835"/>
      <c r="C22" s="40" t="s">
        <v>317</v>
      </c>
      <c r="D22" s="13" t="s">
        <v>33</v>
      </c>
      <c r="E22" s="666"/>
      <c r="F22" s="756"/>
      <c r="G22" s="740"/>
      <c r="H22" s="70">
        <v>8800000</v>
      </c>
      <c r="I22" s="41" t="s">
        <v>152</v>
      </c>
    </row>
    <row r="23" spans="1:9" ht="55.5" customHeight="1">
      <c r="A23" s="741"/>
      <c r="B23" s="835"/>
      <c r="C23" s="40" t="s">
        <v>318</v>
      </c>
      <c r="D23" s="13" t="s">
        <v>33</v>
      </c>
      <c r="E23" s="666"/>
      <c r="F23" s="756"/>
      <c r="G23" s="740"/>
      <c r="H23" s="1">
        <v>9600000</v>
      </c>
      <c r="I23" s="41" t="s">
        <v>152</v>
      </c>
    </row>
    <row r="24" spans="1:9" ht="66" customHeight="1">
      <c r="A24" s="741"/>
      <c r="B24" s="835"/>
      <c r="C24" s="40" t="s">
        <v>319</v>
      </c>
      <c r="D24" s="13" t="s">
        <v>33</v>
      </c>
      <c r="E24" s="666"/>
      <c r="F24" s="756"/>
      <c r="G24" s="740"/>
      <c r="H24" s="1">
        <v>10700000</v>
      </c>
      <c r="I24" s="41" t="s">
        <v>152</v>
      </c>
    </row>
    <row r="25" spans="1:9" ht="66" customHeight="1">
      <c r="A25" s="741"/>
      <c r="B25" s="835"/>
      <c r="C25" s="40" t="s">
        <v>320</v>
      </c>
      <c r="D25" s="13" t="s">
        <v>33</v>
      </c>
      <c r="E25" s="666"/>
      <c r="F25" s="756"/>
      <c r="G25" s="740"/>
      <c r="H25" s="70">
        <v>11900000</v>
      </c>
      <c r="I25" s="41" t="s">
        <v>152</v>
      </c>
    </row>
    <row r="26" spans="1:9" ht="66" customHeight="1">
      <c r="A26" s="741"/>
      <c r="B26" s="835"/>
      <c r="C26" s="40" t="s">
        <v>321</v>
      </c>
      <c r="D26" s="13" t="s">
        <v>33</v>
      </c>
      <c r="E26" s="666"/>
      <c r="F26" s="756"/>
      <c r="G26" s="740"/>
      <c r="H26" s="1">
        <v>12500000</v>
      </c>
      <c r="I26" s="41" t="s">
        <v>152</v>
      </c>
    </row>
    <row r="27" spans="1:9" ht="34.9" customHeight="1">
      <c r="A27" s="741"/>
      <c r="B27" s="835"/>
      <c r="C27" s="846" t="s">
        <v>605</v>
      </c>
      <c r="D27" s="846"/>
      <c r="E27" s="846"/>
      <c r="F27" s="846"/>
      <c r="G27" s="740"/>
      <c r="H27" s="13"/>
      <c r="I27" s="22"/>
    </row>
    <row r="28" spans="1:9" ht="50.25" customHeight="1">
      <c r="A28" s="741"/>
      <c r="B28" s="835"/>
      <c r="C28" s="40" t="s">
        <v>322</v>
      </c>
      <c r="D28" s="13" t="s">
        <v>33</v>
      </c>
      <c r="E28" s="666" t="s">
        <v>301</v>
      </c>
      <c r="F28" s="756" t="s">
        <v>606</v>
      </c>
      <c r="G28" s="740"/>
      <c r="H28" s="1">
        <v>6400000</v>
      </c>
      <c r="I28" s="41" t="s">
        <v>152</v>
      </c>
    </row>
    <row r="29" spans="1:9" ht="51" customHeight="1">
      <c r="A29" s="741"/>
      <c r="B29" s="835"/>
      <c r="C29" s="40" t="s">
        <v>323</v>
      </c>
      <c r="D29" s="13" t="s">
        <v>33</v>
      </c>
      <c r="E29" s="666"/>
      <c r="F29" s="756"/>
      <c r="G29" s="740"/>
      <c r="H29" s="1">
        <v>7600000</v>
      </c>
      <c r="I29" s="41" t="s">
        <v>152</v>
      </c>
    </row>
    <row r="30" spans="1:9" ht="48" customHeight="1">
      <c r="A30" s="741"/>
      <c r="B30" s="835"/>
      <c r="C30" s="40" t="s">
        <v>324</v>
      </c>
      <c r="D30" s="13" t="s">
        <v>33</v>
      </c>
      <c r="E30" s="666"/>
      <c r="F30" s="756"/>
      <c r="G30" s="740"/>
      <c r="H30" s="70">
        <v>8900000</v>
      </c>
      <c r="I30" s="41" t="s">
        <v>152</v>
      </c>
    </row>
    <row r="31" spans="1:9" ht="51" customHeight="1">
      <c r="A31" s="741"/>
      <c r="B31" s="835"/>
      <c r="C31" s="40" t="s">
        <v>325</v>
      </c>
      <c r="D31" s="13" t="s">
        <v>33</v>
      </c>
      <c r="E31" s="666"/>
      <c r="F31" s="756"/>
      <c r="G31" s="740"/>
      <c r="H31" s="1">
        <v>9700000</v>
      </c>
      <c r="I31" s="41" t="s">
        <v>152</v>
      </c>
    </row>
    <row r="32" spans="1:9" ht="48" customHeight="1">
      <c r="A32" s="741"/>
      <c r="B32" s="835"/>
      <c r="C32" s="40" t="s">
        <v>326</v>
      </c>
      <c r="D32" s="13" t="s">
        <v>33</v>
      </c>
      <c r="E32" s="666" t="str">
        <f>E28</f>
        <v>TCVN 7722-1:2017, TCVN 7722-2-3:2019, QCVN 19:2019/BKHCN</v>
      </c>
      <c r="F32" s="756"/>
      <c r="G32" s="740"/>
      <c r="H32" s="70">
        <v>10800000</v>
      </c>
      <c r="I32" s="41" t="s">
        <v>152</v>
      </c>
    </row>
    <row r="33" spans="1:9" ht="55.9" customHeight="1">
      <c r="A33" s="741"/>
      <c r="B33" s="835"/>
      <c r="C33" s="40" t="s">
        <v>327</v>
      </c>
      <c r="D33" s="13" t="s">
        <v>33</v>
      </c>
      <c r="E33" s="666"/>
      <c r="F33" s="756"/>
      <c r="G33" s="740"/>
      <c r="H33" s="70">
        <v>11900000</v>
      </c>
      <c r="I33" s="41" t="s">
        <v>152</v>
      </c>
    </row>
    <row r="34" spans="1:9" ht="59.45" customHeight="1">
      <c r="A34" s="741"/>
      <c r="B34" s="835"/>
      <c r="C34" s="40" t="s">
        <v>328</v>
      </c>
      <c r="D34" s="13" t="s">
        <v>33</v>
      </c>
      <c r="E34" s="666"/>
      <c r="F34" s="756"/>
      <c r="G34" s="740"/>
      <c r="H34" s="1">
        <v>12600000</v>
      </c>
      <c r="I34" s="41" t="s">
        <v>152</v>
      </c>
    </row>
    <row r="35" spans="1:9" ht="27" customHeight="1">
      <c r="A35" s="741"/>
      <c r="B35" s="835"/>
      <c r="C35" s="846" t="s">
        <v>160</v>
      </c>
      <c r="D35" s="846"/>
      <c r="E35" s="846"/>
      <c r="F35" s="846"/>
      <c r="G35" s="120"/>
      <c r="H35" s="13"/>
      <c r="I35" s="22"/>
    </row>
    <row r="36" spans="1:9" ht="45" customHeight="1">
      <c r="A36" s="741"/>
      <c r="B36" s="835"/>
      <c r="C36" s="40" t="s">
        <v>329</v>
      </c>
      <c r="D36" s="13" t="s">
        <v>33</v>
      </c>
      <c r="E36" s="666" t="s">
        <v>161</v>
      </c>
      <c r="F36" s="40"/>
      <c r="G36" s="740" t="str">
        <f>G19</f>
        <v>Công ty TNHH đầu tư SX &amp;TM Hoàng Minh 
Đc: B06 – L18, Khu A, Khu đô thị Dương Nội, Phường Dương Nội, Thành phố Hà Nội ; SĐT: 0969955962</v>
      </c>
      <c r="H36" s="1">
        <v>3000000</v>
      </c>
      <c r="I36" s="41" t="s">
        <v>152</v>
      </c>
    </row>
    <row r="37" spans="1:9" ht="67.900000000000006" customHeight="1">
      <c r="A37" s="741"/>
      <c r="B37" s="835"/>
      <c r="C37" s="40" t="s">
        <v>330</v>
      </c>
      <c r="D37" s="13" t="s">
        <v>33</v>
      </c>
      <c r="E37" s="666"/>
      <c r="F37" s="40"/>
      <c r="G37" s="740"/>
      <c r="H37" s="1">
        <v>68000000</v>
      </c>
      <c r="I37" s="41" t="s">
        <v>152</v>
      </c>
    </row>
    <row r="38" spans="1:9" ht="22.5" customHeight="1">
      <c r="A38" s="741"/>
      <c r="B38" s="835"/>
      <c r="C38" s="846" t="s">
        <v>607</v>
      </c>
      <c r="D38" s="846"/>
      <c r="E38" s="846"/>
      <c r="F38" s="846"/>
      <c r="G38" s="740"/>
      <c r="H38" s="71"/>
      <c r="I38" s="22"/>
    </row>
    <row r="39" spans="1:9" ht="14.45" customHeight="1">
      <c r="A39" s="741"/>
      <c r="B39" s="835"/>
      <c r="C39" s="850" t="s">
        <v>331</v>
      </c>
      <c r="D39" s="756" t="s">
        <v>178</v>
      </c>
      <c r="E39" s="666" t="s">
        <v>817</v>
      </c>
      <c r="F39" s="850"/>
      <c r="G39" s="740"/>
      <c r="H39" s="843">
        <v>14580000</v>
      </c>
      <c r="I39" s="717" t="s">
        <v>152</v>
      </c>
    </row>
    <row r="40" spans="1:9" ht="14.45" customHeight="1">
      <c r="A40" s="741"/>
      <c r="B40" s="835"/>
      <c r="C40" s="850"/>
      <c r="D40" s="756"/>
      <c r="E40" s="666"/>
      <c r="F40" s="850"/>
      <c r="G40" s="740"/>
      <c r="H40" s="843"/>
      <c r="I40" s="717"/>
    </row>
    <row r="41" spans="1:9" ht="33" customHeight="1">
      <c r="A41" s="741"/>
      <c r="B41" s="835"/>
      <c r="C41" s="850"/>
      <c r="D41" s="756"/>
      <c r="E41" s="666"/>
      <c r="F41" s="850"/>
      <c r="G41" s="740"/>
      <c r="H41" s="843"/>
      <c r="I41" s="717"/>
    </row>
    <row r="42" spans="1:9" ht="14.45" customHeight="1">
      <c r="A42" s="741"/>
      <c r="B42" s="835"/>
      <c r="C42" s="850" t="s">
        <v>332</v>
      </c>
      <c r="D42" s="756" t="s">
        <v>178</v>
      </c>
      <c r="E42" s="666"/>
      <c r="F42" s="850"/>
      <c r="G42" s="740"/>
      <c r="H42" s="843">
        <v>16350000</v>
      </c>
      <c r="I42" s="717" t="s">
        <v>152</v>
      </c>
    </row>
    <row r="43" spans="1:9" ht="14.45" customHeight="1">
      <c r="A43" s="741"/>
      <c r="B43" s="835"/>
      <c r="C43" s="850"/>
      <c r="D43" s="756"/>
      <c r="E43" s="666"/>
      <c r="F43" s="850"/>
      <c r="G43" s="740"/>
      <c r="H43" s="843"/>
      <c r="I43" s="717"/>
    </row>
    <row r="44" spans="1:9" ht="33.75" customHeight="1">
      <c r="A44" s="741"/>
      <c r="B44" s="835"/>
      <c r="C44" s="850"/>
      <c r="D44" s="756"/>
      <c r="E44" s="666"/>
      <c r="F44" s="850"/>
      <c r="G44" s="740"/>
      <c r="H44" s="843"/>
      <c r="I44" s="717"/>
    </row>
    <row r="45" spans="1:9" ht="22.5" customHeight="1">
      <c r="A45" s="741"/>
      <c r="B45" s="835"/>
      <c r="C45" s="850" t="s">
        <v>341</v>
      </c>
      <c r="D45" s="850"/>
      <c r="E45" s="850"/>
      <c r="F45" s="850"/>
      <c r="G45" s="740"/>
      <c r="H45" s="13"/>
      <c r="I45" s="22"/>
    </row>
    <row r="46" spans="1:9" ht="30" customHeight="1">
      <c r="A46" s="741"/>
      <c r="B46" s="835"/>
      <c r="C46" s="119" t="s">
        <v>818</v>
      </c>
      <c r="D46" s="148" t="s">
        <v>180</v>
      </c>
      <c r="E46" s="677" t="s">
        <v>809</v>
      </c>
      <c r="F46" s="119" t="s">
        <v>2816</v>
      </c>
      <c r="G46" s="740"/>
      <c r="H46" s="139">
        <v>3450000</v>
      </c>
      <c r="I46" s="82" t="s">
        <v>152</v>
      </c>
    </row>
    <row r="47" spans="1:9" ht="30">
      <c r="A47" s="741"/>
      <c r="B47" s="835"/>
      <c r="C47" s="119" t="s">
        <v>821</v>
      </c>
      <c r="D47" s="148" t="s">
        <v>180</v>
      </c>
      <c r="E47" s="678"/>
      <c r="F47" s="119" t="s">
        <v>2817</v>
      </c>
      <c r="G47" s="740"/>
      <c r="H47" s="139">
        <v>3800000</v>
      </c>
      <c r="I47" s="82" t="s">
        <v>152</v>
      </c>
    </row>
    <row r="48" spans="1:9" ht="30">
      <c r="A48" s="741"/>
      <c r="B48" s="835"/>
      <c r="C48" s="119" t="s">
        <v>818</v>
      </c>
      <c r="D48" s="148" t="s">
        <v>180</v>
      </c>
      <c r="E48" s="678"/>
      <c r="F48" s="119" t="s">
        <v>819</v>
      </c>
      <c r="G48" s="740"/>
      <c r="H48" s="139">
        <v>4300000</v>
      </c>
      <c r="I48" s="82" t="s">
        <v>152</v>
      </c>
    </row>
    <row r="49" spans="1:9" ht="30">
      <c r="A49" s="741"/>
      <c r="B49" s="835"/>
      <c r="C49" s="119" t="s">
        <v>818</v>
      </c>
      <c r="D49" s="181" t="s">
        <v>180</v>
      </c>
      <c r="E49" s="678"/>
      <c r="F49" s="119" t="s">
        <v>820</v>
      </c>
      <c r="G49" s="740"/>
      <c r="H49" s="139">
        <v>5800000</v>
      </c>
      <c r="I49" s="82" t="s">
        <v>152</v>
      </c>
    </row>
    <row r="50" spans="1:9" ht="30">
      <c r="A50" s="741"/>
      <c r="B50" s="835"/>
      <c r="C50" s="119" t="s">
        <v>821</v>
      </c>
      <c r="D50" s="181" t="s">
        <v>180</v>
      </c>
      <c r="E50" s="678"/>
      <c r="F50" s="119" t="s">
        <v>822</v>
      </c>
      <c r="G50" s="740"/>
      <c r="H50" s="139">
        <v>6500000</v>
      </c>
      <c r="I50" s="82" t="s">
        <v>152</v>
      </c>
    </row>
    <row r="51" spans="1:9" ht="30">
      <c r="A51" s="741"/>
      <c r="B51" s="835"/>
      <c r="C51" s="119" t="s">
        <v>818</v>
      </c>
      <c r="D51" s="181" t="s">
        <v>180</v>
      </c>
      <c r="E51" s="678"/>
      <c r="F51" s="119" t="s">
        <v>823</v>
      </c>
      <c r="G51" s="740"/>
      <c r="H51" s="139">
        <v>7200000</v>
      </c>
      <c r="I51" s="82" t="s">
        <v>152</v>
      </c>
    </row>
    <row r="52" spans="1:9" ht="30">
      <c r="A52" s="741"/>
      <c r="B52" s="835"/>
      <c r="C52" s="119" t="s">
        <v>824</v>
      </c>
      <c r="D52" s="181" t="s">
        <v>180</v>
      </c>
      <c r="E52" s="678"/>
      <c r="F52" s="119" t="s">
        <v>825</v>
      </c>
      <c r="G52" s="740"/>
      <c r="H52" s="139">
        <v>3600000</v>
      </c>
      <c r="I52" s="82" t="s">
        <v>152</v>
      </c>
    </row>
    <row r="53" spans="1:9">
      <c r="A53" s="741"/>
      <c r="B53" s="835"/>
      <c r="C53" s="844" t="s">
        <v>824</v>
      </c>
      <c r="D53" s="847" t="s">
        <v>180</v>
      </c>
      <c r="E53" s="678"/>
      <c r="F53" s="844" t="s">
        <v>826</v>
      </c>
      <c r="G53" s="740"/>
      <c r="H53" s="841">
        <v>4350000</v>
      </c>
      <c r="I53" s="734" t="s">
        <v>152</v>
      </c>
    </row>
    <row r="54" spans="1:9" ht="14.45" customHeight="1">
      <c r="A54" s="741"/>
      <c r="B54" s="835"/>
      <c r="C54" s="845"/>
      <c r="D54" s="848"/>
      <c r="E54" s="678"/>
      <c r="F54" s="845"/>
      <c r="G54" s="740"/>
      <c r="H54" s="842"/>
      <c r="I54" s="701"/>
    </row>
    <row r="55" spans="1:9" ht="30">
      <c r="A55" s="741"/>
      <c r="B55" s="835"/>
      <c r="C55" s="119" t="s">
        <v>824</v>
      </c>
      <c r="D55" s="181" t="s">
        <v>180</v>
      </c>
      <c r="E55" s="678"/>
      <c r="F55" s="119" t="s">
        <v>827</v>
      </c>
      <c r="G55" s="740"/>
      <c r="H55" s="139">
        <v>4800000</v>
      </c>
      <c r="I55" s="82" t="s">
        <v>152</v>
      </c>
    </row>
    <row r="56" spans="1:9" ht="30">
      <c r="A56" s="741"/>
      <c r="B56" s="835"/>
      <c r="C56" s="119" t="s">
        <v>824</v>
      </c>
      <c r="D56" s="181" t="s">
        <v>180</v>
      </c>
      <c r="E56" s="678"/>
      <c r="F56" s="119" t="s">
        <v>828</v>
      </c>
      <c r="G56" s="740"/>
      <c r="H56" s="139">
        <v>5800000</v>
      </c>
      <c r="I56" s="82" t="s">
        <v>152</v>
      </c>
    </row>
    <row r="57" spans="1:9" ht="30">
      <c r="A57" s="741"/>
      <c r="B57" s="835"/>
      <c r="C57" s="119" t="s">
        <v>824</v>
      </c>
      <c r="D57" s="181" t="s">
        <v>180</v>
      </c>
      <c r="E57" s="678"/>
      <c r="F57" s="119" t="s">
        <v>829</v>
      </c>
      <c r="G57" s="740"/>
      <c r="H57" s="139">
        <v>6400000</v>
      </c>
      <c r="I57" s="82" t="s">
        <v>152</v>
      </c>
    </row>
    <row r="58" spans="1:9" ht="14.45" customHeight="1">
      <c r="A58" s="741"/>
      <c r="B58" s="835"/>
      <c r="C58" s="844" t="s">
        <v>824</v>
      </c>
      <c r="D58" s="847" t="s">
        <v>180</v>
      </c>
      <c r="E58" s="678"/>
      <c r="F58" s="844" t="s">
        <v>830</v>
      </c>
      <c r="G58" s="740"/>
      <c r="H58" s="841">
        <v>6900000</v>
      </c>
      <c r="I58" s="734" t="s">
        <v>152</v>
      </c>
    </row>
    <row r="59" spans="1:9" ht="14.45" customHeight="1">
      <c r="A59" s="741"/>
      <c r="B59" s="835"/>
      <c r="C59" s="845"/>
      <c r="D59" s="848"/>
      <c r="E59" s="678"/>
      <c r="F59" s="845"/>
      <c r="G59" s="740"/>
      <c r="H59" s="842"/>
      <c r="I59" s="701"/>
    </row>
    <row r="60" spans="1:9" ht="14.45" customHeight="1">
      <c r="A60" s="741"/>
      <c r="B60" s="835"/>
      <c r="C60" s="844" t="s">
        <v>831</v>
      </c>
      <c r="D60" s="847" t="s">
        <v>181</v>
      </c>
      <c r="E60" s="678"/>
      <c r="F60" s="844" t="s">
        <v>832</v>
      </c>
      <c r="G60" s="740"/>
      <c r="H60" s="841">
        <v>1800000</v>
      </c>
      <c r="I60" s="734" t="s">
        <v>152</v>
      </c>
    </row>
    <row r="61" spans="1:9" ht="14.45" customHeight="1">
      <c r="A61" s="741"/>
      <c r="B61" s="835"/>
      <c r="C61" s="845"/>
      <c r="D61" s="848"/>
      <c r="E61" s="678"/>
      <c r="F61" s="845"/>
      <c r="G61" s="740"/>
      <c r="H61" s="842"/>
      <c r="I61" s="701"/>
    </row>
    <row r="62" spans="1:9" ht="14.45" customHeight="1">
      <c r="A62" s="741"/>
      <c r="B62" s="835"/>
      <c r="C62" s="844" t="s">
        <v>833</v>
      </c>
      <c r="D62" s="847" t="s">
        <v>181</v>
      </c>
      <c r="E62" s="678"/>
      <c r="F62" s="844" t="s">
        <v>832</v>
      </c>
      <c r="G62" s="740"/>
      <c r="H62" s="841">
        <v>1900000</v>
      </c>
      <c r="I62" s="734" t="s">
        <v>152</v>
      </c>
    </row>
    <row r="63" spans="1:9" ht="14.45" customHeight="1">
      <c r="A63" s="741"/>
      <c r="B63" s="835"/>
      <c r="C63" s="845"/>
      <c r="D63" s="848"/>
      <c r="E63" s="678"/>
      <c r="F63" s="845"/>
      <c r="G63" s="740"/>
      <c r="H63" s="842"/>
      <c r="I63" s="701"/>
    </row>
    <row r="64" spans="1:9" ht="14.45" customHeight="1">
      <c r="A64" s="741"/>
      <c r="B64" s="835"/>
      <c r="C64" s="844" t="s">
        <v>834</v>
      </c>
      <c r="D64" s="847" t="s">
        <v>181</v>
      </c>
      <c r="E64" s="678"/>
      <c r="F64" s="844" t="s">
        <v>832</v>
      </c>
      <c r="G64" s="740"/>
      <c r="H64" s="841">
        <v>2150000</v>
      </c>
      <c r="I64" s="734" t="s">
        <v>152</v>
      </c>
    </row>
    <row r="65" spans="1:9" ht="14.45" customHeight="1">
      <c r="A65" s="741"/>
      <c r="B65" s="835"/>
      <c r="C65" s="845"/>
      <c r="D65" s="848"/>
      <c r="E65" s="678"/>
      <c r="F65" s="845"/>
      <c r="G65" s="740"/>
      <c r="H65" s="842"/>
      <c r="I65" s="701"/>
    </row>
    <row r="66" spans="1:9" ht="14.45" customHeight="1">
      <c r="A66" s="741"/>
      <c r="B66" s="835"/>
      <c r="C66" s="844" t="s">
        <v>835</v>
      </c>
      <c r="D66" s="847" t="s">
        <v>181</v>
      </c>
      <c r="E66" s="678"/>
      <c r="F66" s="844" t="s">
        <v>836</v>
      </c>
      <c r="G66" s="740"/>
      <c r="H66" s="841">
        <v>3200000</v>
      </c>
      <c r="I66" s="734" t="s">
        <v>152</v>
      </c>
    </row>
    <row r="67" spans="1:9" ht="14.45" customHeight="1">
      <c r="A67" s="741"/>
      <c r="B67" s="835"/>
      <c r="C67" s="845"/>
      <c r="D67" s="848"/>
      <c r="E67" s="678"/>
      <c r="F67" s="845"/>
      <c r="G67" s="740"/>
      <c r="H67" s="842"/>
      <c r="I67" s="701"/>
    </row>
    <row r="68" spans="1:9" ht="17.25" customHeight="1">
      <c r="A68" s="741"/>
      <c r="B68" s="835"/>
      <c r="C68" s="844" t="s">
        <v>837</v>
      </c>
      <c r="D68" s="847" t="s">
        <v>181</v>
      </c>
      <c r="E68" s="678"/>
      <c r="F68" s="844" t="s">
        <v>838</v>
      </c>
      <c r="G68" s="740"/>
      <c r="H68" s="841">
        <v>3500000</v>
      </c>
      <c r="I68" s="734" t="s">
        <v>152</v>
      </c>
    </row>
    <row r="69" spans="1:9" ht="14.45" customHeight="1">
      <c r="A69" s="741"/>
      <c r="B69" s="835"/>
      <c r="C69" s="845"/>
      <c r="D69" s="848"/>
      <c r="E69" s="678"/>
      <c r="F69" s="845"/>
      <c r="G69" s="740"/>
      <c r="H69" s="842"/>
      <c r="I69" s="701"/>
    </row>
    <row r="70" spans="1:9" ht="14.45" customHeight="1">
      <c r="A70" s="741"/>
      <c r="B70" s="835"/>
      <c r="C70" s="844" t="s">
        <v>839</v>
      </c>
      <c r="D70" s="739" t="s">
        <v>180</v>
      </c>
      <c r="E70" s="678"/>
      <c r="F70" s="844" t="s">
        <v>840</v>
      </c>
      <c r="G70" s="740"/>
      <c r="H70" s="841">
        <v>16500000</v>
      </c>
      <c r="I70" s="734" t="s">
        <v>152</v>
      </c>
    </row>
    <row r="71" spans="1:9" ht="15.6" customHeight="1">
      <c r="A71" s="741"/>
      <c r="B71" s="835"/>
      <c r="C71" s="845"/>
      <c r="D71" s="769"/>
      <c r="E71" s="678"/>
      <c r="F71" s="845"/>
      <c r="G71" s="740"/>
      <c r="H71" s="842"/>
      <c r="I71" s="701"/>
    </row>
    <row r="72" spans="1:9" ht="31.9" customHeight="1">
      <c r="A72" s="741"/>
      <c r="B72" s="835"/>
      <c r="C72" s="119" t="s">
        <v>842</v>
      </c>
      <c r="D72" s="148" t="s">
        <v>180</v>
      </c>
      <c r="E72" s="678"/>
      <c r="F72" s="119" t="s">
        <v>841</v>
      </c>
      <c r="G72" s="740"/>
      <c r="H72" s="139">
        <v>20900000</v>
      </c>
      <c r="I72" s="82" t="s">
        <v>152</v>
      </c>
    </row>
    <row r="73" spans="1:9" ht="30">
      <c r="A73" s="741"/>
      <c r="B73" s="835"/>
      <c r="C73" s="119" t="s">
        <v>839</v>
      </c>
      <c r="D73" s="148" t="s">
        <v>180</v>
      </c>
      <c r="E73" s="678" t="str">
        <f>E46</f>
        <v>ISO 9001-2015; ISO 14001:2015; BS 5649:1995/BS EN 40-5:2002</v>
      </c>
      <c r="F73" s="119" t="s">
        <v>843</v>
      </c>
      <c r="G73" s="747" t="str">
        <f>G36</f>
        <v>Công ty TNHH đầu tư SX &amp;TM Hoàng Minh 
Đc: B06 – L18, Khu A, Khu đô thị Dương Nội, Phường Dương Nội, Thành phố Hà Nội ; SĐT: 0969955962</v>
      </c>
      <c r="H73" s="139">
        <v>23950000</v>
      </c>
      <c r="I73" s="82" t="s">
        <v>152</v>
      </c>
    </row>
    <row r="74" spans="1:9" ht="20.45" customHeight="1">
      <c r="A74" s="741"/>
      <c r="B74" s="835"/>
      <c r="C74" s="40" t="s">
        <v>262</v>
      </c>
      <c r="D74" s="13" t="s">
        <v>33</v>
      </c>
      <c r="E74" s="678"/>
      <c r="F74" s="40" t="s">
        <v>2544</v>
      </c>
      <c r="G74" s="747"/>
      <c r="H74" s="129">
        <v>2800000</v>
      </c>
      <c r="I74" s="41" t="s">
        <v>152</v>
      </c>
    </row>
    <row r="75" spans="1:9" ht="19.899999999999999" customHeight="1">
      <c r="A75" s="741"/>
      <c r="B75" s="835"/>
      <c r="C75" s="119" t="s">
        <v>179</v>
      </c>
      <c r="D75" s="148" t="s">
        <v>33</v>
      </c>
      <c r="E75" s="678"/>
      <c r="F75" s="119"/>
      <c r="G75" s="747"/>
      <c r="H75" s="139">
        <v>4800000</v>
      </c>
      <c r="I75" s="82" t="s">
        <v>152</v>
      </c>
    </row>
    <row r="76" spans="1:9" ht="19.149999999999999" customHeight="1">
      <c r="A76" s="741"/>
      <c r="B76" s="835"/>
      <c r="C76" s="119" t="s">
        <v>844</v>
      </c>
      <c r="D76" s="148" t="s">
        <v>182</v>
      </c>
      <c r="E76" s="191"/>
      <c r="F76" s="119" t="s">
        <v>845</v>
      </c>
      <c r="G76" s="747"/>
      <c r="H76" s="139">
        <v>8500000</v>
      </c>
      <c r="I76" s="82" t="s">
        <v>152</v>
      </c>
    </row>
    <row r="77" spans="1:9" ht="33.75" customHeight="1">
      <c r="A77" s="741"/>
      <c r="B77" s="835"/>
      <c r="C77" s="846" t="s">
        <v>608</v>
      </c>
      <c r="D77" s="846"/>
      <c r="E77" s="846"/>
      <c r="F77" s="846"/>
      <c r="G77" s="747"/>
      <c r="H77" s="13"/>
      <c r="I77" s="13"/>
    </row>
    <row r="78" spans="1:9" ht="43.5" customHeight="1">
      <c r="A78" s="741"/>
      <c r="B78" s="835"/>
      <c r="C78" s="40" t="s">
        <v>333</v>
      </c>
      <c r="D78" s="13" t="s">
        <v>33</v>
      </c>
      <c r="E78" s="666" t="s">
        <v>301</v>
      </c>
      <c r="F78" s="756" t="s">
        <v>609</v>
      </c>
      <c r="G78" s="747"/>
      <c r="H78" s="1">
        <v>25000000</v>
      </c>
      <c r="I78" s="41" t="s">
        <v>152</v>
      </c>
    </row>
    <row r="79" spans="1:9" ht="43.5" customHeight="1">
      <c r="A79" s="741"/>
      <c r="B79" s="835"/>
      <c r="C79" s="40" t="s">
        <v>334</v>
      </c>
      <c r="D79" s="13" t="s">
        <v>33</v>
      </c>
      <c r="E79" s="666"/>
      <c r="F79" s="756"/>
      <c r="G79" s="747"/>
      <c r="H79" s="1">
        <v>25500000</v>
      </c>
      <c r="I79" s="41" t="s">
        <v>152</v>
      </c>
    </row>
    <row r="80" spans="1:9" ht="43.5" customHeight="1">
      <c r="A80" s="741"/>
      <c r="B80" s="835"/>
      <c r="C80" s="40" t="s">
        <v>335</v>
      </c>
      <c r="D80" s="13" t="s">
        <v>33</v>
      </c>
      <c r="E80" s="666"/>
      <c r="F80" s="756"/>
      <c r="G80" s="747"/>
      <c r="H80" s="1">
        <v>28000000</v>
      </c>
      <c r="I80" s="41" t="s">
        <v>152</v>
      </c>
    </row>
    <row r="81" spans="1:9" ht="43.5" customHeight="1">
      <c r="A81" s="741"/>
      <c r="B81" s="835"/>
      <c r="C81" s="40" t="s">
        <v>336</v>
      </c>
      <c r="D81" s="13" t="s">
        <v>33</v>
      </c>
      <c r="E81" s="666"/>
      <c r="F81" s="756"/>
      <c r="G81" s="747"/>
      <c r="H81" s="1">
        <v>29000000</v>
      </c>
      <c r="I81" s="41" t="s">
        <v>152</v>
      </c>
    </row>
    <row r="82" spans="1:9" ht="43.5" customHeight="1">
      <c r="A82" s="741"/>
      <c r="B82" s="835"/>
      <c r="C82" s="40" t="s">
        <v>337</v>
      </c>
      <c r="D82" s="13" t="s">
        <v>33</v>
      </c>
      <c r="E82" s="666"/>
      <c r="F82" s="756"/>
      <c r="G82" s="747"/>
      <c r="H82" s="1">
        <v>29800000</v>
      </c>
      <c r="I82" s="41" t="s">
        <v>152</v>
      </c>
    </row>
    <row r="83" spans="1:9" ht="43.5" customHeight="1">
      <c r="A83" s="741"/>
      <c r="B83" s="835"/>
      <c r="C83" s="40" t="s">
        <v>338</v>
      </c>
      <c r="D83" s="13" t="s">
        <v>33</v>
      </c>
      <c r="E83" s="666"/>
      <c r="F83" s="756"/>
      <c r="G83" s="747"/>
      <c r="H83" s="1">
        <v>31000000</v>
      </c>
      <c r="I83" s="41" t="s">
        <v>152</v>
      </c>
    </row>
    <row r="84" spans="1:9" ht="43.5" customHeight="1">
      <c r="A84" s="741"/>
      <c r="B84" s="835"/>
      <c r="C84" s="40" t="s">
        <v>339</v>
      </c>
      <c r="D84" s="13" t="s">
        <v>33</v>
      </c>
      <c r="E84" s="666"/>
      <c r="F84" s="756"/>
      <c r="G84" s="747"/>
      <c r="H84" s="1">
        <v>31800000</v>
      </c>
      <c r="I84" s="41" t="s">
        <v>152</v>
      </c>
    </row>
    <row r="85" spans="1:9" ht="43.5" customHeight="1">
      <c r="A85" s="741"/>
      <c r="B85" s="835"/>
      <c r="C85" s="40" t="s">
        <v>340</v>
      </c>
      <c r="D85" s="13" t="s">
        <v>33</v>
      </c>
      <c r="E85" s="666"/>
      <c r="F85" s="756"/>
      <c r="G85" s="754"/>
      <c r="H85" s="1">
        <v>33300000</v>
      </c>
      <c r="I85" s="41" t="s">
        <v>152</v>
      </c>
    </row>
    <row r="86" spans="1:9" s="12" customFormat="1" ht="20.25" customHeight="1">
      <c r="A86" s="836" t="s">
        <v>2270</v>
      </c>
      <c r="B86" s="835" t="s">
        <v>7</v>
      </c>
      <c r="C86" s="849" t="s">
        <v>75</v>
      </c>
      <c r="D86" s="849"/>
      <c r="E86" s="849"/>
      <c r="F86" s="849"/>
      <c r="G86" s="746" t="s">
        <v>2546</v>
      </c>
      <c r="H86" s="1"/>
      <c r="I86" s="44"/>
    </row>
    <row r="87" spans="1:9" s="12" customFormat="1" ht="51.6" customHeight="1">
      <c r="A87" s="837"/>
      <c r="B87" s="835"/>
      <c r="C87" s="40" t="s">
        <v>2797</v>
      </c>
      <c r="D87" s="182" t="s">
        <v>180</v>
      </c>
      <c r="E87" s="840" t="s">
        <v>76</v>
      </c>
      <c r="F87" s="11" t="s">
        <v>2796</v>
      </c>
      <c r="G87" s="747"/>
      <c r="H87" s="72">
        <v>2897799</v>
      </c>
      <c r="I87" s="756" t="s">
        <v>5172</v>
      </c>
    </row>
    <row r="88" spans="1:9" s="12" customFormat="1" ht="45">
      <c r="A88" s="837"/>
      <c r="B88" s="11"/>
      <c r="C88" s="40" t="s">
        <v>2799</v>
      </c>
      <c r="D88" s="182" t="s">
        <v>180</v>
      </c>
      <c r="E88" s="679"/>
      <c r="F88" s="11" t="s">
        <v>2798</v>
      </c>
      <c r="G88" s="747"/>
      <c r="H88" s="72">
        <v>3210000</v>
      </c>
      <c r="I88" s="756"/>
    </row>
    <row r="89" spans="1:9" s="12" customFormat="1" ht="45">
      <c r="A89" s="837"/>
      <c r="B89" s="11"/>
      <c r="C89" s="40" t="s">
        <v>2801</v>
      </c>
      <c r="D89" s="182" t="s">
        <v>180</v>
      </c>
      <c r="E89" s="679"/>
      <c r="F89" s="11" t="s">
        <v>2800</v>
      </c>
      <c r="G89" s="747"/>
      <c r="H89" s="72">
        <v>3590000</v>
      </c>
      <c r="I89" s="756"/>
    </row>
    <row r="90" spans="1:9" s="12" customFormat="1" ht="45">
      <c r="A90" s="837"/>
      <c r="B90" s="11"/>
      <c r="C90" s="40" t="s">
        <v>2803</v>
      </c>
      <c r="D90" s="182" t="s">
        <v>180</v>
      </c>
      <c r="E90" s="679"/>
      <c r="F90" s="11" t="s">
        <v>2802</v>
      </c>
      <c r="G90" s="747"/>
      <c r="H90" s="72">
        <v>4156272</v>
      </c>
      <c r="I90" s="41" t="s">
        <v>149</v>
      </c>
    </row>
    <row r="91" spans="1:9" s="12" customFormat="1" ht="45">
      <c r="A91" s="837"/>
      <c r="B91" s="11"/>
      <c r="C91" s="40" t="s">
        <v>2805</v>
      </c>
      <c r="D91" s="182" t="s">
        <v>180</v>
      </c>
      <c r="E91" s="680"/>
      <c r="F91" s="11" t="s">
        <v>2804</v>
      </c>
      <c r="G91" s="747"/>
      <c r="H91" s="72">
        <v>4404654</v>
      </c>
      <c r="I91" s="41" t="s">
        <v>149</v>
      </c>
    </row>
    <row r="92" spans="1:9" s="12" customFormat="1" ht="45">
      <c r="A92" s="837"/>
      <c r="B92" s="11"/>
      <c r="C92" s="40" t="s">
        <v>2807</v>
      </c>
      <c r="D92" s="182" t="s">
        <v>180</v>
      </c>
      <c r="E92" s="840" t="str">
        <f>E87</f>
        <v>TCCS 01:2020/PT (XN.003.21)</v>
      </c>
      <c r="F92" s="11" t="s">
        <v>2806</v>
      </c>
      <c r="G92" s="747"/>
      <c r="H92" s="72">
        <v>4237254</v>
      </c>
      <c r="I92" s="41" t="s">
        <v>149</v>
      </c>
    </row>
    <row r="93" spans="1:9" s="12" customFormat="1" ht="45">
      <c r="A93" s="837"/>
      <c r="B93" s="11"/>
      <c r="C93" s="40" t="s">
        <v>2809</v>
      </c>
      <c r="D93" s="182" t="s">
        <v>180</v>
      </c>
      <c r="E93" s="679"/>
      <c r="F93" s="11" t="s">
        <v>2808</v>
      </c>
      <c r="G93" s="747"/>
      <c r="H93" s="72">
        <v>4854312</v>
      </c>
      <c r="I93" s="41" t="s">
        <v>149</v>
      </c>
    </row>
    <row r="94" spans="1:9" s="12" customFormat="1" ht="45">
      <c r="A94" s="837"/>
      <c r="B94" s="11"/>
      <c r="C94" s="40" t="s">
        <v>2810</v>
      </c>
      <c r="D94" s="182" t="s">
        <v>180</v>
      </c>
      <c r="E94" s="679"/>
      <c r="F94" s="11" t="s">
        <v>2806</v>
      </c>
      <c r="G94" s="740" t="str">
        <f>G86</f>
        <v>Công ty Cổ Phần Điện và Chiếu Sáng Phú Thắng
Đc: Lô số CN1, khu công nghiệp Thạch Thất - Quốc Oai, Xã Tây Phương, Thành phố Hà Nội, ĐT: 0968646147</v>
      </c>
      <c r="H94" s="72">
        <v>5325465</v>
      </c>
      <c r="I94" s="41" t="s">
        <v>149</v>
      </c>
    </row>
    <row r="95" spans="1:9" s="12" customFormat="1" ht="45">
      <c r="A95" s="837"/>
      <c r="B95" s="11"/>
      <c r="C95" s="40" t="s">
        <v>2811</v>
      </c>
      <c r="D95" s="182" t="s">
        <v>180</v>
      </c>
      <c r="E95" s="840" t="s">
        <v>76</v>
      </c>
      <c r="F95" s="11" t="s">
        <v>2812</v>
      </c>
      <c r="G95" s="740"/>
      <c r="H95" s="72">
        <v>5942563</v>
      </c>
      <c r="I95" s="41" t="s">
        <v>149</v>
      </c>
    </row>
    <row r="96" spans="1:9" s="12" customFormat="1" ht="45">
      <c r="A96" s="837"/>
      <c r="B96" s="11"/>
      <c r="C96" s="40" t="s">
        <v>2813</v>
      </c>
      <c r="D96" s="182" t="s">
        <v>180</v>
      </c>
      <c r="E96" s="679"/>
      <c r="F96" s="11" t="s">
        <v>2812</v>
      </c>
      <c r="G96" s="740"/>
      <c r="H96" s="72">
        <v>6043981</v>
      </c>
      <c r="I96" s="41" t="s">
        <v>149</v>
      </c>
    </row>
    <row r="97" spans="1:9" s="12" customFormat="1" ht="45" customHeight="1">
      <c r="A97" s="837"/>
      <c r="B97" s="11"/>
      <c r="C97" s="40" t="s">
        <v>2815</v>
      </c>
      <c r="D97" s="182" t="s">
        <v>180</v>
      </c>
      <c r="E97" s="679"/>
      <c r="F97" s="11" t="s">
        <v>2814</v>
      </c>
      <c r="G97" s="740"/>
      <c r="H97" s="72">
        <v>7255789</v>
      </c>
      <c r="I97" s="41" t="s">
        <v>149</v>
      </c>
    </row>
    <row r="98" spans="1:9" s="12" customFormat="1" ht="19.5" customHeight="1">
      <c r="A98" s="837"/>
      <c r="B98" s="11"/>
      <c r="C98" s="755" t="s">
        <v>36</v>
      </c>
      <c r="D98" s="755"/>
      <c r="E98" s="755"/>
      <c r="F98" s="755"/>
      <c r="G98" s="740"/>
      <c r="H98" s="1"/>
      <c r="I98" s="41"/>
    </row>
    <row r="99" spans="1:9" s="12" customFormat="1" ht="30">
      <c r="A99" s="837"/>
      <c r="B99" s="11"/>
      <c r="C99" s="183" t="s">
        <v>2757</v>
      </c>
      <c r="D99" s="13" t="s">
        <v>35</v>
      </c>
      <c r="E99" s="839" t="s">
        <v>76</v>
      </c>
      <c r="F99" s="11" t="s">
        <v>77</v>
      </c>
      <c r="G99" s="740"/>
      <c r="H99" s="72">
        <v>2854219.5</v>
      </c>
      <c r="I99" s="41" t="s">
        <v>149</v>
      </c>
    </row>
    <row r="100" spans="1:9" s="12" customFormat="1" ht="30">
      <c r="A100" s="837"/>
      <c r="B100" s="11"/>
      <c r="C100" s="183" t="s">
        <v>2758</v>
      </c>
      <c r="D100" s="13" t="s">
        <v>35</v>
      </c>
      <c r="E100" s="839"/>
      <c r="F100" s="11" t="s">
        <v>77</v>
      </c>
      <c r="G100" s="740"/>
      <c r="H100" s="72">
        <v>3452546</v>
      </c>
      <c r="I100" s="41" t="s">
        <v>149</v>
      </c>
    </row>
    <row r="101" spans="1:9" s="12" customFormat="1" ht="30">
      <c r="A101" s="837"/>
      <c r="B101" s="11"/>
      <c r="C101" s="183" t="s">
        <v>2759</v>
      </c>
      <c r="D101" s="13" t="s">
        <v>35</v>
      </c>
      <c r="E101" s="839"/>
      <c r="F101" s="11" t="s">
        <v>78</v>
      </c>
      <c r="G101" s="740"/>
      <c r="H101" s="72">
        <v>3543594</v>
      </c>
      <c r="I101" s="41" t="s">
        <v>149</v>
      </c>
    </row>
    <row r="102" spans="1:9" s="12" customFormat="1" ht="30">
      <c r="A102" s="837"/>
      <c r="B102" s="11"/>
      <c r="C102" s="183" t="s">
        <v>2760</v>
      </c>
      <c r="D102" s="13" t="s">
        <v>35</v>
      </c>
      <c r="E102" s="839"/>
      <c r="F102" s="11" t="s">
        <v>78</v>
      </c>
      <c r="G102" s="740"/>
      <c r="H102" s="72">
        <v>4072308.6999999997</v>
      </c>
      <c r="I102" s="41" t="s">
        <v>149</v>
      </c>
    </row>
    <row r="103" spans="1:9" s="12" customFormat="1" ht="30">
      <c r="A103" s="837"/>
      <c r="B103" s="11"/>
      <c r="C103" s="183" t="s">
        <v>2761</v>
      </c>
      <c r="D103" s="13" t="s">
        <v>35</v>
      </c>
      <c r="E103" s="839"/>
      <c r="F103" s="11" t="s">
        <v>79</v>
      </c>
      <c r="G103" s="740"/>
      <c r="H103" s="72">
        <v>4065100.4999999995</v>
      </c>
      <c r="I103" s="41" t="s">
        <v>149</v>
      </c>
    </row>
    <row r="104" spans="1:9" s="12" customFormat="1" ht="30">
      <c r="A104" s="837"/>
      <c r="B104" s="11"/>
      <c r="C104" s="183" t="s">
        <v>2762</v>
      </c>
      <c r="D104" s="13" t="s">
        <v>35</v>
      </c>
      <c r="E104" s="839"/>
      <c r="F104" s="11" t="s">
        <v>79</v>
      </c>
      <c r="G104" s="740"/>
      <c r="H104" s="72">
        <v>4653097</v>
      </c>
      <c r="I104" s="41" t="s">
        <v>149</v>
      </c>
    </row>
    <row r="105" spans="1:9" s="12" customFormat="1" ht="30">
      <c r="A105" s="837"/>
      <c r="B105" s="11"/>
      <c r="C105" s="183" t="s">
        <v>2763</v>
      </c>
      <c r="D105" s="13" t="s">
        <v>35</v>
      </c>
      <c r="E105" s="839"/>
      <c r="F105" s="11" t="s">
        <v>79</v>
      </c>
      <c r="G105" s="740"/>
      <c r="H105" s="72">
        <v>5199479</v>
      </c>
      <c r="I105" s="41" t="s">
        <v>149</v>
      </c>
    </row>
    <row r="106" spans="1:9" s="12" customFormat="1" ht="30">
      <c r="A106" s="837"/>
      <c r="B106" s="11"/>
      <c r="C106" s="183" t="s">
        <v>2764</v>
      </c>
      <c r="D106" s="13" t="s">
        <v>35</v>
      </c>
      <c r="E106" s="839"/>
      <c r="F106" s="11" t="s">
        <v>80</v>
      </c>
      <c r="G106" s="740"/>
      <c r="H106" s="72">
        <v>4825652</v>
      </c>
      <c r="I106" s="41" t="s">
        <v>149</v>
      </c>
    </row>
    <row r="107" spans="1:9" s="12" customFormat="1" ht="30">
      <c r="A107" s="837"/>
      <c r="B107" s="11"/>
      <c r="C107" s="183" t="s">
        <v>2765</v>
      </c>
      <c r="D107" s="13" t="s">
        <v>35</v>
      </c>
      <c r="E107" s="839"/>
      <c r="F107" s="11" t="s">
        <v>80</v>
      </c>
      <c r="G107" s="740"/>
      <c r="H107" s="72">
        <v>5175074.75</v>
      </c>
      <c r="I107" s="41" t="s">
        <v>149</v>
      </c>
    </row>
    <row r="108" spans="1:9" s="12" customFormat="1" ht="30">
      <c r="A108" s="837"/>
      <c r="B108" s="11"/>
      <c r="C108" s="183" t="s">
        <v>2766</v>
      </c>
      <c r="D108" s="13" t="s">
        <v>35</v>
      </c>
      <c r="E108" s="839"/>
      <c r="F108" s="11" t="s">
        <v>80</v>
      </c>
      <c r="G108" s="740"/>
      <c r="H108" s="72">
        <v>6104858.9499999993</v>
      </c>
      <c r="I108" s="41" t="s">
        <v>149</v>
      </c>
    </row>
    <row r="109" spans="1:9" s="12" customFormat="1" ht="30">
      <c r="A109" s="837"/>
      <c r="B109" s="11"/>
      <c r="C109" s="183" t="s">
        <v>2767</v>
      </c>
      <c r="D109" s="13" t="s">
        <v>35</v>
      </c>
      <c r="E109" s="839"/>
      <c r="F109" s="11" t="s">
        <v>81</v>
      </c>
      <c r="G109" s="740"/>
      <c r="H109" s="72">
        <v>6148104.6999999993</v>
      </c>
      <c r="I109" s="41" t="s">
        <v>149</v>
      </c>
    </row>
    <row r="110" spans="1:9" s="12" customFormat="1" ht="30" customHeight="1">
      <c r="A110" s="837"/>
      <c r="B110" s="11"/>
      <c r="C110" s="183" t="s">
        <v>2768</v>
      </c>
      <c r="D110" s="13" t="s">
        <v>35</v>
      </c>
      <c r="E110" s="839"/>
      <c r="F110" s="11" t="s">
        <v>82</v>
      </c>
      <c r="G110" s="740"/>
      <c r="H110" s="72">
        <v>6285048.9999999991</v>
      </c>
      <c r="I110" s="41" t="s">
        <v>149</v>
      </c>
    </row>
    <row r="111" spans="1:9" s="12" customFormat="1" ht="18.75" customHeight="1">
      <c r="A111" s="837"/>
      <c r="B111" s="11"/>
      <c r="C111" s="755" t="s">
        <v>37</v>
      </c>
      <c r="D111" s="755"/>
      <c r="E111" s="755"/>
      <c r="F111" s="755"/>
      <c r="G111" s="740"/>
      <c r="H111" s="1"/>
      <c r="I111" s="41"/>
    </row>
    <row r="112" spans="1:9" s="12" customFormat="1" ht="29.45" customHeight="1">
      <c r="A112" s="837"/>
      <c r="B112" s="11"/>
      <c r="C112" s="40" t="s">
        <v>811</v>
      </c>
      <c r="D112" s="182" t="s">
        <v>174</v>
      </c>
      <c r="E112" s="839" t="s">
        <v>76</v>
      </c>
      <c r="F112" s="11" t="s">
        <v>83</v>
      </c>
      <c r="G112" s="740"/>
      <c r="H112" s="72">
        <v>1512165</v>
      </c>
      <c r="I112" s="41" t="s">
        <v>149</v>
      </c>
    </row>
    <row r="113" spans="1:9" s="12" customFormat="1" ht="65.45" customHeight="1">
      <c r="A113" s="837"/>
      <c r="B113" s="11"/>
      <c r="C113" s="40" t="s">
        <v>810</v>
      </c>
      <c r="D113" s="182" t="s">
        <v>174</v>
      </c>
      <c r="E113" s="839"/>
      <c r="F113" s="11" t="s">
        <v>84</v>
      </c>
      <c r="G113" s="740"/>
      <c r="H113" s="72">
        <v>1730521</v>
      </c>
      <c r="I113" s="41" t="s">
        <v>149</v>
      </c>
    </row>
    <row r="114" spans="1:9" s="12" customFormat="1" ht="45">
      <c r="A114" s="837"/>
      <c r="B114" s="11"/>
      <c r="C114" s="40" t="s">
        <v>812</v>
      </c>
      <c r="D114" s="182" t="s">
        <v>174</v>
      </c>
      <c r="E114" s="839"/>
      <c r="F114" s="11" t="s">
        <v>83</v>
      </c>
      <c r="G114" s="740"/>
      <c r="H114" s="72">
        <v>1452653</v>
      </c>
      <c r="I114" s="41" t="s">
        <v>149</v>
      </c>
    </row>
    <row r="115" spans="1:9" s="12" customFormat="1" ht="15" customHeight="1">
      <c r="A115" s="837"/>
      <c r="B115" s="11"/>
      <c r="C115" s="40" t="s">
        <v>813</v>
      </c>
      <c r="D115" s="182" t="s">
        <v>174</v>
      </c>
      <c r="E115" s="839"/>
      <c r="F115" s="11" t="s">
        <v>83</v>
      </c>
      <c r="G115" s="740"/>
      <c r="H115" s="72">
        <v>1358123</v>
      </c>
      <c r="I115" s="41" t="s">
        <v>149</v>
      </c>
    </row>
    <row r="116" spans="1:9" s="12" customFormat="1" ht="30">
      <c r="A116" s="837"/>
      <c r="B116" s="11"/>
      <c r="C116" s="40" t="s">
        <v>814</v>
      </c>
      <c r="D116" s="182" t="s">
        <v>174</v>
      </c>
      <c r="E116" s="839"/>
      <c r="F116" s="11" t="s">
        <v>84</v>
      </c>
      <c r="G116" s="740"/>
      <c r="H116" s="72">
        <v>1699584</v>
      </c>
      <c r="I116" s="41" t="s">
        <v>149</v>
      </c>
    </row>
    <row r="117" spans="1:9" s="12" customFormat="1" ht="32.25" customHeight="1">
      <c r="A117" s="837"/>
      <c r="B117" s="11"/>
      <c r="C117" s="755" t="s">
        <v>38</v>
      </c>
      <c r="D117" s="755"/>
      <c r="E117" s="755"/>
      <c r="F117" s="755"/>
      <c r="G117" s="740" t="str">
        <f>G94</f>
        <v>Công ty Cổ Phần Điện và Chiếu Sáng Phú Thắng
Đc: Lô số CN1, khu công nghiệp Thạch Thất - Quốc Oai, Xã Tây Phương, Thành phố Hà Nội, ĐT: 0968646147</v>
      </c>
      <c r="H117" s="1"/>
      <c r="I117" s="41"/>
    </row>
    <row r="118" spans="1:9" s="12" customFormat="1" ht="34.15" customHeight="1">
      <c r="A118" s="837"/>
      <c r="B118" s="11"/>
      <c r="C118" s="755" t="s">
        <v>39</v>
      </c>
      <c r="D118" s="755"/>
      <c r="E118" s="755"/>
      <c r="F118" s="755"/>
      <c r="G118" s="740"/>
      <c r="H118" s="1"/>
      <c r="I118" s="41"/>
    </row>
    <row r="119" spans="1:9" s="12" customFormat="1" ht="38.450000000000003" customHeight="1">
      <c r="A119" s="837"/>
      <c r="B119" s="11"/>
      <c r="C119" s="40" t="s">
        <v>815</v>
      </c>
      <c r="D119" s="182" t="s">
        <v>33</v>
      </c>
      <c r="E119" s="839" t="s">
        <v>816</v>
      </c>
      <c r="F119" s="11" t="s">
        <v>85</v>
      </c>
      <c r="G119" s="740"/>
      <c r="H119" s="73">
        <v>5540000</v>
      </c>
      <c r="I119" s="41" t="s">
        <v>149</v>
      </c>
    </row>
    <row r="120" spans="1:9" s="12" customFormat="1" ht="30">
      <c r="A120" s="837"/>
      <c r="B120" s="11"/>
      <c r="C120" s="40" t="s">
        <v>815</v>
      </c>
      <c r="D120" s="182" t="s">
        <v>33</v>
      </c>
      <c r="E120" s="839"/>
      <c r="F120" s="11" t="s">
        <v>57</v>
      </c>
      <c r="G120" s="740"/>
      <c r="H120" s="73">
        <v>6960000</v>
      </c>
      <c r="I120" s="41" t="s">
        <v>149</v>
      </c>
    </row>
    <row r="121" spans="1:9" s="12" customFormat="1" ht="36" customHeight="1">
      <c r="A121" s="837"/>
      <c r="B121" s="11"/>
      <c r="C121" s="40" t="s">
        <v>815</v>
      </c>
      <c r="D121" s="182" t="s">
        <v>33</v>
      </c>
      <c r="E121" s="839"/>
      <c r="F121" s="11" t="s">
        <v>58</v>
      </c>
      <c r="G121" s="740"/>
      <c r="H121" s="73">
        <v>7060000</v>
      </c>
      <c r="I121" s="41" t="s">
        <v>149</v>
      </c>
    </row>
    <row r="122" spans="1:9" s="12" customFormat="1" ht="39.6" customHeight="1">
      <c r="A122" s="837"/>
      <c r="B122" s="11"/>
      <c r="C122" s="40" t="s">
        <v>815</v>
      </c>
      <c r="D122" s="182" t="s">
        <v>33</v>
      </c>
      <c r="E122" s="839"/>
      <c r="F122" s="11" t="s">
        <v>59</v>
      </c>
      <c r="G122" s="740"/>
      <c r="H122" s="73">
        <v>7500000</v>
      </c>
      <c r="I122" s="41" t="s">
        <v>149</v>
      </c>
    </row>
    <row r="123" spans="1:9" s="12" customFormat="1" ht="49.5" customHeight="1">
      <c r="A123" s="837"/>
      <c r="B123" s="11"/>
      <c r="C123" s="755" t="s">
        <v>40</v>
      </c>
      <c r="D123" s="755"/>
      <c r="E123" s="755"/>
      <c r="F123" s="755"/>
      <c r="G123" s="740"/>
      <c r="H123" s="1"/>
      <c r="I123" s="41"/>
    </row>
    <row r="124" spans="1:9" s="12" customFormat="1" ht="30">
      <c r="A124" s="837"/>
      <c r="B124" s="11"/>
      <c r="C124" s="40" t="s">
        <v>60</v>
      </c>
      <c r="D124" s="13" t="s">
        <v>34</v>
      </c>
      <c r="E124" s="839" t="s">
        <v>171</v>
      </c>
      <c r="F124" s="83" t="s">
        <v>610</v>
      </c>
      <c r="G124" s="740"/>
      <c r="H124" s="73">
        <v>4440000</v>
      </c>
      <c r="I124" s="41" t="s">
        <v>149</v>
      </c>
    </row>
    <row r="125" spans="1:9" s="12" customFormat="1" ht="30">
      <c r="A125" s="837"/>
      <c r="B125" s="11"/>
      <c r="C125" s="40" t="s">
        <v>60</v>
      </c>
      <c r="D125" s="13" t="s">
        <v>34</v>
      </c>
      <c r="E125" s="839"/>
      <c r="F125" s="83" t="s">
        <v>611</v>
      </c>
      <c r="G125" s="740"/>
      <c r="H125" s="73">
        <v>4850000</v>
      </c>
      <c r="I125" s="41" t="s">
        <v>149</v>
      </c>
    </row>
    <row r="126" spans="1:9" s="12" customFormat="1" ht="30">
      <c r="A126" s="837"/>
      <c r="B126" s="11"/>
      <c r="C126" s="40" t="s">
        <v>60</v>
      </c>
      <c r="D126" s="13" t="s">
        <v>34</v>
      </c>
      <c r="E126" s="839"/>
      <c r="F126" s="11" t="s">
        <v>614</v>
      </c>
      <c r="G126" s="740"/>
      <c r="H126" s="73">
        <v>5150000</v>
      </c>
      <c r="I126" s="41" t="s">
        <v>149</v>
      </c>
    </row>
    <row r="127" spans="1:9" s="12" customFormat="1" ht="30">
      <c r="A127" s="837"/>
      <c r="B127" s="11"/>
      <c r="C127" s="40" t="s">
        <v>660</v>
      </c>
      <c r="D127" s="13" t="s">
        <v>34</v>
      </c>
      <c r="E127" s="839"/>
      <c r="F127" s="11" t="s">
        <v>661</v>
      </c>
      <c r="G127" s="740"/>
      <c r="H127" s="73">
        <v>6350000</v>
      </c>
      <c r="I127" s="41" t="s">
        <v>149</v>
      </c>
    </row>
    <row r="128" spans="1:9" s="12" customFormat="1" ht="30">
      <c r="A128" s="837"/>
      <c r="B128" s="11"/>
      <c r="C128" s="40" t="s">
        <v>660</v>
      </c>
      <c r="D128" s="13" t="s">
        <v>34</v>
      </c>
      <c r="E128" s="839"/>
      <c r="F128" s="11" t="s">
        <v>651</v>
      </c>
      <c r="G128" s="740"/>
      <c r="H128" s="73">
        <v>6850000</v>
      </c>
      <c r="I128" s="41" t="s">
        <v>149</v>
      </c>
    </row>
    <row r="129" spans="1:9" s="12" customFormat="1" ht="67.5" customHeight="1">
      <c r="A129" s="837"/>
      <c r="B129" s="11"/>
      <c r="C129" s="755" t="s">
        <v>852</v>
      </c>
      <c r="D129" s="755"/>
      <c r="E129" s="755"/>
      <c r="F129" s="755"/>
      <c r="G129" s="740"/>
      <c r="H129" s="1"/>
      <c r="I129" s="41"/>
    </row>
    <row r="130" spans="1:9" s="12" customFormat="1" ht="30">
      <c r="A130" s="837"/>
      <c r="B130" s="11"/>
      <c r="C130" s="40" t="s">
        <v>61</v>
      </c>
      <c r="D130" s="13" t="s">
        <v>34</v>
      </c>
      <c r="F130" s="11" t="s">
        <v>67</v>
      </c>
      <c r="G130" s="740"/>
      <c r="H130" s="73">
        <v>8136000</v>
      </c>
      <c r="I130" s="41" t="s">
        <v>149</v>
      </c>
    </row>
    <row r="131" spans="1:9" s="12" customFormat="1" ht="33" customHeight="1">
      <c r="A131" s="837"/>
      <c r="B131" s="11"/>
      <c r="C131" s="40" t="s">
        <v>62</v>
      </c>
      <c r="D131" s="13" t="s">
        <v>34</v>
      </c>
      <c r="E131" s="840" t="s">
        <v>171</v>
      </c>
      <c r="F131" s="11" t="s">
        <v>57</v>
      </c>
      <c r="G131" s="740"/>
      <c r="H131" s="73">
        <v>5300000</v>
      </c>
      <c r="I131" s="41" t="s">
        <v>149</v>
      </c>
    </row>
    <row r="132" spans="1:9" s="12" customFormat="1" ht="30">
      <c r="A132" s="837"/>
      <c r="B132" s="11"/>
      <c r="C132" s="40" t="s">
        <v>61</v>
      </c>
      <c r="D132" s="13" t="s">
        <v>34</v>
      </c>
      <c r="E132" s="679"/>
      <c r="F132" s="11" t="s">
        <v>58</v>
      </c>
      <c r="G132" s="740"/>
      <c r="H132" s="73">
        <v>5500000</v>
      </c>
      <c r="I132" s="41" t="s">
        <v>149</v>
      </c>
    </row>
    <row r="133" spans="1:9" s="12" customFormat="1" ht="30">
      <c r="A133" s="837"/>
      <c r="B133" s="11"/>
      <c r="C133" s="40" t="s">
        <v>61</v>
      </c>
      <c r="D133" s="13" t="s">
        <v>34</v>
      </c>
      <c r="E133" s="679"/>
      <c r="F133" s="11" t="s">
        <v>59</v>
      </c>
      <c r="G133" s="740"/>
      <c r="H133" s="73">
        <v>6680000</v>
      </c>
      <c r="I133" s="41" t="s">
        <v>149</v>
      </c>
    </row>
    <row r="134" spans="1:9" s="12" customFormat="1" ht="30">
      <c r="A134" s="837"/>
      <c r="B134" s="11"/>
      <c r="C134" s="40" t="s">
        <v>61</v>
      </c>
      <c r="D134" s="13" t="s">
        <v>34</v>
      </c>
      <c r="E134" s="680"/>
      <c r="F134" s="11" t="s">
        <v>63</v>
      </c>
      <c r="G134" s="740"/>
      <c r="H134" s="73">
        <v>6850000</v>
      </c>
      <c r="I134" s="41" t="s">
        <v>149</v>
      </c>
    </row>
    <row r="135" spans="1:9" s="12" customFormat="1" ht="45" customHeight="1">
      <c r="A135" s="837"/>
      <c r="B135" s="11"/>
      <c r="C135" s="755" t="s">
        <v>851</v>
      </c>
      <c r="D135" s="755"/>
      <c r="E135" s="755"/>
      <c r="F135" s="755"/>
      <c r="G135" s="740"/>
      <c r="H135" s="1"/>
      <c r="I135" s="41"/>
    </row>
    <row r="136" spans="1:9" s="12" customFormat="1" ht="30">
      <c r="A136" s="837"/>
      <c r="B136" s="11"/>
      <c r="C136" s="40" t="s">
        <v>64</v>
      </c>
      <c r="D136" s="13" t="s">
        <v>34</v>
      </c>
      <c r="E136" s="839" t="s">
        <v>171</v>
      </c>
      <c r="F136" s="11" t="s">
        <v>613</v>
      </c>
      <c r="G136" s="740"/>
      <c r="H136" s="73">
        <v>4280000</v>
      </c>
      <c r="I136" s="41" t="s">
        <v>149</v>
      </c>
    </row>
    <row r="137" spans="1:9" s="12" customFormat="1" ht="30">
      <c r="A137" s="837"/>
      <c r="B137" s="11"/>
      <c r="C137" s="40" t="s">
        <v>64</v>
      </c>
      <c r="D137" s="13" t="s">
        <v>34</v>
      </c>
      <c r="E137" s="839"/>
      <c r="F137" s="11" t="s">
        <v>612</v>
      </c>
      <c r="G137" s="740"/>
      <c r="H137" s="73">
        <v>4520000</v>
      </c>
      <c r="I137" s="41" t="s">
        <v>149</v>
      </c>
    </row>
    <row r="138" spans="1:9" s="12" customFormat="1" ht="30">
      <c r="A138" s="837"/>
      <c r="B138" s="11"/>
      <c r="C138" s="40" t="s">
        <v>64</v>
      </c>
      <c r="D138" s="13" t="s">
        <v>34</v>
      </c>
      <c r="E138" s="839"/>
      <c r="F138" s="11" t="s">
        <v>614</v>
      </c>
      <c r="G138" s="740"/>
      <c r="H138" s="73">
        <v>5100000</v>
      </c>
      <c r="I138" s="41" t="s">
        <v>149</v>
      </c>
    </row>
    <row r="139" spans="1:9" s="12" customFormat="1" ht="30">
      <c r="A139" s="837"/>
      <c r="B139" s="11"/>
      <c r="C139" s="40" t="s">
        <v>64</v>
      </c>
      <c r="D139" s="13" t="s">
        <v>34</v>
      </c>
      <c r="E139" s="839"/>
      <c r="F139" s="11" t="s">
        <v>615</v>
      </c>
      <c r="G139" s="740"/>
      <c r="H139" s="73">
        <v>5500000</v>
      </c>
      <c r="I139" s="41" t="s">
        <v>149</v>
      </c>
    </row>
    <row r="140" spans="1:9" s="12" customFormat="1" ht="30">
      <c r="A140" s="837"/>
      <c r="B140" s="11"/>
      <c r="C140" s="40" t="s">
        <v>64</v>
      </c>
      <c r="D140" s="13" t="s">
        <v>34</v>
      </c>
      <c r="E140" s="839"/>
      <c r="F140" s="11" t="s">
        <v>616</v>
      </c>
      <c r="G140" s="740"/>
      <c r="H140" s="73">
        <v>5780000</v>
      </c>
      <c r="I140" s="41" t="s">
        <v>149</v>
      </c>
    </row>
    <row r="141" spans="1:9" s="12" customFormat="1" ht="61.5" customHeight="1">
      <c r="A141" s="837"/>
      <c r="B141" s="11"/>
      <c r="C141" s="755" t="s">
        <v>850</v>
      </c>
      <c r="D141" s="755"/>
      <c r="E141" s="755"/>
      <c r="F141" s="755"/>
      <c r="G141" s="740" t="str">
        <f>G117</f>
        <v>Công ty Cổ Phần Điện và Chiếu Sáng Phú Thắng
Đc: Lô số CN1, khu công nghiệp Thạch Thất - Quốc Oai, Xã Tây Phương, Thành phố Hà Nội, ĐT: 0968646147</v>
      </c>
      <c r="H141" s="1"/>
      <c r="I141" s="41"/>
    </row>
    <row r="142" spans="1:9" s="12" customFormat="1" ht="30">
      <c r="A142" s="837"/>
      <c r="B142" s="11"/>
      <c r="C142" s="40" t="s">
        <v>65</v>
      </c>
      <c r="D142" s="13" t="s">
        <v>34</v>
      </c>
      <c r="E142" s="839" t="s">
        <v>171</v>
      </c>
      <c r="F142" s="11" t="s">
        <v>617</v>
      </c>
      <c r="G142" s="740"/>
      <c r="H142" s="73">
        <v>2530000</v>
      </c>
      <c r="I142" s="41" t="s">
        <v>149</v>
      </c>
    </row>
    <row r="143" spans="1:9" s="12" customFormat="1" ht="30">
      <c r="A143" s="837"/>
      <c r="B143" s="11"/>
      <c r="C143" s="40" t="s">
        <v>65</v>
      </c>
      <c r="D143" s="13" t="s">
        <v>34</v>
      </c>
      <c r="E143" s="839"/>
      <c r="F143" s="11" t="s">
        <v>618</v>
      </c>
      <c r="G143" s="740"/>
      <c r="H143" s="73">
        <v>2840000</v>
      </c>
      <c r="I143" s="41" t="s">
        <v>149</v>
      </c>
    </row>
    <row r="144" spans="1:9" s="12" customFormat="1" ht="30">
      <c r="A144" s="837"/>
      <c r="B144" s="11"/>
      <c r="C144" s="40" t="s">
        <v>66</v>
      </c>
      <c r="D144" s="13" t="s">
        <v>34</v>
      </c>
      <c r="E144" s="839"/>
      <c r="F144" s="11" t="s">
        <v>619</v>
      </c>
      <c r="G144" s="740"/>
      <c r="H144" s="73">
        <v>3100000</v>
      </c>
      <c r="I144" s="41" t="s">
        <v>149</v>
      </c>
    </row>
    <row r="145" spans="1:9" s="12" customFormat="1" ht="30">
      <c r="A145" s="837"/>
      <c r="B145" s="11"/>
      <c r="C145" s="40" t="s">
        <v>620</v>
      </c>
      <c r="D145" s="13" t="s">
        <v>34</v>
      </c>
      <c r="E145" s="839"/>
      <c r="F145" s="11" t="s">
        <v>621</v>
      </c>
      <c r="G145" s="740"/>
      <c r="H145" s="73">
        <v>3350000</v>
      </c>
      <c r="I145" s="41" t="s">
        <v>149</v>
      </c>
    </row>
    <row r="146" spans="1:9" s="12" customFormat="1" ht="30">
      <c r="A146" s="837"/>
      <c r="B146" s="11"/>
      <c r="C146" s="40" t="s">
        <v>66</v>
      </c>
      <c r="D146" s="13" t="s">
        <v>34</v>
      </c>
      <c r="E146" s="839"/>
      <c r="F146" s="11" t="s">
        <v>622</v>
      </c>
      <c r="G146" s="740"/>
      <c r="H146" s="73">
        <v>3500000</v>
      </c>
      <c r="I146" s="41" t="s">
        <v>149</v>
      </c>
    </row>
    <row r="147" spans="1:9" s="12" customFormat="1" ht="48" customHeight="1">
      <c r="A147" s="837"/>
      <c r="B147" s="11"/>
      <c r="C147" s="755" t="s">
        <v>849</v>
      </c>
      <c r="D147" s="755"/>
      <c r="E147" s="755"/>
      <c r="F147" s="755"/>
      <c r="G147" s="740"/>
      <c r="H147" s="1"/>
      <c r="I147" s="41"/>
    </row>
    <row r="148" spans="1:9" s="12" customFormat="1" ht="45" customHeight="1">
      <c r="A148" s="837"/>
      <c r="B148" s="11"/>
      <c r="C148" s="40" t="s">
        <v>623</v>
      </c>
      <c r="D148" s="13" t="s">
        <v>34</v>
      </c>
      <c r="E148" s="840" t="s">
        <v>816</v>
      </c>
      <c r="F148" s="11" t="s">
        <v>624</v>
      </c>
      <c r="G148" s="740"/>
      <c r="H148" s="73">
        <v>4004000</v>
      </c>
      <c r="I148" s="41" t="s">
        <v>149</v>
      </c>
    </row>
    <row r="149" spans="1:9" s="12" customFormat="1" ht="30">
      <c r="A149" s="837"/>
      <c r="B149" s="11"/>
      <c r="C149" s="40" t="s">
        <v>623</v>
      </c>
      <c r="D149" s="13" t="s">
        <v>34</v>
      </c>
      <c r="E149" s="679"/>
      <c r="F149" s="11" t="s">
        <v>625</v>
      </c>
      <c r="G149" s="740"/>
      <c r="H149" s="73">
        <v>4340000</v>
      </c>
      <c r="I149" s="41" t="s">
        <v>149</v>
      </c>
    </row>
    <row r="150" spans="1:9" s="12" customFormat="1" ht="30">
      <c r="A150" s="837"/>
      <c r="B150" s="11"/>
      <c r="C150" s="40" t="s">
        <v>623</v>
      </c>
      <c r="D150" s="13" t="s">
        <v>34</v>
      </c>
      <c r="E150" s="679"/>
      <c r="F150" s="11" t="s">
        <v>614</v>
      </c>
      <c r="G150" s="740"/>
      <c r="H150" s="73">
        <v>5300000</v>
      </c>
      <c r="I150" s="41" t="s">
        <v>149</v>
      </c>
    </row>
    <row r="151" spans="1:9" s="12" customFormat="1" ht="30">
      <c r="A151" s="837"/>
      <c r="B151" s="11"/>
      <c r="C151" s="40" t="s">
        <v>626</v>
      </c>
      <c r="D151" s="13" t="s">
        <v>34</v>
      </c>
      <c r="E151" s="679"/>
      <c r="F151" s="11" t="s">
        <v>627</v>
      </c>
      <c r="G151" s="740"/>
      <c r="H151" s="73">
        <v>5560000</v>
      </c>
      <c r="I151" s="41" t="s">
        <v>149</v>
      </c>
    </row>
    <row r="152" spans="1:9" s="12" customFormat="1" ht="30">
      <c r="A152" s="837"/>
      <c r="B152" s="11"/>
      <c r="C152" s="40" t="s">
        <v>623</v>
      </c>
      <c r="D152" s="13" t="s">
        <v>34</v>
      </c>
      <c r="E152" s="679"/>
      <c r="F152" s="11" t="s">
        <v>628</v>
      </c>
      <c r="G152" s="740"/>
      <c r="H152" s="73">
        <v>5850000</v>
      </c>
      <c r="I152" s="41" t="s">
        <v>149</v>
      </c>
    </row>
    <row r="153" spans="1:9" s="12" customFormat="1" ht="30">
      <c r="A153" s="837"/>
      <c r="B153" s="11"/>
      <c r="C153" s="40" t="s">
        <v>626</v>
      </c>
      <c r="D153" s="13" t="s">
        <v>34</v>
      </c>
      <c r="E153" s="680"/>
      <c r="F153" s="11" t="s">
        <v>629</v>
      </c>
      <c r="G153" s="740"/>
      <c r="H153" s="73">
        <v>6100000</v>
      </c>
      <c r="I153" s="41" t="s">
        <v>149</v>
      </c>
    </row>
    <row r="154" spans="1:9" s="12" customFormat="1" ht="65.25" customHeight="1">
      <c r="A154" s="837"/>
      <c r="B154" s="11"/>
      <c r="C154" s="755" t="s">
        <v>846</v>
      </c>
      <c r="D154" s="755"/>
      <c r="E154" s="755"/>
      <c r="F154" s="755"/>
      <c r="G154" s="740"/>
      <c r="H154" s="1"/>
      <c r="I154" s="41"/>
    </row>
    <row r="155" spans="1:9" s="12" customFormat="1" ht="30">
      <c r="A155" s="837"/>
      <c r="B155" s="11"/>
      <c r="C155" s="40" t="s">
        <v>630</v>
      </c>
      <c r="D155" s="13" t="s">
        <v>34</v>
      </c>
      <c r="E155" s="839" t="s">
        <v>171</v>
      </c>
      <c r="F155" s="11" t="s">
        <v>631</v>
      </c>
      <c r="G155" s="740"/>
      <c r="H155" s="73">
        <v>5250000</v>
      </c>
      <c r="I155" s="41" t="s">
        <v>149</v>
      </c>
    </row>
    <row r="156" spans="1:9" s="12" customFormat="1" ht="30">
      <c r="A156" s="837"/>
      <c r="B156" s="11"/>
      <c r="C156" s="40" t="s">
        <v>68</v>
      </c>
      <c r="D156" s="13" t="s">
        <v>34</v>
      </c>
      <c r="E156" s="839"/>
      <c r="F156" s="11" t="s">
        <v>632</v>
      </c>
      <c r="G156" s="740"/>
      <c r="H156" s="73">
        <v>5450000</v>
      </c>
      <c r="I156" s="41" t="s">
        <v>149</v>
      </c>
    </row>
    <row r="157" spans="1:9" s="12" customFormat="1" ht="30">
      <c r="A157" s="837"/>
      <c r="B157" s="11"/>
      <c r="C157" s="40" t="s">
        <v>68</v>
      </c>
      <c r="D157" s="13" t="s">
        <v>34</v>
      </c>
      <c r="E157" s="839"/>
      <c r="F157" s="11" t="s">
        <v>633</v>
      </c>
      <c r="G157" s="740"/>
      <c r="H157" s="73">
        <v>5750000</v>
      </c>
      <c r="I157" s="41" t="s">
        <v>149</v>
      </c>
    </row>
    <row r="158" spans="1:9" s="12" customFormat="1" ht="30">
      <c r="A158" s="837"/>
      <c r="B158" s="11"/>
      <c r="C158" s="40" t="s">
        <v>68</v>
      </c>
      <c r="D158" s="13" t="s">
        <v>34</v>
      </c>
      <c r="E158" s="839"/>
      <c r="F158" s="11" t="s">
        <v>634</v>
      </c>
      <c r="G158" s="740"/>
      <c r="H158" s="73">
        <v>5990000</v>
      </c>
      <c r="I158" s="41" t="s">
        <v>149</v>
      </c>
    </row>
    <row r="159" spans="1:9" s="12" customFormat="1" ht="30">
      <c r="A159" s="837"/>
      <c r="B159" s="11"/>
      <c r="C159" s="40" t="s">
        <v>68</v>
      </c>
      <c r="D159" s="13" t="s">
        <v>34</v>
      </c>
      <c r="E159" s="839"/>
      <c r="F159" s="11" t="s">
        <v>59</v>
      </c>
      <c r="G159" s="740"/>
      <c r="H159" s="73">
        <v>6450000</v>
      </c>
      <c r="I159" s="41" t="s">
        <v>149</v>
      </c>
    </row>
    <row r="160" spans="1:9" s="12" customFormat="1" ht="67.5" customHeight="1">
      <c r="A160" s="837"/>
      <c r="B160" s="11"/>
      <c r="C160" s="755" t="s">
        <v>847</v>
      </c>
      <c r="D160" s="755"/>
      <c r="E160" s="755"/>
      <c r="F160" s="755"/>
      <c r="G160" s="740" t="str">
        <f>G141</f>
        <v>Công ty Cổ Phần Điện và Chiếu Sáng Phú Thắng
Đc: Lô số CN1, khu công nghiệp Thạch Thất - Quốc Oai, Xã Tây Phương, Thành phố Hà Nội, ĐT: 0968646147</v>
      </c>
      <c r="H160" s="1"/>
      <c r="I160" s="41"/>
    </row>
    <row r="161" spans="1:9" s="12" customFormat="1" ht="45">
      <c r="A161" s="837"/>
      <c r="B161" s="11"/>
      <c r="C161" s="40" t="s">
        <v>69</v>
      </c>
      <c r="D161" s="13" t="s">
        <v>34</v>
      </c>
      <c r="E161" s="839" t="s">
        <v>171</v>
      </c>
      <c r="F161" s="47" t="s">
        <v>635</v>
      </c>
      <c r="G161" s="740"/>
      <c r="H161" s="73">
        <v>3500000</v>
      </c>
      <c r="I161" s="41" t="s">
        <v>149</v>
      </c>
    </row>
    <row r="162" spans="1:9" s="12" customFormat="1" ht="45">
      <c r="A162" s="837"/>
      <c r="B162" s="11"/>
      <c r="C162" s="40" t="s">
        <v>69</v>
      </c>
      <c r="D162" s="13" t="s">
        <v>34</v>
      </c>
      <c r="E162" s="839"/>
      <c r="F162" s="11" t="s">
        <v>636</v>
      </c>
      <c r="G162" s="740"/>
      <c r="H162" s="73">
        <v>3950000</v>
      </c>
      <c r="I162" s="41" t="s">
        <v>149</v>
      </c>
    </row>
    <row r="163" spans="1:9" s="12" customFormat="1" ht="60" customHeight="1">
      <c r="A163" s="837"/>
      <c r="B163" s="11"/>
      <c r="C163" s="40" t="s">
        <v>69</v>
      </c>
      <c r="D163" s="13" t="s">
        <v>34</v>
      </c>
      <c r="E163" s="839"/>
      <c r="F163" s="11" t="s">
        <v>637</v>
      </c>
      <c r="G163" s="740"/>
      <c r="H163" s="73">
        <v>7020000</v>
      </c>
      <c r="I163" s="41" t="s">
        <v>149</v>
      </c>
    </row>
    <row r="164" spans="1:9" s="12" customFormat="1" ht="63" customHeight="1">
      <c r="A164" s="837"/>
      <c r="B164" s="11"/>
      <c r="C164" s="755" t="s">
        <v>853</v>
      </c>
      <c r="D164" s="755"/>
      <c r="E164" s="755"/>
      <c r="F164" s="755"/>
      <c r="G164" s="740"/>
      <c r="H164" s="1"/>
      <c r="I164" s="41"/>
    </row>
    <row r="165" spans="1:9" s="12" customFormat="1" ht="30">
      <c r="A165" s="837"/>
      <c r="B165" s="11"/>
      <c r="C165" s="40" t="s">
        <v>70</v>
      </c>
      <c r="D165" s="13" t="s">
        <v>34</v>
      </c>
      <c r="E165" s="839" t="s">
        <v>171</v>
      </c>
      <c r="F165" s="11" t="s">
        <v>638</v>
      </c>
      <c r="G165" s="740"/>
      <c r="H165" s="74">
        <v>4916000</v>
      </c>
      <c r="I165" s="41" t="s">
        <v>149</v>
      </c>
    </row>
    <row r="166" spans="1:9" s="12" customFormat="1" ht="30">
      <c r="A166" s="837"/>
      <c r="B166" s="11"/>
      <c r="C166" s="40" t="s">
        <v>70</v>
      </c>
      <c r="D166" s="13" t="s">
        <v>34</v>
      </c>
      <c r="E166" s="839"/>
      <c r="F166" s="11" t="s">
        <v>639</v>
      </c>
      <c r="G166" s="740"/>
      <c r="H166" s="74">
        <v>5690000</v>
      </c>
      <c r="I166" s="41" t="s">
        <v>149</v>
      </c>
    </row>
    <row r="167" spans="1:9" s="12" customFormat="1" ht="30">
      <c r="A167" s="837"/>
      <c r="B167" s="11"/>
      <c r="C167" s="40" t="s">
        <v>640</v>
      </c>
      <c r="D167" s="13" t="s">
        <v>34</v>
      </c>
      <c r="E167" s="839"/>
      <c r="F167" s="11" t="s">
        <v>641</v>
      </c>
      <c r="G167" s="740"/>
      <c r="H167" s="74">
        <v>6750000</v>
      </c>
      <c r="I167" s="41" t="s">
        <v>149</v>
      </c>
    </row>
    <row r="168" spans="1:9" s="12" customFormat="1" ht="27.6" customHeight="1">
      <c r="A168" s="837"/>
      <c r="B168" s="11"/>
      <c r="C168" s="40" t="s">
        <v>70</v>
      </c>
      <c r="D168" s="13" t="s">
        <v>34</v>
      </c>
      <c r="E168" s="839"/>
      <c r="F168" s="11" t="s">
        <v>642</v>
      </c>
      <c r="G168" s="740"/>
      <c r="H168" s="74">
        <v>7000000</v>
      </c>
      <c r="I168" s="41" t="s">
        <v>149</v>
      </c>
    </row>
    <row r="169" spans="1:9" s="12" customFormat="1" ht="30">
      <c r="A169" s="837"/>
      <c r="B169" s="11"/>
      <c r="C169" s="40" t="s">
        <v>70</v>
      </c>
      <c r="D169" s="13" t="s">
        <v>34</v>
      </c>
      <c r="E169" s="839"/>
      <c r="F169" s="11" t="s">
        <v>643</v>
      </c>
      <c r="G169" s="740"/>
      <c r="H169" s="74">
        <v>7500000</v>
      </c>
      <c r="I169" s="41" t="s">
        <v>149</v>
      </c>
    </row>
    <row r="170" spans="1:9" s="12" customFormat="1" ht="71.25" customHeight="1">
      <c r="A170" s="837"/>
      <c r="B170" s="11"/>
      <c r="C170" s="755" t="s">
        <v>854</v>
      </c>
      <c r="D170" s="755"/>
      <c r="E170" s="755"/>
      <c r="F170" s="755"/>
      <c r="G170" s="740"/>
      <c r="H170" s="1"/>
      <c r="I170" s="41"/>
    </row>
    <row r="171" spans="1:9" s="12" customFormat="1" ht="27.6" customHeight="1">
      <c r="A171" s="837"/>
      <c r="B171" s="11"/>
      <c r="C171" s="40" t="s">
        <v>644</v>
      </c>
      <c r="D171" s="13" t="s">
        <v>34</v>
      </c>
      <c r="E171" s="839" t="s">
        <v>171</v>
      </c>
      <c r="F171" s="47" t="s">
        <v>645</v>
      </c>
      <c r="G171" s="740"/>
      <c r="H171" s="74">
        <v>15700000</v>
      </c>
      <c r="I171" s="41" t="s">
        <v>149</v>
      </c>
    </row>
    <row r="172" spans="1:9" s="12" customFormat="1" ht="30">
      <c r="A172" s="837"/>
      <c r="B172" s="11"/>
      <c r="C172" s="40" t="s">
        <v>644</v>
      </c>
      <c r="D172" s="13" t="s">
        <v>34</v>
      </c>
      <c r="E172" s="839"/>
      <c r="F172" s="47" t="s">
        <v>646</v>
      </c>
      <c r="G172" s="740"/>
      <c r="H172" s="74">
        <v>16100000</v>
      </c>
      <c r="I172" s="41" t="s">
        <v>149</v>
      </c>
    </row>
    <row r="173" spans="1:9" s="12" customFormat="1" ht="30">
      <c r="A173" s="837"/>
      <c r="B173" s="11"/>
      <c r="C173" s="40" t="s">
        <v>644</v>
      </c>
      <c r="D173" s="13" t="s">
        <v>34</v>
      </c>
      <c r="E173" s="839"/>
      <c r="F173" s="47" t="s">
        <v>647</v>
      </c>
      <c r="G173" s="740"/>
      <c r="H173" s="74">
        <v>17300000</v>
      </c>
      <c r="I173" s="41" t="s">
        <v>149</v>
      </c>
    </row>
    <row r="174" spans="1:9" s="12" customFormat="1" ht="30">
      <c r="A174" s="837"/>
      <c r="B174" s="11"/>
      <c r="C174" s="40" t="s">
        <v>644</v>
      </c>
      <c r="D174" s="13" t="s">
        <v>34</v>
      </c>
      <c r="E174" s="839"/>
      <c r="F174" s="47" t="s">
        <v>648</v>
      </c>
      <c r="G174" s="740"/>
      <c r="H174" s="74">
        <v>21100000</v>
      </c>
      <c r="I174" s="41" t="s">
        <v>149</v>
      </c>
    </row>
    <row r="175" spans="1:9" s="12" customFormat="1" ht="34.5" customHeight="1">
      <c r="A175" s="837"/>
      <c r="B175" s="11"/>
      <c r="C175" s="40" t="s">
        <v>644</v>
      </c>
      <c r="D175" s="13" t="s">
        <v>34</v>
      </c>
      <c r="E175" s="839"/>
      <c r="F175" s="47" t="s">
        <v>649</v>
      </c>
      <c r="G175" s="740"/>
      <c r="H175" s="74">
        <v>24500000</v>
      </c>
      <c r="I175" s="41" t="s">
        <v>149</v>
      </c>
    </row>
    <row r="176" spans="1:9" s="12" customFormat="1" ht="30">
      <c r="A176" s="837"/>
      <c r="B176" s="11"/>
      <c r="C176" s="40" t="s">
        <v>650</v>
      </c>
      <c r="D176" s="13" t="s">
        <v>34</v>
      </c>
      <c r="E176" s="839"/>
      <c r="F176" s="47" t="s">
        <v>651</v>
      </c>
      <c r="G176" s="740"/>
      <c r="H176" s="74">
        <v>26500000</v>
      </c>
      <c r="I176" s="41" t="s">
        <v>149</v>
      </c>
    </row>
    <row r="177" spans="1:9" s="12" customFormat="1" ht="57" customHeight="1">
      <c r="A177" s="837"/>
      <c r="B177" s="11"/>
      <c r="C177" s="755" t="s">
        <v>848</v>
      </c>
      <c r="D177" s="755"/>
      <c r="E177" s="755"/>
      <c r="F177" s="755"/>
      <c r="G177" s="740"/>
      <c r="H177" s="1"/>
      <c r="I177" s="41"/>
    </row>
    <row r="178" spans="1:9" s="12" customFormat="1" ht="52.5" customHeight="1">
      <c r="A178" s="837"/>
      <c r="B178" s="11"/>
      <c r="C178" s="40" t="s">
        <v>71</v>
      </c>
      <c r="D178" s="13" t="s">
        <v>34</v>
      </c>
      <c r="E178" s="840" t="s">
        <v>816</v>
      </c>
      <c r="F178" s="11" t="s">
        <v>624</v>
      </c>
      <c r="G178" s="740"/>
      <c r="H178" s="74">
        <v>5950000</v>
      </c>
      <c r="I178" s="41" t="s">
        <v>149</v>
      </c>
    </row>
    <row r="179" spans="1:9" s="12" customFormat="1" ht="38.25" customHeight="1">
      <c r="A179" s="837"/>
      <c r="B179" s="11"/>
      <c r="C179" s="40" t="s">
        <v>71</v>
      </c>
      <c r="D179" s="13" t="s">
        <v>34</v>
      </c>
      <c r="E179" s="679"/>
      <c r="F179" s="11" t="s">
        <v>652</v>
      </c>
      <c r="G179" s="740" t="str">
        <f>G160</f>
        <v>Công ty Cổ Phần Điện và Chiếu Sáng Phú Thắng
Đc: Lô số CN1, khu công nghiệp Thạch Thất - Quốc Oai, Xã Tây Phương, Thành phố Hà Nội, ĐT: 0968646147</v>
      </c>
      <c r="H179" s="74">
        <v>6350000</v>
      </c>
      <c r="I179" s="41" t="s">
        <v>149</v>
      </c>
    </row>
    <row r="180" spans="1:9" s="12" customFormat="1" ht="36.6" customHeight="1">
      <c r="A180" s="837"/>
      <c r="B180" s="11"/>
      <c r="C180" s="40" t="s">
        <v>71</v>
      </c>
      <c r="D180" s="13" t="s">
        <v>34</v>
      </c>
      <c r="E180" s="680"/>
      <c r="F180" s="11" t="s">
        <v>653</v>
      </c>
      <c r="G180" s="740"/>
      <c r="H180" s="74">
        <v>6750000</v>
      </c>
      <c r="I180" s="41" t="s">
        <v>149</v>
      </c>
    </row>
    <row r="181" spans="1:9" s="12" customFormat="1" ht="31.9" customHeight="1">
      <c r="A181" s="837"/>
      <c r="B181" s="11"/>
      <c r="C181" s="40" t="s">
        <v>71</v>
      </c>
      <c r="D181" s="13" t="s">
        <v>34</v>
      </c>
      <c r="E181" s="840" t="str">
        <f>+E178</f>
        <v>TCVN 7722-1:2017/IEC 60598-1:2014; TCVN 7722-2-3:2019/IEC 60598-2-3:2011 và TCVN 4255:2008/IEC 60529:2001 (SP.008.23.27)</v>
      </c>
      <c r="F181" s="11" t="s">
        <v>654</v>
      </c>
      <c r="G181" s="740"/>
      <c r="H181" s="74">
        <v>7150000</v>
      </c>
      <c r="I181" s="41" t="s">
        <v>149</v>
      </c>
    </row>
    <row r="182" spans="1:9" s="12" customFormat="1" ht="30">
      <c r="A182" s="837"/>
      <c r="B182" s="11"/>
      <c r="C182" s="40" t="s">
        <v>71</v>
      </c>
      <c r="D182" s="13" t="s">
        <v>34</v>
      </c>
      <c r="E182" s="679"/>
      <c r="F182" s="11" t="s">
        <v>655</v>
      </c>
      <c r="G182" s="740"/>
      <c r="H182" s="74">
        <v>7550000</v>
      </c>
      <c r="I182" s="41" t="s">
        <v>149</v>
      </c>
    </row>
    <row r="183" spans="1:9" s="12" customFormat="1" ht="30">
      <c r="A183" s="837"/>
      <c r="B183" s="11"/>
      <c r="C183" s="40" t="s">
        <v>71</v>
      </c>
      <c r="D183" s="13" t="s">
        <v>34</v>
      </c>
      <c r="E183" s="679"/>
      <c r="F183" s="11" t="s">
        <v>656</v>
      </c>
      <c r="G183" s="740"/>
      <c r="H183" s="74">
        <v>8530000</v>
      </c>
      <c r="I183" s="41" t="s">
        <v>149</v>
      </c>
    </row>
    <row r="184" spans="1:9" s="12" customFormat="1" ht="30" customHeight="1">
      <c r="A184" s="837"/>
      <c r="B184" s="11"/>
      <c r="C184" s="40" t="s">
        <v>657</v>
      </c>
      <c r="D184" s="13" t="s">
        <v>34</v>
      </c>
      <c r="E184" s="680"/>
      <c r="F184" s="11" t="s">
        <v>658</v>
      </c>
      <c r="G184" s="740"/>
      <c r="H184" s="74">
        <v>9375000</v>
      </c>
      <c r="I184" s="41" t="s">
        <v>149</v>
      </c>
    </row>
    <row r="185" spans="1:9" s="12" customFormat="1">
      <c r="A185" s="837"/>
      <c r="B185" s="11"/>
      <c r="C185" s="755" t="s">
        <v>41</v>
      </c>
      <c r="D185" s="755"/>
      <c r="E185" s="755"/>
      <c r="F185" s="755"/>
      <c r="G185" s="740"/>
      <c r="H185" s="1"/>
      <c r="I185" s="41"/>
    </row>
    <row r="186" spans="1:9" s="12" customFormat="1" ht="21" customHeight="1">
      <c r="A186" s="837"/>
      <c r="B186" s="11"/>
      <c r="C186" s="40" t="s">
        <v>97</v>
      </c>
      <c r="D186" s="13" t="s">
        <v>26</v>
      </c>
      <c r="E186" s="677" t="s">
        <v>86</v>
      </c>
      <c r="F186" s="49" t="s">
        <v>98</v>
      </c>
      <c r="G186" s="740"/>
      <c r="H186" s="1">
        <v>39405.15</v>
      </c>
      <c r="I186" s="41" t="s">
        <v>149</v>
      </c>
    </row>
    <row r="187" spans="1:9" s="12" customFormat="1" ht="21" customHeight="1">
      <c r="A187" s="837"/>
      <c r="B187" s="11"/>
      <c r="C187" s="40" t="s">
        <v>97</v>
      </c>
      <c r="D187" s="13" t="s">
        <v>26</v>
      </c>
      <c r="E187" s="678"/>
      <c r="F187" s="49" t="s">
        <v>99</v>
      </c>
      <c r="G187" s="740"/>
      <c r="H187" s="1">
        <v>63296.100000000006</v>
      </c>
      <c r="I187" s="41" t="s">
        <v>149</v>
      </c>
    </row>
    <row r="188" spans="1:9" s="12" customFormat="1" ht="21" customHeight="1">
      <c r="A188" s="837"/>
      <c r="B188" s="11"/>
      <c r="C188" s="40" t="s">
        <v>97</v>
      </c>
      <c r="D188" s="13" t="s">
        <v>26</v>
      </c>
      <c r="E188" s="678"/>
      <c r="F188" s="47" t="s">
        <v>87</v>
      </c>
      <c r="G188" s="740"/>
      <c r="H188" s="1">
        <v>98145</v>
      </c>
      <c r="I188" s="41" t="s">
        <v>149</v>
      </c>
    </row>
    <row r="189" spans="1:9" s="12" customFormat="1" ht="21" customHeight="1">
      <c r="A189" s="837"/>
      <c r="B189" s="11"/>
      <c r="C189" s="40" t="s">
        <v>97</v>
      </c>
      <c r="D189" s="13" t="s">
        <v>26</v>
      </c>
      <c r="E189" s="678"/>
      <c r="F189" s="47" t="s">
        <v>88</v>
      </c>
      <c r="G189" s="740"/>
      <c r="H189" s="1">
        <v>151564.5</v>
      </c>
      <c r="I189" s="41" t="s">
        <v>149</v>
      </c>
    </row>
    <row r="190" spans="1:9" s="12" customFormat="1" ht="21" customHeight="1">
      <c r="A190" s="837"/>
      <c r="B190" s="11"/>
      <c r="C190" s="40" t="s">
        <v>97</v>
      </c>
      <c r="D190" s="13" t="s">
        <v>26</v>
      </c>
      <c r="E190" s="678"/>
      <c r="F190" s="47" t="s">
        <v>89</v>
      </c>
      <c r="G190" s="740"/>
      <c r="H190" s="1">
        <v>209062.35</v>
      </c>
      <c r="I190" s="41" t="s">
        <v>149</v>
      </c>
    </row>
    <row r="191" spans="1:9" s="12" customFormat="1" ht="21" customHeight="1">
      <c r="A191" s="837"/>
      <c r="B191" s="11"/>
      <c r="C191" s="40" t="s">
        <v>97</v>
      </c>
      <c r="D191" s="13" t="s">
        <v>26</v>
      </c>
      <c r="E191" s="678"/>
      <c r="F191" s="47" t="s">
        <v>90</v>
      </c>
      <c r="G191" s="740"/>
      <c r="H191" s="1">
        <v>290850.75</v>
      </c>
      <c r="I191" s="41" t="s">
        <v>149</v>
      </c>
    </row>
    <row r="192" spans="1:9" s="12" customFormat="1" ht="21" customHeight="1">
      <c r="A192" s="837"/>
      <c r="B192" s="11"/>
      <c r="C192" s="40" t="s">
        <v>97</v>
      </c>
      <c r="D192" s="13" t="s">
        <v>26</v>
      </c>
      <c r="E192" s="678"/>
      <c r="F192" s="47" t="s">
        <v>91</v>
      </c>
      <c r="G192" s="740"/>
      <c r="H192" s="1">
        <v>406674</v>
      </c>
      <c r="I192" s="41" t="s">
        <v>149</v>
      </c>
    </row>
    <row r="193" spans="1:9" s="12" customFormat="1" ht="21" customHeight="1">
      <c r="A193" s="837"/>
      <c r="B193" s="11"/>
      <c r="C193" s="40" t="s">
        <v>97</v>
      </c>
      <c r="D193" s="13" t="s">
        <v>26</v>
      </c>
      <c r="E193" s="678"/>
      <c r="F193" s="47" t="s">
        <v>92</v>
      </c>
      <c r="G193" s="740"/>
      <c r="H193" s="1">
        <v>563508.9</v>
      </c>
      <c r="I193" s="41" t="s">
        <v>149</v>
      </c>
    </row>
    <row r="194" spans="1:9" s="12" customFormat="1" ht="21" customHeight="1">
      <c r="A194" s="837"/>
      <c r="B194" s="11"/>
      <c r="C194" s="40" t="s">
        <v>97</v>
      </c>
      <c r="D194" s="13" t="s">
        <v>26</v>
      </c>
      <c r="E194" s="678"/>
      <c r="F194" s="47" t="s">
        <v>93</v>
      </c>
      <c r="G194" s="740"/>
      <c r="H194" s="1">
        <v>708693.3</v>
      </c>
      <c r="I194" s="41" t="s">
        <v>149</v>
      </c>
    </row>
    <row r="195" spans="1:9" s="12" customFormat="1" ht="21" customHeight="1">
      <c r="A195" s="837"/>
      <c r="B195" s="11"/>
      <c r="C195" s="40" t="s">
        <v>97</v>
      </c>
      <c r="D195" s="13" t="s">
        <v>26</v>
      </c>
      <c r="E195" s="678"/>
      <c r="F195" s="47" t="s">
        <v>94</v>
      </c>
      <c r="G195" s="740"/>
      <c r="H195" s="1">
        <v>880024.5</v>
      </c>
      <c r="I195" s="41" t="s">
        <v>149</v>
      </c>
    </row>
    <row r="196" spans="1:9" s="12" customFormat="1" ht="21" customHeight="1">
      <c r="A196" s="837"/>
      <c r="B196" s="11"/>
      <c r="C196" s="40" t="s">
        <v>97</v>
      </c>
      <c r="D196" s="13" t="s">
        <v>26</v>
      </c>
      <c r="E196" s="678"/>
      <c r="F196" s="47" t="s">
        <v>95</v>
      </c>
      <c r="G196" s="740"/>
      <c r="H196" s="1">
        <v>1095417</v>
      </c>
      <c r="I196" s="41" t="s">
        <v>149</v>
      </c>
    </row>
    <row r="197" spans="1:9" s="12" customFormat="1" ht="21" customHeight="1">
      <c r="A197" s="837"/>
      <c r="B197" s="11"/>
      <c r="C197" s="40" t="s">
        <v>97</v>
      </c>
      <c r="D197" s="13" t="s">
        <v>26</v>
      </c>
      <c r="E197" s="735"/>
      <c r="F197" s="47" t="s">
        <v>96</v>
      </c>
      <c r="G197" s="740"/>
      <c r="H197" s="1">
        <v>1441859.4000000001</v>
      </c>
      <c r="I197" s="41" t="s">
        <v>149</v>
      </c>
    </row>
    <row r="198" spans="1:9" s="12" customFormat="1" ht="17.25" customHeight="1">
      <c r="A198" s="837"/>
      <c r="B198" s="11"/>
      <c r="C198" s="755" t="s">
        <v>42</v>
      </c>
      <c r="D198" s="755"/>
      <c r="E198" s="755"/>
      <c r="F198" s="755"/>
      <c r="G198" s="740"/>
      <c r="H198" s="1"/>
      <c r="I198" s="41"/>
    </row>
    <row r="199" spans="1:9" s="12" customFormat="1" ht="21" customHeight="1">
      <c r="A199" s="837"/>
      <c r="B199" s="11"/>
      <c r="C199" s="40" t="s">
        <v>97</v>
      </c>
      <c r="D199" s="13" t="s">
        <v>26</v>
      </c>
      <c r="E199" s="666" t="s">
        <v>86</v>
      </c>
      <c r="F199" s="47" t="s">
        <v>100</v>
      </c>
      <c r="G199" s="740"/>
      <c r="H199" s="1">
        <v>23881.199999999997</v>
      </c>
      <c r="I199" s="41" t="s">
        <v>149</v>
      </c>
    </row>
    <row r="200" spans="1:9" s="12" customFormat="1" ht="21" customHeight="1">
      <c r="A200" s="837"/>
      <c r="B200" s="11"/>
      <c r="C200" s="40" t="s">
        <v>97</v>
      </c>
      <c r="D200" s="13" t="s">
        <v>26</v>
      </c>
      <c r="E200" s="666"/>
      <c r="F200" s="47" t="s">
        <v>101</v>
      </c>
      <c r="G200" s="740"/>
      <c r="H200" s="1">
        <v>37872.799999999996</v>
      </c>
      <c r="I200" s="41" t="s">
        <v>149</v>
      </c>
    </row>
    <row r="201" spans="1:9" s="12" customFormat="1" ht="21" customHeight="1">
      <c r="A201" s="837"/>
      <c r="B201" s="11"/>
      <c r="C201" s="40" t="s">
        <v>97</v>
      </c>
      <c r="D201" s="13" t="s">
        <v>26</v>
      </c>
      <c r="E201" s="666"/>
      <c r="F201" s="47" t="s">
        <v>102</v>
      </c>
      <c r="G201" s="740"/>
      <c r="H201" s="1">
        <v>61585.999999999993</v>
      </c>
      <c r="I201" s="41" t="s">
        <v>149</v>
      </c>
    </row>
    <row r="202" spans="1:9" s="12" customFormat="1" ht="21" customHeight="1">
      <c r="A202" s="837"/>
      <c r="B202" s="11"/>
      <c r="C202" s="40" t="s">
        <v>97</v>
      </c>
      <c r="D202" s="13" t="s">
        <v>26</v>
      </c>
      <c r="E202" s="666"/>
      <c r="F202" s="47" t="s">
        <v>103</v>
      </c>
      <c r="G202" s="740"/>
      <c r="H202" s="1">
        <v>86886.799999999988</v>
      </c>
      <c r="I202" s="41" t="s">
        <v>149</v>
      </c>
    </row>
    <row r="203" spans="1:9" s="12" customFormat="1" ht="21" customHeight="1">
      <c r="A203" s="837"/>
      <c r="B203" s="11"/>
      <c r="C203" s="40" t="s">
        <v>97</v>
      </c>
      <c r="D203" s="13" t="s">
        <v>26</v>
      </c>
      <c r="E203" s="666"/>
      <c r="F203" s="47" t="s">
        <v>104</v>
      </c>
      <c r="G203" s="740"/>
      <c r="H203" s="1">
        <v>137023.6</v>
      </c>
      <c r="I203" s="41" t="s">
        <v>149</v>
      </c>
    </row>
    <row r="204" spans="1:9" s="12" customFormat="1" ht="21" customHeight="1">
      <c r="A204" s="837"/>
      <c r="B204" s="11"/>
      <c r="C204" s="40" t="s">
        <v>97</v>
      </c>
      <c r="D204" s="13" t="s">
        <v>26</v>
      </c>
      <c r="E204" s="666"/>
      <c r="F204" s="47" t="s">
        <v>105</v>
      </c>
      <c r="G204" s="740"/>
      <c r="H204" s="1">
        <v>210572.59999999998</v>
      </c>
      <c r="I204" s="41" t="s">
        <v>149</v>
      </c>
    </row>
    <row r="205" spans="1:9" s="12" customFormat="1" ht="21" customHeight="1">
      <c r="A205" s="837"/>
      <c r="B205" s="11"/>
      <c r="C205" s="40" t="s">
        <v>97</v>
      </c>
      <c r="D205" s="13" t="s">
        <v>26</v>
      </c>
      <c r="E205" s="666"/>
      <c r="F205" s="47" t="s">
        <v>106</v>
      </c>
      <c r="G205" s="740"/>
      <c r="H205" s="1">
        <v>326365.19999999995</v>
      </c>
      <c r="I205" s="41" t="s">
        <v>149</v>
      </c>
    </row>
    <row r="206" spans="1:9" s="12" customFormat="1" ht="21" customHeight="1">
      <c r="A206" s="837"/>
      <c r="B206" s="11"/>
      <c r="C206" s="40" t="s">
        <v>97</v>
      </c>
      <c r="D206" s="13" t="s">
        <v>26</v>
      </c>
      <c r="E206" s="666"/>
      <c r="F206" s="47" t="s">
        <v>107</v>
      </c>
      <c r="G206" s="740"/>
      <c r="H206" s="1">
        <v>448088.19999999995</v>
      </c>
      <c r="I206" s="41" t="s">
        <v>149</v>
      </c>
    </row>
    <row r="207" spans="1:9" s="12" customFormat="1" ht="21" customHeight="1">
      <c r="A207" s="837"/>
      <c r="B207" s="11"/>
      <c r="C207" s="40" t="s">
        <v>97</v>
      </c>
      <c r="D207" s="13" t="s">
        <v>26</v>
      </c>
      <c r="E207" s="666"/>
      <c r="F207" s="47" t="s">
        <v>108</v>
      </c>
      <c r="G207" s="740"/>
      <c r="H207" s="1">
        <v>615263.6</v>
      </c>
      <c r="I207" s="41" t="s">
        <v>149</v>
      </c>
    </row>
    <row r="208" spans="1:9" s="12" customFormat="1" ht="31.5" customHeight="1">
      <c r="A208" s="837"/>
      <c r="B208" s="11"/>
      <c r="C208" s="755" t="s">
        <v>43</v>
      </c>
      <c r="D208" s="755"/>
      <c r="E208" s="755"/>
      <c r="F208" s="755"/>
      <c r="G208" s="740"/>
      <c r="H208" s="1"/>
      <c r="I208" s="41"/>
    </row>
    <row r="209" spans="1:9" s="12" customFormat="1" ht="21" customHeight="1">
      <c r="A209" s="837"/>
      <c r="B209" s="11"/>
      <c r="C209" s="40" t="s">
        <v>97</v>
      </c>
      <c r="D209" s="13" t="s">
        <v>26</v>
      </c>
      <c r="E209" s="677" t="s">
        <v>86</v>
      </c>
      <c r="F209" s="47" t="s">
        <v>109</v>
      </c>
      <c r="G209" s="740"/>
      <c r="H209" s="75">
        <v>234022.50000000003</v>
      </c>
      <c r="I209" s="41" t="s">
        <v>149</v>
      </c>
    </row>
    <row r="210" spans="1:9" s="12" customFormat="1" ht="21" customHeight="1">
      <c r="A210" s="837"/>
      <c r="B210" s="11"/>
      <c r="C210" s="40" t="s">
        <v>97</v>
      </c>
      <c r="D210" s="13" t="s">
        <v>26</v>
      </c>
      <c r="E210" s="678"/>
      <c r="F210" s="47" t="s">
        <v>110</v>
      </c>
      <c r="G210" s="740"/>
      <c r="H210" s="75">
        <v>364849.65</v>
      </c>
      <c r="I210" s="41" t="s">
        <v>149</v>
      </c>
    </row>
    <row r="211" spans="1:9" s="12" customFormat="1" ht="21" customHeight="1">
      <c r="A211" s="837"/>
      <c r="B211" s="11"/>
      <c r="C211" s="40" t="s">
        <v>97</v>
      </c>
      <c r="D211" s="13" t="s">
        <v>26</v>
      </c>
      <c r="E211" s="678"/>
      <c r="F211" s="47" t="s">
        <v>111</v>
      </c>
      <c r="G211" s="740"/>
      <c r="H211" s="75">
        <v>563207.85000000009</v>
      </c>
      <c r="I211" s="41" t="s">
        <v>149</v>
      </c>
    </row>
    <row r="212" spans="1:9" s="12" customFormat="1" ht="21" customHeight="1">
      <c r="A212" s="837"/>
      <c r="B212" s="11"/>
      <c r="C212" s="40" t="s">
        <v>97</v>
      </c>
      <c r="D212" s="13" t="s">
        <v>26</v>
      </c>
      <c r="E212" s="678"/>
      <c r="F212" s="47" t="s">
        <v>112</v>
      </c>
      <c r="G212" s="740"/>
      <c r="H212" s="75">
        <v>736607.25</v>
      </c>
      <c r="I212" s="41" t="s">
        <v>149</v>
      </c>
    </row>
    <row r="213" spans="1:9" s="12" customFormat="1" ht="21" customHeight="1">
      <c r="A213" s="837"/>
      <c r="B213" s="11"/>
      <c r="C213" s="40" t="s">
        <v>97</v>
      </c>
      <c r="D213" s="13" t="s">
        <v>26</v>
      </c>
      <c r="E213" s="678"/>
      <c r="F213" s="47" t="s">
        <v>113</v>
      </c>
      <c r="G213" s="740"/>
      <c r="H213" s="75">
        <v>792732.15</v>
      </c>
      <c r="I213" s="41" t="s">
        <v>149</v>
      </c>
    </row>
    <row r="214" spans="1:9" s="12" customFormat="1" ht="21" customHeight="1">
      <c r="A214" s="837"/>
      <c r="B214" s="11"/>
      <c r="C214" s="40" t="s">
        <v>97</v>
      </c>
      <c r="D214" s="13" t="s">
        <v>26</v>
      </c>
      <c r="E214" s="678"/>
      <c r="F214" s="47" t="s">
        <v>114</v>
      </c>
      <c r="G214" s="740"/>
      <c r="H214" s="75">
        <v>1024564.9500000001</v>
      </c>
      <c r="I214" s="41" t="s">
        <v>149</v>
      </c>
    </row>
    <row r="215" spans="1:9" s="12" customFormat="1" ht="21" customHeight="1">
      <c r="A215" s="837"/>
      <c r="B215" s="11"/>
      <c r="C215" s="40" t="s">
        <v>97</v>
      </c>
      <c r="D215" s="13" t="s">
        <v>26</v>
      </c>
      <c r="E215" s="678"/>
      <c r="F215" s="47" t="s">
        <v>115</v>
      </c>
      <c r="G215" s="740" t="str">
        <f>G179</f>
        <v>Công ty Cổ Phần Điện và Chiếu Sáng Phú Thắng
Đc: Lô số CN1, khu công nghiệp Thạch Thất - Quốc Oai, Xã Tây Phương, Thành phố Hà Nội, ĐT: 0968646147</v>
      </c>
      <c r="H215" s="75">
        <v>1082628.4500000002</v>
      </c>
      <c r="I215" s="41" t="s">
        <v>149</v>
      </c>
    </row>
    <row r="216" spans="1:9" s="12" customFormat="1" ht="21" customHeight="1">
      <c r="A216" s="837"/>
      <c r="B216" s="11"/>
      <c r="C216" s="40" t="s">
        <v>97</v>
      </c>
      <c r="D216" s="13" t="s">
        <v>26</v>
      </c>
      <c r="E216" s="678"/>
      <c r="F216" s="47" t="s">
        <v>116</v>
      </c>
      <c r="G216" s="740"/>
      <c r="H216" s="75">
        <v>1453613.85</v>
      </c>
      <c r="I216" s="41" t="s">
        <v>149</v>
      </c>
    </row>
    <row r="217" spans="1:9" s="12" customFormat="1" ht="21" customHeight="1">
      <c r="A217" s="837"/>
      <c r="B217" s="11"/>
      <c r="C217" s="40" t="s">
        <v>97</v>
      </c>
      <c r="D217" s="13" t="s">
        <v>26</v>
      </c>
      <c r="E217" s="678"/>
      <c r="F217" s="47" t="s">
        <v>117</v>
      </c>
      <c r="G217" s="740"/>
      <c r="H217" s="75">
        <v>1530241.2000000002</v>
      </c>
      <c r="I217" s="41" t="s">
        <v>149</v>
      </c>
    </row>
    <row r="218" spans="1:9" s="12" customFormat="1" ht="21" customHeight="1">
      <c r="A218" s="837"/>
      <c r="B218" s="11"/>
      <c r="C218" s="40" t="s">
        <v>97</v>
      </c>
      <c r="D218" s="13" t="s">
        <v>26</v>
      </c>
      <c r="E218" s="678" t="str">
        <f>E209</f>
        <v>QCVN 4:2009/BKHCN và sửa đổi 1:2016 QCVN 4:2009/BKHCN (QC2004-23)</v>
      </c>
      <c r="F218" s="47" t="s">
        <v>118</v>
      </c>
      <c r="G218" s="740"/>
      <c r="H218" s="75">
        <v>1988946.9000000001</v>
      </c>
      <c r="I218" s="41" t="s">
        <v>149</v>
      </c>
    </row>
    <row r="219" spans="1:9" s="12" customFormat="1" ht="21" customHeight="1">
      <c r="A219" s="837"/>
      <c r="B219" s="11"/>
      <c r="C219" s="40" t="s">
        <v>97</v>
      </c>
      <c r="D219" s="13" t="s">
        <v>26</v>
      </c>
      <c r="E219" s="678"/>
      <c r="F219" s="47" t="s">
        <v>119</v>
      </c>
      <c r="G219" s="740"/>
      <c r="H219" s="76">
        <v>2112334.2000000002</v>
      </c>
      <c r="I219" s="41" t="s">
        <v>149</v>
      </c>
    </row>
    <row r="220" spans="1:9" s="12" customFormat="1" ht="21" customHeight="1">
      <c r="A220" s="837"/>
      <c r="B220" s="11"/>
      <c r="C220" s="40" t="s">
        <v>97</v>
      </c>
      <c r="D220" s="13" t="s">
        <v>26</v>
      </c>
      <c r="E220" s="678"/>
      <c r="F220" s="47" t="s">
        <v>120</v>
      </c>
      <c r="G220" s="740"/>
      <c r="H220" s="76">
        <v>2550926.25</v>
      </c>
      <c r="I220" s="41" t="s">
        <v>149</v>
      </c>
    </row>
    <row r="221" spans="1:9" s="12" customFormat="1" ht="21" customHeight="1">
      <c r="A221" s="837"/>
      <c r="B221" s="11"/>
      <c r="C221" s="40" t="s">
        <v>97</v>
      </c>
      <c r="D221" s="13" t="s">
        <v>26</v>
      </c>
      <c r="E221" s="678"/>
      <c r="F221" s="47" t="s">
        <v>121</v>
      </c>
      <c r="G221" s="740"/>
      <c r="H221" s="77">
        <v>2708311.95</v>
      </c>
      <c r="I221" s="41" t="s">
        <v>149</v>
      </c>
    </row>
    <row r="222" spans="1:9" s="12" customFormat="1" ht="17.25" customHeight="1">
      <c r="A222" s="837"/>
      <c r="B222" s="11"/>
      <c r="C222" s="40" t="s">
        <v>97</v>
      </c>
      <c r="D222" s="13" t="s">
        <v>26</v>
      </c>
      <c r="E222" s="678"/>
      <c r="F222" s="47" t="s">
        <v>122</v>
      </c>
      <c r="G222" s="740"/>
      <c r="H222" s="77">
        <v>3223318.0500000003</v>
      </c>
      <c r="I222" s="41" t="s">
        <v>149</v>
      </c>
    </row>
    <row r="223" spans="1:9" s="12" customFormat="1" ht="17.25" customHeight="1">
      <c r="A223" s="837"/>
      <c r="B223" s="11"/>
      <c r="C223" s="40" t="s">
        <v>97</v>
      </c>
      <c r="D223" s="13" t="s">
        <v>26</v>
      </c>
      <c r="E223" s="678"/>
      <c r="F223" s="47" t="s">
        <v>123</v>
      </c>
      <c r="G223" s="740"/>
      <c r="H223" s="77">
        <v>3369691.8000000003</v>
      </c>
      <c r="I223" s="41" t="s">
        <v>149</v>
      </c>
    </row>
    <row r="224" spans="1:9" s="12" customFormat="1" ht="17.25" customHeight="1">
      <c r="A224" s="837"/>
      <c r="B224" s="11"/>
      <c r="C224" s="40" t="s">
        <v>97</v>
      </c>
      <c r="D224" s="13" t="s">
        <v>26</v>
      </c>
      <c r="E224" s="678"/>
      <c r="F224" s="47" t="s">
        <v>124</v>
      </c>
      <c r="G224" s="740"/>
      <c r="H224" s="77">
        <v>3874927.95</v>
      </c>
      <c r="I224" s="41" t="s">
        <v>149</v>
      </c>
    </row>
    <row r="225" spans="1:9" s="12" customFormat="1" ht="17.25" customHeight="1">
      <c r="A225" s="837"/>
      <c r="B225" s="11"/>
      <c r="C225" s="40" t="s">
        <v>97</v>
      </c>
      <c r="D225" s="13" t="s">
        <v>26</v>
      </c>
      <c r="E225" s="678"/>
      <c r="F225" s="47" t="s">
        <v>125</v>
      </c>
      <c r="G225" s="740"/>
      <c r="H225" s="77">
        <v>4022736.7500000005</v>
      </c>
      <c r="I225" s="41" t="s">
        <v>149</v>
      </c>
    </row>
    <row r="226" spans="1:9" s="12" customFormat="1" ht="17.25" customHeight="1">
      <c r="A226" s="837"/>
      <c r="B226" s="11"/>
      <c r="C226" s="40" t="s">
        <v>97</v>
      </c>
      <c r="D226" s="13" t="s">
        <v>26</v>
      </c>
      <c r="E226" s="678"/>
      <c r="F226" s="47" t="s">
        <v>126</v>
      </c>
      <c r="G226" s="740"/>
      <c r="H226" s="77">
        <v>4194545.8500000006</v>
      </c>
      <c r="I226" s="41" t="s">
        <v>149</v>
      </c>
    </row>
    <row r="227" spans="1:9" s="12" customFormat="1" ht="17.25" customHeight="1">
      <c r="A227" s="837"/>
      <c r="B227" s="11"/>
      <c r="C227" s="40" t="s">
        <v>97</v>
      </c>
      <c r="D227" s="13" t="s">
        <v>26</v>
      </c>
      <c r="E227" s="678"/>
      <c r="F227" s="47" t="s">
        <v>127</v>
      </c>
      <c r="G227" s="740"/>
      <c r="H227" s="77">
        <v>5066444.7</v>
      </c>
      <c r="I227" s="41" t="s">
        <v>149</v>
      </c>
    </row>
    <row r="228" spans="1:9" s="12" customFormat="1" ht="17.25" customHeight="1">
      <c r="A228" s="837"/>
      <c r="B228" s="11"/>
      <c r="C228" s="40" t="s">
        <v>97</v>
      </c>
      <c r="D228" s="13" t="s">
        <v>26</v>
      </c>
      <c r="E228" s="678"/>
      <c r="F228" s="47" t="s">
        <v>128</v>
      </c>
      <c r="G228" s="740"/>
      <c r="H228" s="77">
        <v>5238423.9000000004</v>
      </c>
      <c r="I228" s="41" t="s">
        <v>149</v>
      </c>
    </row>
    <row r="229" spans="1:9" s="12" customFormat="1" ht="17.25" customHeight="1">
      <c r="A229" s="837"/>
      <c r="B229" s="11"/>
      <c r="C229" s="40" t="s">
        <v>97</v>
      </c>
      <c r="D229" s="13" t="s">
        <v>26</v>
      </c>
      <c r="E229" s="735"/>
      <c r="F229" s="49" t="s">
        <v>129</v>
      </c>
      <c r="G229" s="740"/>
      <c r="H229" s="77">
        <v>5454249.75</v>
      </c>
      <c r="I229" s="41" t="s">
        <v>149</v>
      </c>
    </row>
    <row r="230" spans="1:9" s="12" customFormat="1" ht="21" customHeight="1">
      <c r="A230" s="837"/>
      <c r="B230" s="11"/>
      <c r="C230" s="755" t="s">
        <v>44</v>
      </c>
      <c r="D230" s="755"/>
      <c r="E230" s="755"/>
      <c r="F230" s="755"/>
      <c r="G230" s="740"/>
      <c r="H230" s="1"/>
      <c r="I230" s="41"/>
    </row>
    <row r="231" spans="1:9" s="12" customFormat="1" ht="21" customHeight="1">
      <c r="A231" s="837"/>
      <c r="B231" s="11"/>
      <c r="C231" s="40" t="s">
        <v>97</v>
      </c>
      <c r="D231" s="13" t="s">
        <v>26</v>
      </c>
      <c r="E231" s="677" t="str">
        <f>E209</f>
        <v>QCVN 4:2009/BKHCN và sửa đổi 1:2016 QCVN 4:2009/BKHCN (QC2004-23)</v>
      </c>
      <c r="F231" s="47" t="s">
        <v>130</v>
      </c>
      <c r="G231" s="740"/>
      <c r="H231" s="77">
        <v>143793.60000000001</v>
      </c>
      <c r="I231" s="41" t="s">
        <v>149</v>
      </c>
    </row>
    <row r="232" spans="1:9" s="12" customFormat="1" ht="21" customHeight="1">
      <c r="A232" s="837"/>
      <c r="B232" s="11"/>
      <c r="C232" s="40" t="s">
        <v>97</v>
      </c>
      <c r="D232" s="13" t="s">
        <v>26</v>
      </c>
      <c r="E232" s="678"/>
      <c r="F232" s="47" t="s">
        <v>131</v>
      </c>
      <c r="G232" s="740"/>
      <c r="H232" s="77">
        <v>229755.6</v>
      </c>
      <c r="I232" s="41" t="s">
        <v>149</v>
      </c>
    </row>
    <row r="233" spans="1:9" s="12" customFormat="1" ht="21" customHeight="1">
      <c r="A233" s="837"/>
      <c r="B233" s="11"/>
      <c r="C233" s="40" t="s">
        <v>97</v>
      </c>
      <c r="D233" s="13" t="s">
        <v>26</v>
      </c>
      <c r="E233" s="678"/>
      <c r="F233" s="47" t="s">
        <v>132</v>
      </c>
      <c r="G233" s="740"/>
      <c r="H233" s="77">
        <v>352474.8</v>
      </c>
      <c r="I233" s="41" t="s">
        <v>149</v>
      </c>
    </row>
    <row r="234" spans="1:9" s="12" customFormat="1" ht="21" customHeight="1">
      <c r="A234" s="837"/>
      <c r="B234" s="11"/>
      <c r="C234" s="40" t="s">
        <v>97</v>
      </c>
      <c r="D234" s="13" t="s">
        <v>26</v>
      </c>
      <c r="E234" s="678"/>
      <c r="F234" s="47" t="s">
        <v>133</v>
      </c>
      <c r="G234" s="740"/>
      <c r="H234" s="77">
        <v>549752.4</v>
      </c>
      <c r="I234" s="41" t="s">
        <v>149</v>
      </c>
    </row>
    <row r="235" spans="1:9" s="12" customFormat="1" ht="21" customHeight="1">
      <c r="A235" s="837"/>
      <c r="B235" s="11"/>
      <c r="C235" s="40" t="s">
        <v>97</v>
      </c>
      <c r="D235" s="13" t="s">
        <v>26</v>
      </c>
      <c r="E235" s="678"/>
      <c r="F235" s="47" t="s">
        <v>134</v>
      </c>
      <c r="G235" s="740"/>
      <c r="H235" s="77">
        <v>756096</v>
      </c>
      <c r="I235" s="41" t="s">
        <v>149</v>
      </c>
    </row>
    <row r="236" spans="1:9" s="12" customFormat="1" ht="21" customHeight="1">
      <c r="A236" s="837"/>
      <c r="B236" s="11"/>
      <c r="C236" s="40" t="s">
        <v>97</v>
      </c>
      <c r="D236" s="13" t="s">
        <v>26</v>
      </c>
      <c r="E236" s="678"/>
      <c r="F236" s="47" t="s">
        <v>135</v>
      </c>
      <c r="G236" s="740"/>
      <c r="H236" s="77">
        <v>1030388.3999999999</v>
      </c>
      <c r="I236" s="41" t="s">
        <v>149</v>
      </c>
    </row>
    <row r="237" spans="1:9" s="12" customFormat="1" ht="21" customHeight="1">
      <c r="A237" s="837"/>
      <c r="B237" s="11"/>
      <c r="C237" s="40" t="s">
        <v>97</v>
      </c>
      <c r="D237" s="13" t="s">
        <v>26</v>
      </c>
      <c r="E237" s="735"/>
      <c r="F237" s="47" t="s">
        <v>136</v>
      </c>
      <c r="G237" s="740"/>
      <c r="H237" s="77">
        <v>1471574.4</v>
      </c>
      <c r="I237" s="41" t="s">
        <v>149</v>
      </c>
    </row>
    <row r="238" spans="1:9" s="12" customFormat="1" ht="21" customHeight="1">
      <c r="A238" s="837"/>
      <c r="B238" s="11"/>
      <c r="C238" s="40" t="s">
        <v>97</v>
      </c>
      <c r="D238" s="13" t="s">
        <v>26</v>
      </c>
      <c r="E238" s="677" t="str">
        <f>E231</f>
        <v>QCVN 4:2009/BKHCN và sửa đổi 1:2016 QCVN 4:2009/BKHCN (QC2004-23)</v>
      </c>
      <c r="F238" s="47" t="s">
        <v>137</v>
      </c>
      <c r="G238" s="740"/>
      <c r="H238" s="77">
        <v>2018325.5999999999</v>
      </c>
      <c r="I238" s="41" t="s">
        <v>149</v>
      </c>
    </row>
    <row r="239" spans="1:9" s="12" customFormat="1" ht="21" customHeight="1">
      <c r="A239" s="837"/>
      <c r="B239" s="11"/>
      <c r="C239" s="40" t="s">
        <v>97</v>
      </c>
      <c r="D239" s="13" t="s">
        <v>26</v>
      </c>
      <c r="E239" s="678"/>
      <c r="F239" s="47" t="s">
        <v>138</v>
      </c>
      <c r="G239" s="740"/>
      <c r="H239" s="77">
        <v>2536630.7999999998</v>
      </c>
      <c r="I239" s="41" t="s">
        <v>149</v>
      </c>
    </row>
    <row r="240" spans="1:9" s="12" customFormat="1" ht="21" customHeight="1">
      <c r="A240" s="837"/>
      <c r="B240" s="11"/>
      <c r="C240" s="40" t="s">
        <v>97</v>
      </c>
      <c r="D240" s="13" t="s">
        <v>26</v>
      </c>
      <c r="E240" s="678"/>
      <c r="F240" s="47" t="s">
        <v>139</v>
      </c>
      <c r="G240" s="740"/>
      <c r="H240" s="77">
        <v>3150523.1999999997</v>
      </c>
      <c r="I240" s="41" t="s">
        <v>149</v>
      </c>
    </row>
    <row r="241" spans="1:9" s="12" customFormat="1" ht="21" customHeight="1">
      <c r="A241" s="837"/>
      <c r="B241" s="11"/>
      <c r="C241" s="40" t="s">
        <v>97</v>
      </c>
      <c r="D241" s="13" t="s">
        <v>26</v>
      </c>
      <c r="E241" s="678"/>
      <c r="F241" s="47" t="s">
        <v>140</v>
      </c>
      <c r="G241" s="740"/>
      <c r="H241" s="77">
        <v>3921123.5999999996</v>
      </c>
      <c r="I241" s="41" t="s">
        <v>149</v>
      </c>
    </row>
    <row r="242" spans="1:9" s="12" customFormat="1" ht="21" customHeight="1">
      <c r="A242" s="837"/>
      <c r="B242" s="11"/>
      <c r="C242" s="40" t="s">
        <v>97</v>
      </c>
      <c r="D242" s="13" t="s">
        <v>26</v>
      </c>
      <c r="E242" s="735"/>
      <c r="F242" s="47" t="s">
        <v>141</v>
      </c>
      <c r="G242" s="740"/>
      <c r="H242" s="77">
        <v>5158099.2</v>
      </c>
      <c r="I242" s="41" t="s">
        <v>149</v>
      </c>
    </row>
    <row r="243" spans="1:9" s="12" customFormat="1" ht="18" customHeight="1">
      <c r="A243" s="837"/>
      <c r="B243" s="11"/>
      <c r="C243" s="755" t="s">
        <v>45</v>
      </c>
      <c r="D243" s="755"/>
      <c r="E243" s="755"/>
      <c r="F243" s="755"/>
      <c r="G243" s="740"/>
      <c r="H243" s="77"/>
      <c r="I243" s="41"/>
    </row>
    <row r="244" spans="1:9" s="12" customFormat="1" ht="30">
      <c r="A244" s="837"/>
      <c r="B244" s="11"/>
      <c r="C244" s="47" t="s">
        <v>855</v>
      </c>
      <c r="D244" s="13" t="s">
        <v>26</v>
      </c>
      <c r="E244" s="666" t="str">
        <f>E231</f>
        <v>QCVN 4:2009/BKHCN và sửa đổi 1:2016 QCVN 4:2009/BKHCN (QC2004-23)</v>
      </c>
      <c r="F244" s="47" t="s">
        <v>103</v>
      </c>
      <c r="G244" s="740"/>
      <c r="H244" s="78">
        <v>84921.599999999991</v>
      </c>
      <c r="I244" s="41" t="s">
        <v>149</v>
      </c>
    </row>
    <row r="245" spans="1:9" s="12" customFormat="1" ht="30">
      <c r="A245" s="837"/>
      <c r="B245" s="11"/>
      <c r="C245" s="47" t="s">
        <v>855</v>
      </c>
      <c r="D245" s="13" t="s">
        <v>26</v>
      </c>
      <c r="E245" s="666"/>
      <c r="F245" s="47" t="s">
        <v>104</v>
      </c>
      <c r="G245" s="740"/>
      <c r="H245" s="78">
        <v>129326.39999999999</v>
      </c>
      <c r="I245" s="41" t="s">
        <v>149</v>
      </c>
    </row>
    <row r="246" spans="1:9" s="12" customFormat="1" ht="30">
      <c r="A246" s="837"/>
      <c r="B246" s="11"/>
      <c r="C246" s="47" t="s">
        <v>855</v>
      </c>
      <c r="D246" s="13" t="s">
        <v>26</v>
      </c>
      <c r="E246" s="666"/>
      <c r="F246" s="47" t="s">
        <v>105</v>
      </c>
      <c r="G246" s="740"/>
      <c r="H246" s="78">
        <v>194637.6</v>
      </c>
      <c r="I246" s="41" t="s">
        <v>149</v>
      </c>
    </row>
    <row r="247" spans="1:9" s="12" customFormat="1" ht="30">
      <c r="A247" s="837"/>
      <c r="B247" s="11"/>
      <c r="C247" s="47" t="s">
        <v>855</v>
      </c>
      <c r="D247" s="13" t="s">
        <v>26</v>
      </c>
      <c r="E247" s="666"/>
      <c r="F247" s="47" t="s">
        <v>106</v>
      </c>
      <c r="G247" s="740"/>
      <c r="H247" s="78">
        <v>294578.39999999997</v>
      </c>
      <c r="I247" s="41" t="s">
        <v>149</v>
      </c>
    </row>
    <row r="248" spans="1:9" s="12" customFormat="1" ht="30" customHeight="1">
      <c r="A248" s="837"/>
      <c r="B248" s="11"/>
      <c r="C248" s="47" t="s">
        <v>855</v>
      </c>
      <c r="D248" s="13" t="s">
        <v>26</v>
      </c>
      <c r="E248" s="666"/>
      <c r="F248" s="47" t="s">
        <v>107</v>
      </c>
      <c r="G248" s="740"/>
      <c r="H248" s="78">
        <v>399530.39999999997</v>
      </c>
      <c r="I248" s="41" t="s">
        <v>149</v>
      </c>
    </row>
    <row r="249" spans="1:9" s="12" customFormat="1" ht="30">
      <c r="A249" s="837"/>
      <c r="B249" s="11"/>
      <c r="C249" s="47" t="s">
        <v>855</v>
      </c>
      <c r="D249" s="13" t="s">
        <v>26</v>
      </c>
      <c r="E249" s="666"/>
      <c r="F249" s="47" t="s">
        <v>108</v>
      </c>
      <c r="G249" s="740"/>
      <c r="H249" s="78">
        <v>540882</v>
      </c>
      <c r="I249" s="41" t="s">
        <v>149</v>
      </c>
    </row>
    <row r="250" spans="1:9" s="12" customFormat="1" ht="30">
      <c r="A250" s="837"/>
      <c r="B250" s="11"/>
      <c r="C250" s="47" t="s">
        <v>855</v>
      </c>
      <c r="D250" s="13" t="s">
        <v>26</v>
      </c>
      <c r="E250" s="666" t="str">
        <f>E244</f>
        <v>QCVN 4:2009/BKHCN và sửa đổi 1:2016 QCVN 4:2009/BKHCN (QC2004-23)</v>
      </c>
      <c r="F250" s="47" t="s">
        <v>142</v>
      </c>
      <c r="G250" s="740"/>
      <c r="H250" s="78">
        <v>766521.6</v>
      </c>
      <c r="I250" s="41" t="s">
        <v>149</v>
      </c>
    </row>
    <row r="251" spans="1:9" s="12" customFormat="1" ht="30">
      <c r="A251" s="837"/>
      <c r="B251" s="11"/>
      <c r="C251" s="47" t="s">
        <v>855</v>
      </c>
      <c r="D251" s="13" t="s">
        <v>26</v>
      </c>
      <c r="E251" s="666"/>
      <c r="F251" s="47" t="s">
        <v>143</v>
      </c>
      <c r="G251" s="740"/>
      <c r="H251" s="78">
        <v>1058320.8</v>
      </c>
      <c r="I251" s="41" t="s">
        <v>149</v>
      </c>
    </row>
    <row r="252" spans="1:9" s="12" customFormat="1" ht="30">
      <c r="A252" s="837"/>
      <c r="B252" s="11"/>
      <c r="C252" s="47" t="s">
        <v>855</v>
      </c>
      <c r="D252" s="13" t="s">
        <v>26</v>
      </c>
      <c r="E252" s="666"/>
      <c r="F252" s="47" t="s">
        <v>144</v>
      </c>
      <c r="G252" s="740" t="str">
        <f>G215</f>
        <v>Công ty Cổ Phần Điện và Chiếu Sáng Phú Thắng
Đc: Lô số CN1, khu công nghiệp Thạch Thất - Quốc Oai, Xã Tây Phương, Thành phố Hà Nội, ĐT: 0968646147</v>
      </c>
      <c r="H252" s="78">
        <v>1322756.3999999999</v>
      </c>
      <c r="I252" s="41" t="s">
        <v>149</v>
      </c>
    </row>
    <row r="253" spans="1:9" s="12" customFormat="1" ht="30">
      <c r="A253" s="837"/>
      <c r="B253" s="11"/>
      <c r="C253" s="47" t="s">
        <v>855</v>
      </c>
      <c r="D253" s="13" t="s">
        <v>26</v>
      </c>
      <c r="E253" s="666"/>
      <c r="F253" s="47" t="s">
        <v>145</v>
      </c>
      <c r="G253" s="740"/>
      <c r="H253" s="78">
        <v>1639845.5999999999</v>
      </c>
      <c r="I253" s="41" t="s">
        <v>149</v>
      </c>
    </row>
    <row r="254" spans="1:9" s="12" customFormat="1" ht="30">
      <c r="A254" s="837"/>
      <c r="B254" s="11"/>
      <c r="C254" s="47" t="s">
        <v>855</v>
      </c>
      <c r="D254" s="13" t="s">
        <v>26</v>
      </c>
      <c r="E254" s="666"/>
      <c r="F254" s="47" t="s">
        <v>146</v>
      </c>
      <c r="G254" s="740"/>
      <c r="H254" s="78">
        <v>2049165.5999999999</v>
      </c>
      <c r="I254" s="41" t="s">
        <v>149</v>
      </c>
    </row>
    <row r="255" spans="1:9" s="12" customFormat="1">
      <c r="A255" s="837"/>
      <c r="B255" s="11"/>
      <c r="C255" s="755" t="s">
        <v>47</v>
      </c>
      <c r="D255" s="755"/>
      <c r="E255" s="755"/>
      <c r="F255" s="755"/>
      <c r="G255" s="740"/>
      <c r="H255" s="1"/>
      <c r="I255" s="41"/>
    </row>
    <row r="256" spans="1:9" s="12" customFormat="1" ht="29.25" customHeight="1">
      <c r="A256" s="837"/>
      <c r="B256" s="11"/>
      <c r="C256" s="47" t="s">
        <v>856</v>
      </c>
      <c r="D256" s="13" t="s">
        <v>26</v>
      </c>
      <c r="E256" s="677" t="s">
        <v>86</v>
      </c>
      <c r="F256" s="47" t="s">
        <v>109</v>
      </c>
      <c r="G256" s="740"/>
      <c r="H256" s="77">
        <v>205354.66</v>
      </c>
      <c r="I256" s="41" t="s">
        <v>149</v>
      </c>
    </row>
    <row r="257" spans="1:9" s="12" customFormat="1" ht="29.25" customHeight="1">
      <c r="A257" s="837"/>
      <c r="B257" s="11"/>
      <c r="C257" s="47" t="s">
        <v>856</v>
      </c>
      <c r="D257" s="13" t="s">
        <v>26</v>
      </c>
      <c r="E257" s="678"/>
      <c r="F257" s="47" t="s">
        <v>110</v>
      </c>
      <c r="G257" s="740"/>
      <c r="H257" s="77">
        <v>315100.94</v>
      </c>
      <c r="I257" s="41" t="s">
        <v>149</v>
      </c>
    </row>
    <row r="258" spans="1:9" s="12" customFormat="1" ht="29.25" customHeight="1">
      <c r="A258" s="837"/>
      <c r="B258" s="11"/>
      <c r="C258" s="47" t="s">
        <v>856</v>
      </c>
      <c r="D258" s="13" t="s">
        <v>26</v>
      </c>
      <c r="E258" s="678"/>
      <c r="F258" s="47" t="s">
        <v>111</v>
      </c>
      <c r="G258" s="740"/>
      <c r="H258" s="77">
        <v>480169.9</v>
      </c>
      <c r="I258" s="41" t="s">
        <v>149</v>
      </c>
    </row>
    <row r="259" spans="1:9" s="12" customFormat="1" ht="29.25" customHeight="1">
      <c r="A259" s="837"/>
      <c r="B259" s="11"/>
      <c r="C259" s="47" t="s">
        <v>856</v>
      </c>
      <c r="D259" s="13" t="s">
        <v>26</v>
      </c>
      <c r="E259" s="678"/>
      <c r="F259" s="47" t="s">
        <v>112</v>
      </c>
      <c r="G259" s="740"/>
      <c r="H259" s="77">
        <v>625213.05000000005</v>
      </c>
      <c r="I259" s="41" t="s">
        <v>149</v>
      </c>
    </row>
    <row r="260" spans="1:9" s="12" customFormat="1" ht="29.25" customHeight="1">
      <c r="A260" s="837"/>
      <c r="B260" s="11"/>
      <c r="C260" s="47" t="s">
        <v>856</v>
      </c>
      <c r="D260" s="13" t="s">
        <v>26</v>
      </c>
      <c r="E260" s="678"/>
      <c r="F260" s="47" t="s">
        <v>113</v>
      </c>
      <c r="G260" s="740"/>
      <c r="H260" s="77">
        <v>672812.42</v>
      </c>
      <c r="I260" s="41" t="s">
        <v>149</v>
      </c>
    </row>
    <row r="261" spans="1:9" s="12" customFormat="1" ht="29.25" customHeight="1">
      <c r="A261" s="837"/>
      <c r="B261" s="11"/>
      <c r="C261" s="47" t="s">
        <v>856</v>
      </c>
      <c r="D261" s="13" t="s">
        <v>26</v>
      </c>
      <c r="E261" s="678"/>
      <c r="F261" s="47" t="s">
        <v>114</v>
      </c>
      <c r="G261" s="740"/>
      <c r="H261" s="77">
        <v>865316.62</v>
      </c>
      <c r="I261" s="41" t="s">
        <v>149</v>
      </c>
    </row>
    <row r="262" spans="1:9" s="12" customFormat="1" ht="29.25" customHeight="1">
      <c r="A262" s="837"/>
      <c r="B262" s="11"/>
      <c r="C262" s="47" t="s">
        <v>856</v>
      </c>
      <c r="D262" s="13" t="s">
        <v>26</v>
      </c>
      <c r="E262" s="678"/>
      <c r="F262" s="47" t="s">
        <v>115</v>
      </c>
      <c r="G262" s="740"/>
      <c r="H262" s="77">
        <v>915461.6100000001</v>
      </c>
      <c r="I262" s="41" t="s">
        <v>149</v>
      </c>
    </row>
    <row r="263" spans="1:9" s="12" customFormat="1" ht="29.25" customHeight="1">
      <c r="A263" s="837"/>
      <c r="B263" s="11"/>
      <c r="C263" s="47" t="s">
        <v>856</v>
      </c>
      <c r="D263" s="13" t="s">
        <v>26</v>
      </c>
      <c r="E263" s="678"/>
      <c r="F263" s="47" t="s">
        <v>116</v>
      </c>
      <c r="G263" s="740"/>
      <c r="H263" s="77">
        <v>1238392.26</v>
      </c>
      <c r="I263" s="41" t="s">
        <v>149</v>
      </c>
    </row>
    <row r="264" spans="1:9" s="12" customFormat="1" ht="29.25" customHeight="1">
      <c r="A264" s="837"/>
      <c r="B264" s="11"/>
      <c r="C264" s="47" t="s">
        <v>856</v>
      </c>
      <c r="D264" s="13" t="s">
        <v>26</v>
      </c>
      <c r="E264" s="678"/>
      <c r="F264" s="47" t="s">
        <v>117</v>
      </c>
      <c r="G264" s="740"/>
      <c r="H264" s="77">
        <v>1302801.5</v>
      </c>
      <c r="I264" s="41" t="s">
        <v>149</v>
      </c>
    </row>
    <row r="265" spans="1:9" s="12" customFormat="1" ht="29.25" customHeight="1">
      <c r="A265" s="837"/>
      <c r="B265" s="11"/>
      <c r="C265" s="47" t="s">
        <v>856</v>
      </c>
      <c r="D265" s="13" t="s">
        <v>26</v>
      </c>
      <c r="E265" s="678"/>
      <c r="F265" s="47" t="s">
        <v>118</v>
      </c>
      <c r="G265" s="740"/>
      <c r="H265" s="77">
        <v>1684189.6400000001</v>
      </c>
      <c r="I265" s="41" t="s">
        <v>149</v>
      </c>
    </row>
    <row r="266" spans="1:9" s="12" customFormat="1" ht="29.25" customHeight="1">
      <c r="A266" s="837"/>
      <c r="B266" s="11"/>
      <c r="C266" s="47" t="s">
        <v>856</v>
      </c>
      <c r="D266" s="13" t="s">
        <v>26</v>
      </c>
      <c r="E266" s="678"/>
      <c r="F266" s="47" t="s">
        <v>119</v>
      </c>
      <c r="G266" s="740"/>
      <c r="H266" s="77">
        <v>1786877.61</v>
      </c>
      <c r="I266" s="41" t="s">
        <v>149</v>
      </c>
    </row>
    <row r="267" spans="1:9" s="12" customFormat="1" ht="30">
      <c r="A267" s="837"/>
      <c r="B267" s="11"/>
      <c r="C267" s="47" t="s">
        <v>856</v>
      </c>
      <c r="D267" s="13" t="s">
        <v>26</v>
      </c>
      <c r="E267" s="678"/>
      <c r="F267" s="47" t="s">
        <v>120</v>
      </c>
      <c r="G267" s="740"/>
      <c r="H267" s="77">
        <v>2153719.54</v>
      </c>
      <c r="I267" s="41" t="s">
        <v>149</v>
      </c>
    </row>
    <row r="268" spans="1:9" s="12" customFormat="1" ht="30" customHeight="1">
      <c r="A268" s="837"/>
      <c r="B268" s="11"/>
      <c r="C268" s="47" t="s">
        <v>856</v>
      </c>
      <c r="D268" s="13" t="s">
        <v>26</v>
      </c>
      <c r="E268" s="678"/>
      <c r="F268" s="47" t="s">
        <v>121</v>
      </c>
      <c r="G268" s="740"/>
      <c r="H268" s="77">
        <v>2285743.3200000003</v>
      </c>
      <c r="I268" s="41" t="s">
        <v>149</v>
      </c>
    </row>
    <row r="269" spans="1:9" s="12" customFormat="1" ht="30">
      <c r="A269" s="837"/>
      <c r="B269" s="11"/>
      <c r="C269" s="47" t="s">
        <v>856</v>
      </c>
      <c r="D269" s="13" t="s">
        <v>26</v>
      </c>
      <c r="E269" s="678"/>
      <c r="F269" s="47" t="s">
        <v>122</v>
      </c>
      <c r="G269" s="740"/>
      <c r="H269" s="77">
        <v>2719274.1100000003</v>
      </c>
      <c r="I269" s="41" t="s">
        <v>149</v>
      </c>
    </row>
    <row r="270" spans="1:9" s="12" customFormat="1" ht="30" customHeight="1">
      <c r="A270" s="837"/>
      <c r="B270" s="11"/>
      <c r="C270" s="47" t="s">
        <v>856</v>
      </c>
      <c r="D270" s="13" t="s">
        <v>26</v>
      </c>
      <c r="E270" s="678"/>
      <c r="F270" s="47" t="s">
        <v>123</v>
      </c>
      <c r="G270" s="740"/>
      <c r="H270" s="77">
        <v>2840318.74</v>
      </c>
      <c r="I270" s="41" t="s">
        <v>149</v>
      </c>
    </row>
    <row r="271" spans="1:9" s="12" customFormat="1" ht="30">
      <c r="A271" s="837"/>
      <c r="B271" s="11"/>
      <c r="C271" s="47" t="s">
        <v>856</v>
      </c>
      <c r="D271" s="13" t="s">
        <v>26</v>
      </c>
      <c r="E271" s="678"/>
      <c r="F271" s="47" t="s">
        <v>124</v>
      </c>
      <c r="G271" s="740"/>
      <c r="H271" s="77">
        <v>3260689.18</v>
      </c>
      <c r="I271" s="41" t="s">
        <v>149</v>
      </c>
    </row>
    <row r="272" spans="1:9" s="12" customFormat="1" ht="30">
      <c r="A272" s="837"/>
      <c r="B272" s="11"/>
      <c r="C272" s="47" t="s">
        <v>856</v>
      </c>
      <c r="D272" s="13" t="s">
        <v>26</v>
      </c>
      <c r="E272" s="678"/>
      <c r="F272" s="47" t="s">
        <v>125</v>
      </c>
      <c r="G272" s="740"/>
      <c r="H272" s="77">
        <v>3384973.6900000004</v>
      </c>
      <c r="I272" s="41" t="s">
        <v>149</v>
      </c>
    </row>
    <row r="273" spans="1:9" s="12" customFormat="1" ht="30">
      <c r="A273" s="837"/>
      <c r="B273" s="11"/>
      <c r="C273" s="47" t="s">
        <v>856</v>
      </c>
      <c r="D273" s="13" t="s">
        <v>26</v>
      </c>
      <c r="E273" s="678"/>
      <c r="F273" s="47" t="s">
        <v>126</v>
      </c>
      <c r="G273" s="740"/>
      <c r="H273" s="77">
        <v>3528492.66</v>
      </c>
      <c r="I273" s="41" t="s">
        <v>149</v>
      </c>
    </row>
    <row r="274" spans="1:9" s="12" customFormat="1" ht="30">
      <c r="A274" s="837"/>
      <c r="B274" s="11"/>
      <c r="C274" s="47" t="s">
        <v>856</v>
      </c>
      <c r="D274" s="13" t="s">
        <v>26</v>
      </c>
      <c r="E274" s="678"/>
      <c r="F274" s="47" t="s">
        <v>127</v>
      </c>
      <c r="G274" s="740"/>
      <c r="H274" s="77">
        <v>4251345</v>
      </c>
      <c r="I274" s="41" t="s">
        <v>149</v>
      </c>
    </row>
    <row r="275" spans="1:9" s="12" customFormat="1" ht="30">
      <c r="A275" s="837"/>
      <c r="B275" s="11"/>
      <c r="C275" s="47" t="s">
        <v>856</v>
      </c>
      <c r="D275" s="13" t="s">
        <v>26</v>
      </c>
      <c r="E275" s="678"/>
      <c r="F275" s="47" t="s">
        <v>128</v>
      </c>
      <c r="G275" s="740"/>
      <c r="H275" s="77">
        <v>4395994.4700000007</v>
      </c>
      <c r="I275" s="41" t="s">
        <v>149</v>
      </c>
    </row>
    <row r="276" spans="1:9" s="12" customFormat="1" ht="30">
      <c r="A276" s="837"/>
      <c r="B276" s="11"/>
      <c r="C276" s="47" t="s">
        <v>856</v>
      </c>
      <c r="D276" s="13" t="s">
        <v>26</v>
      </c>
      <c r="E276" s="735"/>
      <c r="F276" s="47" t="s">
        <v>129</v>
      </c>
      <c r="G276" s="740"/>
      <c r="H276" s="77">
        <v>4575838.4000000004</v>
      </c>
      <c r="I276" s="41" t="s">
        <v>149</v>
      </c>
    </row>
    <row r="277" spans="1:9" s="12" customFormat="1" ht="24.75" customHeight="1">
      <c r="A277" s="837"/>
      <c r="B277" s="11"/>
      <c r="C277" s="755" t="s">
        <v>46</v>
      </c>
      <c r="D277" s="755"/>
      <c r="E277" s="755"/>
      <c r="F277" s="755"/>
      <c r="G277" s="740"/>
      <c r="H277" s="1"/>
      <c r="I277" s="41"/>
    </row>
    <row r="278" spans="1:9" s="12" customFormat="1" ht="30" customHeight="1">
      <c r="A278" s="837"/>
      <c r="B278" s="11"/>
      <c r="C278" s="47" t="s">
        <v>855</v>
      </c>
      <c r="D278" s="13" t="s">
        <v>26</v>
      </c>
      <c r="E278" s="853" t="s">
        <v>86</v>
      </c>
      <c r="F278" s="13" t="s">
        <v>130</v>
      </c>
      <c r="G278" s="740"/>
      <c r="H278" s="77">
        <v>144803.75</v>
      </c>
      <c r="I278" s="41" t="s">
        <v>149</v>
      </c>
    </row>
    <row r="279" spans="1:9" s="12" customFormat="1" ht="30">
      <c r="A279" s="837"/>
      <c r="B279" s="11"/>
      <c r="C279" s="47" t="s">
        <v>855</v>
      </c>
      <c r="D279" s="13" t="s">
        <v>26</v>
      </c>
      <c r="E279" s="854"/>
      <c r="F279" s="13" t="s">
        <v>131</v>
      </c>
      <c r="G279" s="740"/>
      <c r="H279" s="77">
        <v>226041.48</v>
      </c>
      <c r="I279" s="41" t="s">
        <v>149</v>
      </c>
    </row>
    <row r="280" spans="1:9" s="12" customFormat="1" ht="30" customHeight="1">
      <c r="A280" s="837"/>
      <c r="B280" s="11"/>
      <c r="C280" s="47" t="s">
        <v>855</v>
      </c>
      <c r="D280" s="13" t="s">
        <v>26</v>
      </c>
      <c r="E280" s="854"/>
      <c r="F280" s="13" t="s">
        <v>132</v>
      </c>
      <c r="G280" s="740" t="str">
        <f>G252</f>
        <v>Công ty Cổ Phần Điện và Chiếu Sáng Phú Thắng
Đc: Lô số CN1, khu công nghiệp Thạch Thất - Quốc Oai, Xã Tây Phương, Thành phố Hà Nội, ĐT: 0968646147</v>
      </c>
      <c r="H280" s="77">
        <v>344936.83</v>
      </c>
      <c r="I280" s="41" t="s">
        <v>149</v>
      </c>
    </row>
    <row r="281" spans="1:9" s="12" customFormat="1" ht="30">
      <c r="A281" s="837"/>
      <c r="B281" s="11"/>
      <c r="C281" s="47" t="s">
        <v>855</v>
      </c>
      <c r="D281" s="13" t="s">
        <v>26</v>
      </c>
      <c r="E281" s="855"/>
      <c r="F281" s="13" t="s">
        <v>133</v>
      </c>
      <c r="G281" s="740"/>
      <c r="H281" s="77">
        <v>526879.5</v>
      </c>
      <c r="I281" s="41" t="s">
        <v>149</v>
      </c>
    </row>
    <row r="282" spans="1:9" s="12" customFormat="1" ht="30">
      <c r="A282" s="837"/>
      <c r="B282" s="11"/>
      <c r="C282" s="47" t="s">
        <v>855</v>
      </c>
      <c r="D282" s="13" t="s">
        <v>26</v>
      </c>
      <c r="E282" s="677" t="str">
        <f>E278</f>
        <v>QCVN 4:2009/BKHCN và sửa đổi 1:2016 QCVN 4:2009/BKHCN (QC2004-23)</v>
      </c>
      <c r="F282" s="13" t="s">
        <v>662</v>
      </c>
      <c r="G282" s="740"/>
      <c r="H282" s="77">
        <v>721118.02</v>
      </c>
      <c r="I282" s="41" t="s">
        <v>149</v>
      </c>
    </row>
    <row r="283" spans="1:9" s="12" customFormat="1" ht="33" customHeight="1">
      <c r="A283" s="837"/>
      <c r="B283" s="11"/>
      <c r="C283" s="47" t="s">
        <v>855</v>
      </c>
      <c r="D283" s="13" t="s">
        <v>26</v>
      </c>
      <c r="E283" s="678"/>
      <c r="F283" s="13" t="s">
        <v>663</v>
      </c>
      <c r="G283" s="740"/>
      <c r="H283" s="77">
        <v>979446.58000000007</v>
      </c>
      <c r="I283" s="41" t="s">
        <v>149</v>
      </c>
    </row>
    <row r="284" spans="1:9" s="12" customFormat="1" ht="33" customHeight="1">
      <c r="A284" s="837"/>
      <c r="B284" s="11"/>
      <c r="C284" s="47" t="s">
        <v>855</v>
      </c>
      <c r="D284" s="13" t="s">
        <v>26</v>
      </c>
      <c r="E284" s="678"/>
      <c r="F284" s="13" t="s">
        <v>136</v>
      </c>
      <c r="G284" s="740"/>
      <c r="H284" s="77">
        <v>1406751.6400000001</v>
      </c>
      <c r="I284" s="41" t="s">
        <v>149</v>
      </c>
    </row>
    <row r="285" spans="1:9" s="12" customFormat="1" ht="30">
      <c r="A285" s="837"/>
      <c r="B285" s="11"/>
      <c r="C285" s="47" t="s">
        <v>855</v>
      </c>
      <c r="D285" s="13" t="s">
        <v>26</v>
      </c>
      <c r="E285" s="678"/>
      <c r="F285" s="13" t="s">
        <v>137</v>
      </c>
      <c r="G285" s="740"/>
      <c r="H285" s="77">
        <v>1918213.78</v>
      </c>
      <c r="I285" s="41" t="s">
        <v>149</v>
      </c>
    </row>
    <row r="286" spans="1:9" s="12" customFormat="1" ht="30">
      <c r="A286" s="837"/>
      <c r="B286" s="11"/>
      <c r="C286" s="47" t="s">
        <v>855</v>
      </c>
      <c r="D286" s="13" t="s">
        <v>26</v>
      </c>
      <c r="E286" s="678"/>
      <c r="F286" s="13" t="s">
        <v>138</v>
      </c>
      <c r="G286" s="740"/>
      <c r="H286" s="77">
        <v>2406454.12</v>
      </c>
      <c r="I286" s="41" t="s">
        <v>149</v>
      </c>
    </row>
    <row r="287" spans="1:9" s="12" customFormat="1" ht="30">
      <c r="A287" s="837"/>
      <c r="B287" s="11"/>
      <c r="C287" s="47" t="s">
        <v>855</v>
      </c>
      <c r="D287" s="13" t="s">
        <v>26</v>
      </c>
      <c r="E287" s="678"/>
      <c r="F287" s="13" t="s">
        <v>139</v>
      </c>
      <c r="G287" s="740"/>
      <c r="H287" s="77">
        <v>2984017.2600000002</v>
      </c>
      <c r="I287" s="41" t="s">
        <v>149</v>
      </c>
    </row>
    <row r="288" spans="1:9" s="12" customFormat="1" ht="30">
      <c r="A288" s="837"/>
      <c r="B288" s="11"/>
      <c r="C288" s="47" t="s">
        <v>855</v>
      </c>
      <c r="D288" s="13" t="s">
        <v>26</v>
      </c>
      <c r="E288" s="678"/>
      <c r="F288" s="13" t="s">
        <v>140</v>
      </c>
      <c r="G288" s="740"/>
      <c r="H288" s="77">
        <v>3708034.68</v>
      </c>
      <c r="I288" s="41" t="s">
        <v>150</v>
      </c>
    </row>
    <row r="289" spans="1:9" s="12" customFormat="1" ht="30">
      <c r="A289" s="837"/>
      <c r="B289" s="11"/>
      <c r="C289" s="47" t="s">
        <v>855</v>
      </c>
      <c r="D289" s="13" t="s">
        <v>26</v>
      </c>
      <c r="E289" s="735"/>
      <c r="F289" s="13" t="s">
        <v>141</v>
      </c>
      <c r="G289" s="740"/>
      <c r="H289" s="77">
        <v>4865709.24</v>
      </c>
      <c r="I289" s="41" t="s">
        <v>150</v>
      </c>
    </row>
    <row r="290" spans="1:9" s="12" customFormat="1" ht="21" customHeight="1">
      <c r="A290" s="837"/>
      <c r="B290" s="11"/>
      <c r="C290" s="755" t="s">
        <v>659</v>
      </c>
      <c r="D290" s="755"/>
      <c r="E290" s="755"/>
      <c r="F290" s="755"/>
      <c r="G290" s="740"/>
      <c r="H290" s="1"/>
      <c r="I290" s="41"/>
    </row>
    <row r="291" spans="1:9" s="12" customFormat="1" ht="20.25" customHeight="1">
      <c r="A291" s="837"/>
      <c r="B291" s="11"/>
      <c r="C291" s="40" t="s">
        <v>857</v>
      </c>
      <c r="D291" s="13" t="s">
        <v>26</v>
      </c>
      <c r="E291" s="677" t="str">
        <f>E278</f>
        <v>QCVN 4:2009/BKHCN và sửa đổi 1:2016 QCVN 4:2009/BKHCN (QC2004-23)</v>
      </c>
      <c r="F291" s="13" t="s">
        <v>48</v>
      </c>
      <c r="G291" s="740"/>
      <c r="H291" s="77">
        <v>20593.2</v>
      </c>
      <c r="I291" s="41" t="s">
        <v>150</v>
      </c>
    </row>
    <row r="292" spans="1:9" s="12" customFormat="1" ht="20.25" customHeight="1">
      <c r="A292" s="837"/>
      <c r="B292" s="11"/>
      <c r="C292" s="40" t="s">
        <v>857</v>
      </c>
      <c r="D292" s="13" t="s">
        <v>26</v>
      </c>
      <c r="E292" s="678"/>
      <c r="F292" s="13" t="s">
        <v>106</v>
      </c>
      <c r="G292" s="740"/>
      <c r="H292" s="77">
        <v>31599.599999999999</v>
      </c>
      <c r="I292" s="41" t="s">
        <v>150</v>
      </c>
    </row>
    <row r="293" spans="1:9" s="12" customFormat="1" ht="20.25" customHeight="1">
      <c r="A293" s="837"/>
      <c r="B293" s="11"/>
      <c r="C293" s="40" t="s">
        <v>857</v>
      </c>
      <c r="D293" s="13" t="s">
        <v>26</v>
      </c>
      <c r="E293" s="678"/>
      <c r="F293" s="13" t="s">
        <v>107</v>
      </c>
      <c r="G293" s="740"/>
      <c r="H293" s="77">
        <v>42399.6</v>
      </c>
      <c r="I293" s="41" t="s">
        <v>150</v>
      </c>
    </row>
    <row r="294" spans="1:9" s="12" customFormat="1" ht="20.25" customHeight="1">
      <c r="A294" s="837"/>
      <c r="B294" s="11"/>
      <c r="C294" s="40" t="s">
        <v>857</v>
      </c>
      <c r="D294" s="13" t="s">
        <v>26</v>
      </c>
      <c r="E294" s="678"/>
      <c r="F294" s="13" t="s">
        <v>664</v>
      </c>
      <c r="G294" s="740"/>
      <c r="H294" s="77">
        <v>59799.6</v>
      </c>
      <c r="I294" s="41" t="s">
        <v>150</v>
      </c>
    </row>
    <row r="295" spans="1:9" s="12" customFormat="1" ht="20.25" customHeight="1">
      <c r="A295" s="837"/>
      <c r="B295" s="11"/>
      <c r="C295" s="40" t="s">
        <v>857</v>
      </c>
      <c r="D295" s="13" t="s">
        <v>26</v>
      </c>
      <c r="E295" s="678"/>
      <c r="F295" s="13" t="s">
        <v>665</v>
      </c>
      <c r="G295" s="740"/>
      <c r="H295" s="77">
        <v>41199.599999999999</v>
      </c>
      <c r="I295" s="41" t="s">
        <v>150</v>
      </c>
    </row>
    <row r="296" spans="1:9" s="12" customFormat="1" ht="20.25" customHeight="1">
      <c r="A296" s="837"/>
      <c r="B296" s="11"/>
      <c r="C296" s="40" t="s">
        <v>857</v>
      </c>
      <c r="D296" s="13" t="s">
        <v>26</v>
      </c>
      <c r="E296" s="735"/>
      <c r="F296" s="13" t="s">
        <v>49</v>
      </c>
      <c r="G296" s="740"/>
      <c r="H296" s="77">
        <v>63000</v>
      </c>
      <c r="I296" s="41" t="s">
        <v>150</v>
      </c>
    </row>
    <row r="297" spans="1:9" s="12" customFormat="1" ht="20.25" customHeight="1">
      <c r="A297" s="837"/>
      <c r="B297" s="11"/>
      <c r="C297" s="40" t="s">
        <v>857</v>
      </c>
      <c r="D297" s="13" t="s">
        <v>26</v>
      </c>
      <c r="E297" s="677" t="str">
        <f>E291</f>
        <v>QCVN 4:2009/BKHCN và sửa đổi 1:2016 QCVN 4:2009/BKHCN (QC2004-23)</v>
      </c>
      <c r="F297" s="13" t="s">
        <v>50</v>
      </c>
      <c r="G297" s="740"/>
      <c r="H297" s="77">
        <v>84600</v>
      </c>
      <c r="I297" s="41" t="s">
        <v>150</v>
      </c>
    </row>
    <row r="298" spans="1:9" s="12" customFormat="1" ht="20.25" customHeight="1">
      <c r="A298" s="837"/>
      <c r="B298" s="11"/>
      <c r="C298" s="40" t="s">
        <v>857</v>
      </c>
      <c r="D298" s="13" t="s">
        <v>26</v>
      </c>
      <c r="E298" s="678"/>
      <c r="F298" s="13" t="s">
        <v>51</v>
      </c>
      <c r="G298" s="740"/>
      <c r="H298" s="77">
        <v>119600.4</v>
      </c>
      <c r="I298" s="41" t="s">
        <v>150</v>
      </c>
    </row>
    <row r="299" spans="1:9" s="12" customFormat="1" ht="20.25" customHeight="1">
      <c r="A299" s="837"/>
      <c r="B299" s="11"/>
      <c r="C299" s="40" t="s">
        <v>857</v>
      </c>
      <c r="D299" s="13" t="s">
        <v>26</v>
      </c>
      <c r="E299" s="678"/>
      <c r="F299" s="13" t="s">
        <v>52</v>
      </c>
      <c r="G299" s="740"/>
      <c r="H299" s="77">
        <v>163599.6</v>
      </c>
      <c r="I299" s="41" t="s">
        <v>150</v>
      </c>
    </row>
    <row r="300" spans="1:9" s="12" customFormat="1" ht="20.25" customHeight="1">
      <c r="A300" s="837"/>
      <c r="B300" s="11"/>
      <c r="C300" s="40" t="s">
        <v>857</v>
      </c>
      <c r="D300" s="13" t="s">
        <v>26</v>
      </c>
      <c r="E300" s="678"/>
      <c r="F300" s="13" t="s">
        <v>53</v>
      </c>
      <c r="G300" s="740"/>
      <c r="H300" s="77">
        <v>224000.4</v>
      </c>
      <c r="I300" s="41" t="s">
        <v>150</v>
      </c>
    </row>
    <row r="301" spans="1:9" s="12" customFormat="1" ht="20.25" customHeight="1">
      <c r="A301" s="838"/>
      <c r="B301" s="11"/>
      <c r="C301" s="40" t="s">
        <v>857</v>
      </c>
      <c r="D301" s="13" t="s">
        <v>26</v>
      </c>
      <c r="E301" s="735"/>
      <c r="F301" s="13" t="s">
        <v>54</v>
      </c>
      <c r="G301" s="769"/>
      <c r="H301" s="77">
        <v>281199.59999999998</v>
      </c>
      <c r="I301" s="41" t="s">
        <v>150</v>
      </c>
    </row>
    <row r="302" spans="1:9" s="12" customFormat="1" ht="30" customHeight="1">
      <c r="A302" s="741" t="s">
        <v>2271</v>
      </c>
      <c r="B302" s="835" t="s">
        <v>7</v>
      </c>
      <c r="C302" s="47" t="s">
        <v>669</v>
      </c>
      <c r="D302" s="13" t="s">
        <v>33</v>
      </c>
      <c r="E302" s="677" t="s">
        <v>951</v>
      </c>
      <c r="F302" s="739" t="s">
        <v>666</v>
      </c>
      <c r="G302" s="739" t="s">
        <v>2547</v>
      </c>
      <c r="H302" s="50">
        <v>6390000</v>
      </c>
      <c r="I302" s="851" t="s">
        <v>5173</v>
      </c>
    </row>
    <row r="303" spans="1:9" s="12" customFormat="1" ht="34.15" customHeight="1">
      <c r="A303" s="741"/>
      <c r="B303" s="835"/>
      <c r="C303" s="47" t="s">
        <v>670</v>
      </c>
      <c r="D303" s="13" t="s">
        <v>33</v>
      </c>
      <c r="E303" s="678"/>
      <c r="F303" s="740"/>
      <c r="G303" s="740"/>
      <c r="H303" s="50">
        <v>6654000</v>
      </c>
      <c r="I303" s="851"/>
    </row>
    <row r="304" spans="1:9" s="12" customFormat="1" ht="38.450000000000003" customHeight="1">
      <c r="A304" s="741"/>
      <c r="B304" s="11"/>
      <c r="C304" s="47" t="s">
        <v>671</v>
      </c>
      <c r="D304" s="13" t="s">
        <v>33</v>
      </c>
      <c r="E304" s="678"/>
      <c r="F304" s="740"/>
      <c r="G304" s="740"/>
      <c r="H304" s="50">
        <v>6819000</v>
      </c>
      <c r="I304" s="851"/>
    </row>
    <row r="305" spans="1:14" s="12" customFormat="1" ht="30">
      <c r="A305" s="741"/>
      <c r="B305" s="11"/>
      <c r="C305" s="47" t="s">
        <v>672</v>
      </c>
      <c r="D305" s="13" t="s">
        <v>33</v>
      </c>
      <c r="E305" s="678"/>
      <c r="F305" s="740"/>
      <c r="G305" s="740"/>
      <c r="H305" s="50">
        <v>7828000</v>
      </c>
      <c r="I305" s="41" t="s">
        <v>150</v>
      </c>
      <c r="N305" s="180"/>
    </row>
    <row r="306" spans="1:14" s="12" customFormat="1" ht="36.6" customHeight="1">
      <c r="A306" s="741"/>
      <c r="B306" s="11"/>
      <c r="C306" s="47" t="s">
        <v>673</v>
      </c>
      <c r="D306" s="13" t="s">
        <v>33</v>
      </c>
      <c r="E306" s="678"/>
      <c r="F306" s="740"/>
      <c r="G306" s="740"/>
      <c r="H306" s="50">
        <v>7973000</v>
      </c>
      <c r="I306" s="41" t="s">
        <v>150</v>
      </c>
    </row>
    <row r="307" spans="1:14" s="12" customFormat="1" ht="35.450000000000003" customHeight="1">
      <c r="A307" s="741"/>
      <c r="B307" s="11"/>
      <c r="C307" s="47" t="s">
        <v>674</v>
      </c>
      <c r="D307" s="13" t="s">
        <v>33</v>
      </c>
      <c r="E307" s="678"/>
      <c r="F307" s="740"/>
      <c r="G307" s="740"/>
      <c r="H307" s="50">
        <v>9402000</v>
      </c>
      <c r="I307" s="41" t="s">
        <v>150</v>
      </c>
    </row>
    <row r="308" spans="1:14" s="12" customFormat="1" ht="34.15" customHeight="1">
      <c r="A308" s="741"/>
      <c r="B308" s="11"/>
      <c r="C308" s="47" t="s">
        <v>675</v>
      </c>
      <c r="D308" s="13" t="s">
        <v>33</v>
      </c>
      <c r="E308" s="678"/>
      <c r="F308" s="769"/>
      <c r="G308" s="740"/>
      <c r="H308" s="50">
        <v>11693000</v>
      </c>
      <c r="I308" s="41" t="s">
        <v>150</v>
      </c>
    </row>
    <row r="309" spans="1:14" s="12" customFormat="1" ht="33" customHeight="1">
      <c r="A309" s="741"/>
      <c r="B309" s="11"/>
      <c r="C309" s="47" t="s">
        <v>676</v>
      </c>
      <c r="D309" s="13" t="s">
        <v>33</v>
      </c>
      <c r="E309" s="678"/>
      <c r="F309" s="756" t="s">
        <v>667</v>
      </c>
      <c r="G309" s="740"/>
      <c r="H309" s="50">
        <v>6860000</v>
      </c>
      <c r="I309" s="41" t="s">
        <v>150</v>
      </c>
    </row>
    <row r="310" spans="1:14" s="12" customFormat="1" ht="30">
      <c r="A310" s="741"/>
      <c r="B310" s="11"/>
      <c r="C310" s="47" t="s">
        <v>677</v>
      </c>
      <c r="D310" s="13" t="s">
        <v>33</v>
      </c>
      <c r="E310" s="678"/>
      <c r="F310" s="756"/>
      <c r="G310" s="740"/>
      <c r="H310" s="50">
        <v>7560000</v>
      </c>
      <c r="I310" s="41" t="s">
        <v>150</v>
      </c>
    </row>
    <row r="311" spans="1:14" s="12" customFormat="1" ht="31.9" customHeight="1">
      <c r="A311" s="741"/>
      <c r="B311" s="11"/>
      <c r="C311" s="47" t="s">
        <v>678</v>
      </c>
      <c r="D311" s="13" t="s">
        <v>33</v>
      </c>
      <c r="E311" s="678"/>
      <c r="F311" s="756"/>
      <c r="G311" s="740"/>
      <c r="H311" s="50">
        <v>8260000</v>
      </c>
      <c r="I311" s="41" t="s">
        <v>150</v>
      </c>
    </row>
    <row r="312" spans="1:14" s="12" customFormat="1" ht="32.450000000000003" customHeight="1">
      <c r="A312" s="741"/>
      <c r="B312" s="11"/>
      <c r="C312" s="47" t="s">
        <v>679</v>
      </c>
      <c r="D312" s="13" t="s">
        <v>33</v>
      </c>
      <c r="E312" s="735"/>
      <c r="F312" s="756"/>
      <c r="G312" s="740"/>
      <c r="H312" s="50">
        <v>8960000</v>
      </c>
      <c r="I312" s="41" t="s">
        <v>150</v>
      </c>
    </row>
    <row r="313" spans="1:14" s="12" customFormat="1" ht="30">
      <c r="A313" s="741"/>
      <c r="B313" s="11"/>
      <c r="C313" s="47" t="s">
        <v>680</v>
      </c>
      <c r="D313" s="13" t="s">
        <v>33</v>
      </c>
      <c r="E313" s="677" t="str">
        <f>E302</f>
        <v>QCVN19:2019/ BKHCN TCVN7722:2017; TCVN7722:2019;
ISO 9001:2015
ISO 14001:2015;
ISO45001:2018; 
ISO 50001:2018</v>
      </c>
      <c r="F313" s="756"/>
      <c r="G313" s="740"/>
      <c r="H313" s="50">
        <v>9660000</v>
      </c>
      <c r="I313" s="41" t="s">
        <v>150</v>
      </c>
    </row>
    <row r="314" spans="1:14" s="12" customFormat="1" ht="33" customHeight="1">
      <c r="A314" s="741"/>
      <c r="B314" s="11"/>
      <c r="C314" s="51" t="s">
        <v>681</v>
      </c>
      <c r="D314" s="13" t="s">
        <v>33</v>
      </c>
      <c r="E314" s="678"/>
      <c r="F314" s="756" t="s">
        <v>668</v>
      </c>
      <c r="G314" s="740"/>
      <c r="H314" s="46">
        <v>13500000</v>
      </c>
      <c r="I314" s="41" t="s">
        <v>150</v>
      </c>
    </row>
    <row r="315" spans="1:14" s="12" customFormat="1" ht="30">
      <c r="A315" s="741"/>
      <c r="B315" s="11"/>
      <c r="C315" s="51" t="s">
        <v>682</v>
      </c>
      <c r="D315" s="13" t="s">
        <v>33</v>
      </c>
      <c r="E315" s="678"/>
      <c r="F315" s="756"/>
      <c r="G315" s="740"/>
      <c r="H315" s="46">
        <v>15430000</v>
      </c>
      <c r="I315" s="41" t="s">
        <v>150</v>
      </c>
    </row>
    <row r="316" spans="1:14" s="12" customFormat="1" ht="30" customHeight="1">
      <c r="A316" s="741"/>
      <c r="B316" s="11"/>
      <c r="C316" s="51" t="s">
        <v>683</v>
      </c>
      <c r="D316" s="13" t="s">
        <v>33</v>
      </c>
      <c r="E316" s="735"/>
      <c r="F316" s="756"/>
      <c r="G316" s="769"/>
      <c r="H316" s="46">
        <v>16800000</v>
      </c>
      <c r="I316" s="41" t="s">
        <v>150</v>
      </c>
    </row>
    <row r="317" spans="1:14" s="12" customFormat="1" ht="25.15" customHeight="1">
      <c r="A317" s="741" t="s">
        <v>2272</v>
      </c>
      <c r="B317" s="835" t="s">
        <v>7</v>
      </c>
      <c r="C317" s="830" t="s">
        <v>75</v>
      </c>
      <c r="D317" s="830"/>
      <c r="E317" s="830"/>
      <c r="F317" s="13"/>
      <c r="G317" s="818" t="s">
        <v>3629</v>
      </c>
      <c r="H317" s="1"/>
      <c r="I317" s="41"/>
    </row>
    <row r="318" spans="1:14" s="12" customFormat="1" ht="60">
      <c r="A318" s="741"/>
      <c r="B318" s="835"/>
      <c r="C318" s="59" t="s">
        <v>858</v>
      </c>
      <c r="D318" s="58" t="s">
        <v>180</v>
      </c>
      <c r="E318" s="856" t="s">
        <v>261</v>
      </c>
      <c r="F318" s="13" t="s">
        <v>2769</v>
      </c>
      <c r="G318" s="815"/>
      <c r="H318" s="79">
        <v>3554000</v>
      </c>
      <c r="I318" s="851" t="s">
        <v>5225</v>
      </c>
    </row>
    <row r="319" spans="1:14" s="12" customFormat="1" ht="60">
      <c r="A319" s="741"/>
      <c r="B319" s="835"/>
      <c r="C319" s="59" t="s">
        <v>859</v>
      </c>
      <c r="D319" s="58" t="s">
        <v>180</v>
      </c>
      <c r="E319" s="857"/>
      <c r="F319" s="13" t="s">
        <v>2770</v>
      </c>
      <c r="G319" s="815"/>
      <c r="H319" s="79">
        <v>5555000</v>
      </c>
      <c r="I319" s="851"/>
    </row>
    <row r="320" spans="1:14" s="12" customFormat="1" ht="60">
      <c r="A320" s="741"/>
      <c r="B320" s="11"/>
      <c r="C320" s="59" t="s">
        <v>859</v>
      </c>
      <c r="D320" s="58" t="s">
        <v>180</v>
      </c>
      <c r="E320" s="856" t="str">
        <f>E318</f>
        <v>BS5649:1995/ BS EN 40-5:2002</v>
      </c>
      <c r="F320" s="13" t="s">
        <v>2771</v>
      </c>
      <c r="G320" s="815"/>
      <c r="H320" s="79">
        <v>5870000</v>
      </c>
      <c r="I320" s="851"/>
    </row>
    <row r="321" spans="1:9" s="12" customFormat="1" ht="60">
      <c r="A321" s="741"/>
      <c r="B321" s="11"/>
      <c r="C321" s="59" t="s">
        <v>859</v>
      </c>
      <c r="D321" s="58" t="s">
        <v>180</v>
      </c>
      <c r="E321" s="858"/>
      <c r="F321" s="13" t="s">
        <v>2772</v>
      </c>
      <c r="G321" s="815"/>
      <c r="H321" s="79">
        <v>7690000</v>
      </c>
      <c r="I321" s="41" t="s">
        <v>150</v>
      </c>
    </row>
    <row r="322" spans="1:9" s="12" customFormat="1" ht="60" customHeight="1">
      <c r="A322" s="741"/>
      <c r="B322" s="11"/>
      <c r="C322" s="59" t="s">
        <v>859</v>
      </c>
      <c r="D322" s="58" t="s">
        <v>180</v>
      </c>
      <c r="E322" s="857"/>
      <c r="F322" s="13" t="s">
        <v>2773</v>
      </c>
      <c r="G322" s="815"/>
      <c r="H322" s="79">
        <v>8390000</v>
      </c>
      <c r="I322" s="41" t="s">
        <v>150</v>
      </c>
    </row>
    <row r="323" spans="1:9" s="12" customFormat="1" ht="19.149999999999999" customHeight="1">
      <c r="A323" s="741"/>
      <c r="B323" s="11"/>
      <c r="C323" s="830" t="s">
        <v>36</v>
      </c>
      <c r="D323" s="830"/>
      <c r="E323" s="830"/>
      <c r="F323" s="13"/>
      <c r="G323" s="815"/>
      <c r="H323" s="52"/>
      <c r="I323" s="41"/>
    </row>
    <row r="324" spans="1:9" s="12" customFormat="1" ht="45">
      <c r="A324" s="741"/>
      <c r="B324" s="11"/>
      <c r="C324" s="59" t="s">
        <v>860</v>
      </c>
      <c r="D324" s="58" t="s">
        <v>180</v>
      </c>
      <c r="E324" s="856" t="s">
        <v>261</v>
      </c>
      <c r="F324" s="13" t="s">
        <v>2774</v>
      </c>
      <c r="G324" s="815"/>
      <c r="H324" s="79">
        <v>3345000</v>
      </c>
      <c r="I324" s="41" t="s">
        <v>150</v>
      </c>
    </row>
    <row r="325" spans="1:9" s="12" customFormat="1" ht="45">
      <c r="A325" s="741"/>
      <c r="B325" s="11"/>
      <c r="C325" s="59" t="s">
        <v>860</v>
      </c>
      <c r="D325" s="58" t="s">
        <v>180</v>
      </c>
      <c r="E325" s="858"/>
      <c r="F325" s="13" t="s">
        <v>2775</v>
      </c>
      <c r="G325" s="815"/>
      <c r="H325" s="79">
        <v>4675000</v>
      </c>
      <c r="I325" s="41" t="s">
        <v>150</v>
      </c>
    </row>
    <row r="326" spans="1:9" s="12" customFormat="1" ht="45">
      <c r="A326" s="741"/>
      <c r="B326" s="11"/>
      <c r="C326" s="59" t="s">
        <v>861</v>
      </c>
      <c r="D326" s="58" t="s">
        <v>180</v>
      </c>
      <c r="E326" s="858"/>
      <c r="F326" s="13" t="s">
        <v>2776</v>
      </c>
      <c r="G326" s="815"/>
      <c r="H326" s="79">
        <v>4896000</v>
      </c>
      <c r="I326" s="41" t="s">
        <v>150</v>
      </c>
    </row>
    <row r="327" spans="1:9" s="12" customFormat="1" ht="45">
      <c r="A327" s="741"/>
      <c r="B327" s="11"/>
      <c r="C327" s="59" t="s">
        <v>860</v>
      </c>
      <c r="D327" s="58" t="s">
        <v>180</v>
      </c>
      <c r="E327" s="858"/>
      <c r="F327" s="13" t="s">
        <v>2777</v>
      </c>
      <c r="G327" s="815"/>
      <c r="H327" s="79">
        <v>5305000</v>
      </c>
      <c r="I327" s="41" t="s">
        <v>150</v>
      </c>
    </row>
    <row r="328" spans="1:9" s="12" customFormat="1" ht="45">
      <c r="A328" s="741"/>
      <c r="B328" s="11"/>
      <c r="C328" s="59" t="s">
        <v>860</v>
      </c>
      <c r="D328" s="58" t="s">
        <v>180</v>
      </c>
      <c r="E328" s="858"/>
      <c r="F328" s="13" t="s">
        <v>2778</v>
      </c>
      <c r="G328" s="815"/>
      <c r="H328" s="79">
        <v>5891000</v>
      </c>
      <c r="I328" s="41" t="s">
        <v>150</v>
      </c>
    </row>
    <row r="329" spans="1:9" s="12" customFormat="1" ht="45">
      <c r="A329" s="741"/>
      <c r="B329" s="11"/>
      <c r="C329" s="59" t="s">
        <v>860</v>
      </c>
      <c r="D329" s="58" t="s">
        <v>180</v>
      </c>
      <c r="E329" s="858"/>
      <c r="F329" s="13" t="s">
        <v>2779</v>
      </c>
      <c r="G329" s="815"/>
      <c r="H329" s="79">
        <v>6211000</v>
      </c>
      <c r="I329" s="41" t="s">
        <v>150</v>
      </c>
    </row>
    <row r="330" spans="1:9" s="12" customFormat="1" ht="45">
      <c r="A330" s="741"/>
      <c r="B330" s="11"/>
      <c r="C330" s="59" t="s">
        <v>860</v>
      </c>
      <c r="D330" s="58" t="s">
        <v>180</v>
      </c>
      <c r="E330" s="858"/>
      <c r="F330" s="13" t="s">
        <v>2780</v>
      </c>
      <c r="G330" s="815"/>
      <c r="H330" s="79">
        <v>7888000</v>
      </c>
      <c r="I330" s="41" t="s">
        <v>150</v>
      </c>
    </row>
    <row r="331" spans="1:9" s="12" customFormat="1" ht="45">
      <c r="A331" s="741"/>
      <c r="B331" s="11"/>
      <c r="C331" s="59" t="s">
        <v>860</v>
      </c>
      <c r="D331" s="58" t="s">
        <v>180</v>
      </c>
      <c r="E331" s="858"/>
      <c r="F331" s="13" t="s">
        <v>2781</v>
      </c>
      <c r="G331" s="815"/>
      <c r="H331" s="79">
        <v>8936000</v>
      </c>
      <c r="I331" s="41" t="s">
        <v>150</v>
      </c>
    </row>
    <row r="332" spans="1:9" s="12" customFormat="1" ht="45">
      <c r="A332" s="741"/>
      <c r="B332" s="11"/>
      <c r="C332" s="59" t="s">
        <v>860</v>
      </c>
      <c r="D332" s="58" t="s">
        <v>180</v>
      </c>
      <c r="E332" s="858"/>
      <c r="F332" s="13" t="s">
        <v>2782</v>
      </c>
      <c r="G332" s="852" t="str">
        <f>G317</f>
        <v>Công ty Cổ phần Tập đoàn MDC Group;
Đc: Phòng 411, Tầng 4, Tòa nhà văn phòng Detech, số 8 Tôn Thất Thuyết, Phường Cầu Giấy, Thành Phố Hà Nội;
 SĐT:0981 828 838</v>
      </c>
      <c r="H332" s="79">
        <v>9635000</v>
      </c>
      <c r="I332" s="41" t="s">
        <v>150</v>
      </c>
    </row>
    <row r="333" spans="1:9" s="12" customFormat="1" ht="45">
      <c r="A333" s="741"/>
      <c r="B333" s="11"/>
      <c r="C333" s="59" t="s">
        <v>860</v>
      </c>
      <c r="D333" s="58" t="s">
        <v>180</v>
      </c>
      <c r="E333" s="857"/>
      <c r="F333" s="13" t="s">
        <v>2783</v>
      </c>
      <c r="G333" s="852"/>
      <c r="H333" s="79">
        <v>9945000</v>
      </c>
      <c r="I333" s="41" t="s">
        <v>150</v>
      </c>
    </row>
    <row r="334" spans="1:9" s="12" customFormat="1" ht="17.25" customHeight="1">
      <c r="A334" s="741"/>
      <c r="B334" s="11"/>
      <c r="C334" s="830" t="s">
        <v>37</v>
      </c>
      <c r="D334" s="830"/>
      <c r="E334" s="830"/>
      <c r="F334" s="13"/>
      <c r="G334" s="852"/>
      <c r="H334" s="52"/>
      <c r="I334" s="41"/>
    </row>
    <row r="335" spans="1:9" s="12" customFormat="1" ht="21" customHeight="1">
      <c r="A335" s="741"/>
      <c r="B335" s="11"/>
      <c r="C335" s="59" t="s">
        <v>862</v>
      </c>
      <c r="D335" s="58" t="s">
        <v>174</v>
      </c>
      <c r="E335" s="856" t="s">
        <v>261</v>
      </c>
      <c r="F335" s="818" t="s">
        <v>863</v>
      </c>
      <c r="G335" s="852"/>
      <c r="H335" s="79">
        <v>2405000</v>
      </c>
      <c r="I335" s="41" t="s">
        <v>150</v>
      </c>
    </row>
    <row r="336" spans="1:9" s="12" customFormat="1" ht="21" customHeight="1">
      <c r="A336" s="741"/>
      <c r="B336" s="11"/>
      <c r="C336" s="59" t="s">
        <v>864</v>
      </c>
      <c r="D336" s="58" t="s">
        <v>174</v>
      </c>
      <c r="E336" s="858"/>
      <c r="F336" s="815"/>
      <c r="G336" s="852"/>
      <c r="H336" s="79">
        <v>3369000</v>
      </c>
      <c r="I336" s="41" t="s">
        <v>150</v>
      </c>
    </row>
    <row r="337" spans="1:9" s="12" customFormat="1" ht="21" customHeight="1">
      <c r="A337" s="741"/>
      <c r="B337" s="11"/>
      <c r="C337" s="59" t="s">
        <v>865</v>
      </c>
      <c r="D337" s="58" t="s">
        <v>174</v>
      </c>
      <c r="E337" s="858"/>
      <c r="F337" s="815"/>
      <c r="G337" s="852"/>
      <c r="H337" s="79">
        <v>2129000</v>
      </c>
      <c r="I337" s="41" t="s">
        <v>150</v>
      </c>
    </row>
    <row r="338" spans="1:9" s="12" customFormat="1" ht="21" customHeight="1">
      <c r="A338" s="741"/>
      <c r="B338" s="11"/>
      <c r="C338" s="59" t="s">
        <v>866</v>
      </c>
      <c r="D338" s="58" t="s">
        <v>174</v>
      </c>
      <c r="E338" s="858"/>
      <c r="F338" s="815"/>
      <c r="G338" s="852"/>
      <c r="H338" s="79">
        <v>2918000</v>
      </c>
      <c r="I338" s="41" t="s">
        <v>150</v>
      </c>
    </row>
    <row r="339" spans="1:9" s="12" customFormat="1" ht="21" customHeight="1">
      <c r="A339" s="741"/>
      <c r="B339" s="11"/>
      <c r="C339" s="59" t="s">
        <v>867</v>
      </c>
      <c r="D339" s="58" t="s">
        <v>174</v>
      </c>
      <c r="E339" s="858"/>
      <c r="F339" s="815"/>
      <c r="G339" s="852"/>
      <c r="H339" s="79">
        <v>2354000</v>
      </c>
      <c r="I339" s="41" t="s">
        <v>150</v>
      </c>
    </row>
    <row r="340" spans="1:9" s="12" customFormat="1" ht="15" customHeight="1">
      <c r="A340" s="741"/>
      <c r="B340" s="11"/>
      <c r="C340" s="59" t="s">
        <v>868</v>
      </c>
      <c r="D340" s="58" t="s">
        <v>174</v>
      </c>
      <c r="E340" s="858" t="str">
        <f>E335</f>
        <v>BS5649:1995/ BS EN 40-5:2002</v>
      </c>
      <c r="F340" s="815"/>
      <c r="G340" s="852"/>
      <c r="H340" s="79">
        <v>3369000</v>
      </c>
      <c r="I340" s="41" t="s">
        <v>150</v>
      </c>
    </row>
    <row r="341" spans="1:9" s="12" customFormat="1">
      <c r="A341" s="741"/>
      <c r="B341" s="11"/>
      <c r="C341" s="59" t="s">
        <v>869</v>
      </c>
      <c r="D341" s="58" t="s">
        <v>174</v>
      </c>
      <c r="E341" s="858"/>
      <c r="F341" s="815"/>
      <c r="G341" s="852"/>
      <c r="H341" s="79">
        <v>2422000</v>
      </c>
      <c r="I341" s="41" t="s">
        <v>150</v>
      </c>
    </row>
    <row r="342" spans="1:9" s="12" customFormat="1" ht="15" customHeight="1">
      <c r="A342" s="741"/>
      <c r="B342" s="11"/>
      <c r="C342" s="59" t="s">
        <v>870</v>
      </c>
      <c r="D342" s="58" t="s">
        <v>174</v>
      </c>
      <c r="E342" s="858"/>
      <c r="F342" s="815"/>
      <c r="G342" s="852"/>
      <c r="H342" s="79">
        <v>3035000</v>
      </c>
      <c r="I342" s="41" t="s">
        <v>150</v>
      </c>
    </row>
    <row r="343" spans="1:9" s="12" customFormat="1">
      <c r="A343" s="741"/>
      <c r="B343" s="11"/>
      <c r="C343" s="59" t="s">
        <v>871</v>
      </c>
      <c r="D343" s="58" t="s">
        <v>174</v>
      </c>
      <c r="E343" s="858"/>
      <c r="F343" s="815"/>
      <c r="G343" s="852"/>
      <c r="H343" s="79">
        <v>2242000</v>
      </c>
      <c r="I343" s="41" t="s">
        <v>150</v>
      </c>
    </row>
    <row r="344" spans="1:9" s="12" customFormat="1">
      <c r="A344" s="741"/>
      <c r="B344" s="11"/>
      <c r="C344" s="59" t="s">
        <v>872</v>
      </c>
      <c r="D344" s="58" t="s">
        <v>174</v>
      </c>
      <c r="E344" s="858"/>
      <c r="F344" s="815"/>
      <c r="G344" s="852"/>
      <c r="H344" s="79">
        <v>3035000</v>
      </c>
      <c r="I344" s="41" t="s">
        <v>150</v>
      </c>
    </row>
    <row r="345" spans="1:9" s="12" customFormat="1">
      <c r="A345" s="741"/>
      <c r="B345" s="11"/>
      <c r="C345" s="59" t="s">
        <v>873</v>
      </c>
      <c r="D345" s="58" t="s">
        <v>174</v>
      </c>
      <c r="E345" s="858"/>
      <c r="F345" s="815"/>
      <c r="G345" s="852"/>
      <c r="H345" s="79">
        <v>2008000</v>
      </c>
      <c r="I345" s="41" t="s">
        <v>150</v>
      </c>
    </row>
    <row r="346" spans="1:9" s="12" customFormat="1">
      <c r="A346" s="741"/>
      <c r="B346" s="11"/>
      <c r="C346" s="59" t="s">
        <v>874</v>
      </c>
      <c r="D346" s="58" t="s">
        <v>174</v>
      </c>
      <c r="E346" s="858"/>
      <c r="F346" s="829"/>
      <c r="G346" s="852"/>
      <c r="H346" s="79">
        <v>2467000</v>
      </c>
      <c r="I346" s="41" t="s">
        <v>150</v>
      </c>
    </row>
    <row r="347" spans="1:9" s="12" customFormat="1">
      <c r="A347" s="741"/>
      <c r="B347" s="11"/>
      <c r="C347" s="59" t="s">
        <v>880</v>
      </c>
      <c r="D347" s="58" t="s">
        <v>180</v>
      </c>
      <c r="E347" s="858"/>
      <c r="F347" s="13" t="s">
        <v>875</v>
      </c>
      <c r="G347" s="852"/>
      <c r="H347" s="79">
        <v>19355000</v>
      </c>
      <c r="I347" s="41" t="s">
        <v>150</v>
      </c>
    </row>
    <row r="348" spans="1:9" s="12" customFormat="1">
      <c r="A348" s="741"/>
      <c r="B348" s="11"/>
      <c r="C348" s="59" t="s">
        <v>881</v>
      </c>
      <c r="D348" s="58" t="s">
        <v>180</v>
      </c>
      <c r="E348" s="858"/>
      <c r="F348" s="13" t="s">
        <v>876</v>
      </c>
      <c r="G348" s="852"/>
      <c r="H348" s="79">
        <v>35297000</v>
      </c>
      <c r="I348" s="41" t="s">
        <v>150</v>
      </c>
    </row>
    <row r="349" spans="1:9" s="12" customFormat="1">
      <c r="A349" s="741"/>
      <c r="B349" s="11"/>
      <c r="C349" s="59" t="s">
        <v>262</v>
      </c>
      <c r="D349" s="58" t="s">
        <v>174</v>
      </c>
      <c r="E349" s="858"/>
      <c r="F349" s="13"/>
      <c r="G349" s="852"/>
      <c r="H349" s="79">
        <v>3820000</v>
      </c>
      <c r="I349" s="41" t="s">
        <v>150</v>
      </c>
    </row>
    <row r="350" spans="1:9" s="12" customFormat="1">
      <c r="A350" s="741"/>
      <c r="B350" s="11"/>
      <c r="C350" s="59" t="s">
        <v>263</v>
      </c>
      <c r="D350" s="58" t="s">
        <v>174</v>
      </c>
      <c r="E350" s="858"/>
      <c r="F350" s="13"/>
      <c r="G350" s="852"/>
      <c r="H350" s="79">
        <v>4350000</v>
      </c>
      <c r="I350" s="41" t="s">
        <v>150</v>
      </c>
    </row>
    <row r="351" spans="1:9" s="12" customFormat="1">
      <c r="A351" s="741"/>
      <c r="B351" s="11"/>
      <c r="C351" s="59" t="s">
        <v>264</v>
      </c>
      <c r="D351" s="58" t="s">
        <v>174</v>
      </c>
      <c r="E351" s="858"/>
      <c r="F351" s="13"/>
      <c r="G351" s="852"/>
      <c r="H351" s="79">
        <v>1042000</v>
      </c>
      <c r="I351" s="41" t="s">
        <v>150</v>
      </c>
    </row>
    <row r="352" spans="1:9" s="12" customFormat="1" ht="74.25" customHeight="1">
      <c r="A352" s="741"/>
      <c r="B352" s="11"/>
      <c r="C352" s="59" t="s">
        <v>882</v>
      </c>
      <c r="D352" s="58" t="s">
        <v>180</v>
      </c>
      <c r="E352" s="858"/>
      <c r="F352" s="13" t="s">
        <v>877</v>
      </c>
      <c r="G352" s="852"/>
      <c r="H352" s="79">
        <v>378000000</v>
      </c>
      <c r="I352" s="41" t="s">
        <v>150</v>
      </c>
    </row>
    <row r="353" spans="1:9" s="12" customFormat="1" ht="74.25" customHeight="1">
      <c r="A353" s="741"/>
      <c r="B353" s="11"/>
      <c r="C353" s="59" t="s">
        <v>883</v>
      </c>
      <c r="D353" s="58" t="s">
        <v>180</v>
      </c>
      <c r="E353" s="857"/>
      <c r="F353" s="13" t="s">
        <v>877</v>
      </c>
      <c r="G353" s="852"/>
      <c r="H353" s="79">
        <v>452000000</v>
      </c>
      <c r="I353" s="41" t="s">
        <v>150</v>
      </c>
    </row>
    <row r="354" spans="1:9" s="12" customFormat="1">
      <c r="A354" s="741"/>
      <c r="B354" s="11"/>
      <c r="C354" s="141" t="s">
        <v>265</v>
      </c>
      <c r="D354" s="52"/>
      <c r="E354" s="52"/>
      <c r="F354" s="13"/>
      <c r="G354" s="852"/>
      <c r="H354" s="52"/>
      <c r="I354" s="41" t="s">
        <v>150</v>
      </c>
    </row>
    <row r="355" spans="1:9" s="12" customFormat="1" ht="30">
      <c r="A355" s="741"/>
      <c r="B355" s="11"/>
      <c r="C355" s="59" t="s">
        <v>878</v>
      </c>
      <c r="D355" s="58" t="s">
        <v>174</v>
      </c>
      <c r="E355" s="831" t="s">
        <v>261</v>
      </c>
      <c r="F355" s="13" t="s">
        <v>2784</v>
      </c>
      <c r="G355" s="852"/>
      <c r="H355" s="79">
        <v>12070000</v>
      </c>
      <c r="I355" s="41" t="s">
        <v>150</v>
      </c>
    </row>
    <row r="356" spans="1:9" s="12" customFormat="1" ht="30">
      <c r="A356" s="741"/>
      <c r="B356" s="11"/>
      <c r="C356" s="59" t="s">
        <v>878</v>
      </c>
      <c r="D356" s="58" t="s">
        <v>174</v>
      </c>
      <c r="E356" s="831"/>
      <c r="F356" s="13" t="s">
        <v>2785</v>
      </c>
      <c r="G356" s="852"/>
      <c r="H356" s="79">
        <v>13350000</v>
      </c>
      <c r="I356" s="41" t="s">
        <v>150</v>
      </c>
    </row>
    <row r="357" spans="1:9" s="12" customFormat="1" ht="30">
      <c r="A357" s="741"/>
      <c r="B357" s="11"/>
      <c r="C357" s="59" t="s">
        <v>879</v>
      </c>
      <c r="D357" s="58" t="s">
        <v>174</v>
      </c>
      <c r="E357" s="831"/>
      <c r="F357" s="13" t="s">
        <v>2786</v>
      </c>
      <c r="G357" s="852"/>
      <c r="H357" s="79">
        <v>14615000</v>
      </c>
      <c r="I357" s="41" t="s">
        <v>150</v>
      </c>
    </row>
    <row r="358" spans="1:9" s="12" customFormat="1">
      <c r="A358" s="741"/>
      <c r="B358" s="11"/>
      <c r="C358" s="54" t="s">
        <v>266</v>
      </c>
      <c r="D358" s="52"/>
      <c r="E358" s="52"/>
      <c r="F358" s="13"/>
      <c r="G358" s="852"/>
      <c r="H358" s="52"/>
      <c r="I358" s="41" t="s">
        <v>150</v>
      </c>
    </row>
    <row r="359" spans="1:9" s="12" customFormat="1" ht="30">
      <c r="A359" s="741"/>
      <c r="B359" s="11"/>
      <c r="C359" s="59" t="s">
        <v>2787</v>
      </c>
      <c r="D359" s="58" t="s">
        <v>174</v>
      </c>
      <c r="E359" s="831" t="s">
        <v>261</v>
      </c>
      <c r="F359" s="13" t="s">
        <v>2792</v>
      </c>
      <c r="G359" s="852"/>
      <c r="H359" s="79">
        <v>4900000</v>
      </c>
      <c r="I359" s="41" t="s">
        <v>150</v>
      </c>
    </row>
    <row r="360" spans="1:9" s="12" customFormat="1" ht="30">
      <c r="A360" s="741"/>
      <c r="B360" s="11"/>
      <c r="C360" s="59" t="s">
        <v>2788</v>
      </c>
      <c r="D360" s="58" t="s">
        <v>174</v>
      </c>
      <c r="E360" s="831"/>
      <c r="F360" s="13" t="s">
        <v>2793</v>
      </c>
      <c r="G360" s="852"/>
      <c r="H360" s="79">
        <v>3360000</v>
      </c>
      <c r="I360" s="41" t="s">
        <v>150</v>
      </c>
    </row>
    <row r="361" spans="1:9" s="12" customFormat="1" ht="30">
      <c r="A361" s="741"/>
      <c r="B361" s="11"/>
      <c r="C361" s="59" t="s">
        <v>2789</v>
      </c>
      <c r="D361" s="58" t="s">
        <v>174</v>
      </c>
      <c r="E361" s="831"/>
      <c r="F361" s="13" t="s">
        <v>2794</v>
      </c>
      <c r="G361" s="852"/>
      <c r="H361" s="79">
        <v>3850000</v>
      </c>
      <c r="I361" s="41" t="s">
        <v>150</v>
      </c>
    </row>
    <row r="362" spans="1:9" s="12" customFormat="1" ht="30">
      <c r="A362" s="741"/>
      <c r="B362" s="11"/>
      <c r="C362" s="59" t="s">
        <v>2790</v>
      </c>
      <c r="D362" s="58" t="s">
        <v>174</v>
      </c>
      <c r="E362" s="831"/>
      <c r="F362" s="13" t="s">
        <v>2792</v>
      </c>
      <c r="G362" s="852"/>
      <c r="H362" s="79">
        <v>3710000</v>
      </c>
      <c r="I362" s="41" t="s">
        <v>150</v>
      </c>
    </row>
    <row r="363" spans="1:9" s="12" customFormat="1" ht="30">
      <c r="A363" s="741"/>
      <c r="B363" s="11"/>
      <c r="C363" s="59" t="s">
        <v>2791</v>
      </c>
      <c r="D363" s="58" t="s">
        <v>174</v>
      </c>
      <c r="E363" s="831"/>
      <c r="F363" s="13" t="s">
        <v>2795</v>
      </c>
      <c r="G363" s="852"/>
      <c r="H363" s="79">
        <v>3500000</v>
      </c>
      <c r="I363" s="41" t="s">
        <v>150</v>
      </c>
    </row>
    <row r="364" spans="1:9" s="12" customFormat="1" ht="16.5" customHeight="1">
      <c r="A364" s="741"/>
      <c r="B364" s="11"/>
      <c r="C364" s="830" t="s">
        <v>267</v>
      </c>
      <c r="D364" s="830"/>
      <c r="E364" s="830"/>
      <c r="F364" s="13"/>
      <c r="G364" s="852"/>
      <c r="H364" s="52"/>
      <c r="I364" s="41"/>
    </row>
    <row r="365" spans="1:9" s="12" customFormat="1" ht="17.25" customHeight="1">
      <c r="A365" s="741"/>
      <c r="B365" s="11"/>
      <c r="C365" s="59" t="s">
        <v>268</v>
      </c>
      <c r="D365" s="58" t="s">
        <v>174</v>
      </c>
      <c r="E365" s="831" t="s">
        <v>261</v>
      </c>
      <c r="F365" s="13"/>
      <c r="G365" s="852" t="str">
        <f>G332</f>
        <v>Công ty Cổ phần Tập đoàn MDC Group;
Đc: Phòng 411, Tầng 4, Tòa nhà văn phòng Detech, số 8 Tôn Thất Thuyết, Phường Cầu Giấy, Thành Phố Hà Nội;
 SĐT:0981 828 838</v>
      </c>
      <c r="H365" s="79">
        <v>1550000</v>
      </c>
      <c r="I365" s="41" t="s">
        <v>150</v>
      </c>
    </row>
    <row r="366" spans="1:9" s="12" customFormat="1" ht="17.25" customHeight="1">
      <c r="A366" s="741"/>
      <c r="B366" s="11"/>
      <c r="C366" s="59" t="s">
        <v>269</v>
      </c>
      <c r="D366" s="58" t="s">
        <v>174</v>
      </c>
      <c r="E366" s="831"/>
      <c r="F366" s="13"/>
      <c r="G366" s="852"/>
      <c r="H366" s="79">
        <v>2460000</v>
      </c>
      <c r="I366" s="41" t="s">
        <v>150</v>
      </c>
    </row>
    <row r="367" spans="1:9" s="12" customFormat="1" ht="17.25" customHeight="1">
      <c r="A367" s="741"/>
      <c r="B367" s="11"/>
      <c r="C367" s="59" t="s">
        <v>270</v>
      </c>
      <c r="D367" s="58" t="s">
        <v>174</v>
      </c>
      <c r="E367" s="831"/>
      <c r="F367" s="13"/>
      <c r="G367" s="852"/>
      <c r="H367" s="79">
        <v>1180000</v>
      </c>
      <c r="I367" s="41" t="s">
        <v>150</v>
      </c>
    </row>
    <row r="368" spans="1:9" s="12" customFormat="1" ht="17.25" customHeight="1">
      <c r="A368" s="741"/>
      <c r="B368" s="11"/>
      <c r="C368" s="59" t="s">
        <v>271</v>
      </c>
      <c r="D368" s="58" t="s">
        <v>174</v>
      </c>
      <c r="E368" s="831"/>
      <c r="F368" s="13"/>
      <c r="G368" s="852"/>
      <c r="H368" s="79">
        <v>1650000</v>
      </c>
      <c r="I368" s="41" t="s">
        <v>150</v>
      </c>
    </row>
    <row r="369" spans="1:9" s="12" customFormat="1" ht="17.25" customHeight="1">
      <c r="A369" s="741"/>
      <c r="B369" s="11"/>
      <c r="C369" s="59" t="s">
        <v>272</v>
      </c>
      <c r="D369" s="58" t="s">
        <v>174</v>
      </c>
      <c r="E369" s="831"/>
      <c r="F369" s="13"/>
      <c r="G369" s="852"/>
      <c r="H369" s="79">
        <v>2299000</v>
      </c>
      <c r="I369" s="41" t="s">
        <v>150</v>
      </c>
    </row>
    <row r="370" spans="1:9" s="12" customFormat="1" ht="17.25" customHeight="1">
      <c r="A370" s="741"/>
      <c r="B370" s="11"/>
      <c r="C370" s="59" t="s">
        <v>273</v>
      </c>
      <c r="D370" s="58" t="s">
        <v>174</v>
      </c>
      <c r="E370" s="831"/>
      <c r="F370" s="13"/>
      <c r="G370" s="852"/>
      <c r="H370" s="79">
        <v>1900000</v>
      </c>
      <c r="I370" s="41" t="s">
        <v>150</v>
      </c>
    </row>
    <row r="371" spans="1:9" s="12" customFormat="1" ht="28.15" customHeight="1">
      <c r="A371" s="741"/>
      <c r="B371" s="11"/>
      <c r="C371" s="830" t="s">
        <v>274</v>
      </c>
      <c r="D371" s="830"/>
      <c r="E371" s="830"/>
      <c r="F371" s="13"/>
      <c r="G371" s="852"/>
      <c r="H371" s="52"/>
      <c r="I371" s="41"/>
    </row>
    <row r="372" spans="1:9" s="12" customFormat="1" ht="56.25" customHeight="1">
      <c r="A372" s="741"/>
      <c r="B372" s="11"/>
      <c r="C372" s="830" t="s">
        <v>884</v>
      </c>
      <c r="D372" s="830"/>
      <c r="E372" s="830"/>
      <c r="F372" s="830"/>
      <c r="G372" s="852"/>
      <c r="H372" s="52"/>
      <c r="I372" s="41"/>
    </row>
    <row r="373" spans="1:9" s="12" customFormat="1" ht="30" customHeight="1">
      <c r="A373" s="741"/>
      <c r="B373" s="11"/>
      <c r="C373" s="59" t="s">
        <v>885</v>
      </c>
      <c r="D373" s="58" t="s">
        <v>174</v>
      </c>
      <c r="E373" s="831" t="s">
        <v>275</v>
      </c>
      <c r="F373" s="756" t="s">
        <v>886</v>
      </c>
      <c r="G373" s="852"/>
      <c r="H373" s="79">
        <v>8500000</v>
      </c>
      <c r="I373" s="41" t="s">
        <v>150</v>
      </c>
    </row>
    <row r="374" spans="1:9" s="12" customFormat="1" ht="30" customHeight="1">
      <c r="A374" s="741"/>
      <c r="B374" s="11"/>
      <c r="C374" s="59" t="s">
        <v>887</v>
      </c>
      <c r="D374" s="58" t="s">
        <v>174</v>
      </c>
      <c r="E374" s="831"/>
      <c r="F374" s="756"/>
      <c r="G374" s="852"/>
      <c r="H374" s="79">
        <v>9500000</v>
      </c>
      <c r="I374" s="41" t="s">
        <v>150</v>
      </c>
    </row>
    <row r="375" spans="1:9" s="12" customFormat="1" ht="30" customHeight="1">
      <c r="A375" s="741"/>
      <c r="B375" s="11"/>
      <c r="C375" s="59" t="s">
        <v>888</v>
      </c>
      <c r="D375" s="58" t="s">
        <v>174</v>
      </c>
      <c r="E375" s="831"/>
      <c r="F375" s="756"/>
      <c r="G375" s="852"/>
      <c r="H375" s="79">
        <v>10500000</v>
      </c>
      <c r="I375" s="41" t="s">
        <v>150</v>
      </c>
    </row>
    <row r="376" spans="1:9" s="12" customFormat="1" ht="30" customHeight="1">
      <c r="A376" s="741"/>
      <c r="B376" s="11"/>
      <c r="C376" s="59" t="s">
        <v>889</v>
      </c>
      <c r="D376" s="58" t="s">
        <v>174</v>
      </c>
      <c r="E376" s="831"/>
      <c r="F376" s="756"/>
      <c r="G376" s="852"/>
      <c r="H376" s="79">
        <v>11500000</v>
      </c>
      <c r="I376" s="41" t="s">
        <v>150</v>
      </c>
    </row>
    <row r="377" spans="1:9" s="12" customFormat="1" ht="30" customHeight="1">
      <c r="A377" s="741"/>
      <c r="B377" s="11"/>
      <c r="C377" s="59" t="s">
        <v>890</v>
      </c>
      <c r="D377" s="58" t="s">
        <v>174</v>
      </c>
      <c r="E377" s="831"/>
      <c r="F377" s="756"/>
      <c r="G377" s="852"/>
      <c r="H377" s="79">
        <v>12500000</v>
      </c>
      <c r="I377" s="41" t="s">
        <v>150</v>
      </c>
    </row>
    <row r="378" spans="1:9" s="12" customFormat="1" ht="30" customHeight="1">
      <c r="A378" s="741"/>
      <c r="B378" s="11"/>
      <c r="C378" s="59" t="s">
        <v>891</v>
      </c>
      <c r="D378" s="58" t="s">
        <v>174</v>
      </c>
      <c r="E378" s="831"/>
      <c r="F378" s="756"/>
      <c r="G378" s="852"/>
      <c r="H378" s="79">
        <v>13000000</v>
      </c>
      <c r="I378" s="41" t="s">
        <v>150</v>
      </c>
    </row>
    <row r="379" spans="1:9" s="12" customFormat="1" ht="30">
      <c r="A379" s="741"/>
      <c r="B379" s="11"/>
      <c r="C379" s="59" t="s">
        <v>892</v>
      </c>
      <c r="D379" s="58" t="s">
        <v>174</v>
      </c>
      <c r="E379" s="831"/>
      <c r="F379" s="756"/>
      <c r="G379" s="852"/>
      <c r="H379" s="79">
        <v>13500000</v>
      </c>
      <c r="I379" s="41" t="s">
        <v>150</v>
      </c>
    </row>
    <row r="380" spans="1:9" s="12" customFormat="1" ht="30">
      <c r="A380" s="741"/>
      <c r="B380" s="11"/>
      <c r="C380" s="59" t="s">
        <v>893</v>
      </c>
      <c r="D380" s="58" t="s">
        <v>174</v>
      </c>
      <c r="E380" s="831"/>
      <c r="F380" s="739" t="s">
        <v>894</v>
      </c>
      <c r="G380" s="852"/>
      <c r="H380" s="79">
        <v>14000000</v>
      </c>
      <c r="I380" s="41" t="s">
        <v>150</v>
      </c>
    </row>
    <row r="381" spans="1:9" s="12" customFormat="1" ht="30" customHeight="1">
      <c r="A381" s="741"/>
      <c r="B381" s="11"/>
      <c r="C381" s="59" t="s">
        <v>895</v>
      </c>
      <c r="D381" s="58" t="s">
        <v>174</v>
      </c>
      <c r="E381" s="831"/>
      <c r="F381" s="769"/>
      <c r="G381" s="852"/>
      <c r="H381" s="79">
        <v>15000000</v>
      </c>
      <c r="I381" s="41" t="s">
        <v>150</v>
      </c>
    </row>
    <row r="382" spans="1:9" s="12" customFormat="1" ht="30" customHeight="1">
      <c r="A382" s="741"/>
      <c r="B382" s="11"/>
      <c r="C382" s="59" t="s">
        <v>896</v>
      </c>
      <c r="D382" s="58" t="s">
        <v>174</v>
      </c>
      <c r="E382" s="831"/>
      <c r="F382" s="739" t="str">
        <f>F380</f>
        <v>Kích thước: 769x290x71mm</v>
      </c>
      <c r="G382" s="852"/>
      <c r="H382" s="79">
        <v>16000000</v>
      </c>
      <c r="I382" s="41" t="s">
        <v>150</v>
      </c>
    </row>
    <row r="383" spans="1:9" s="12" customFormat="1" ht="30" customHeight="1">
      <c r="A383" s="741"/>
      <c r="B383" s="11"/>
      <c r="C383" s="59" t="s">
        <v>897</v>
      </c>
      <c r="D383" s="58" t="s">
        <v>174</v>
      </c>
      <c r="E383" s="831"/>
      <c r="F383" s="769"/>
      <c r="G383" s="349"/>
      <c r="H383" s="79">
        <v>17000000</v>
      </c>
      <c r="I383" s="41" t="s">
        <v>150</v>
      </c>
    </row>
    <row r="384" spans="1:9" s="12" customFormat="1" ht="78" customHeight="1">
      <c r="A384" s="741"/>
      <c r="B384" s="11"/>
      <c r="C384" s="830" t="s">
        <v>276</v>
      </c>
      <c r="D384" s="830"/>
      <c r="E384" s="830"/>
      <c r="F384" s="13"/>
      <c r="G384" s="349"/>
      <c r="H384" s="52"/>
      <c r="I384" s="41"/>
    </row>
    <row r="385" spans="1:9" s="12" customFormat="1" ht="32.25" customHeight="1">
      <c r="A385" s="741"/>
      <c r="B385" s="11"/>
      <c r="C385" s="59" t="s">
        <v>898</v>
      </c>
      <c r="D385" s="58" t="s">
        <v>174</v>
      </c>
      <c r="E385" s="831" t="s">
        <v>275</v>
      </c>
      <c r="F385" s="756" t="s">
        <v>899</v>
      </c>
      <c r="G385" s="349"/>
      <c r="H385" s="79">
        <v>7000000</v>
      </c>
      <c r="I385" s="41" t="s">
        <v>150</v>
      </c>
    </row>
    <row r="386" spans="1:9" s="12" customFormat="1" ht="32.25" customHeight="1">
      <c r="A386" s="741"/>
      <c r="B386" s="11"/>
      <c r="C386" s="59" t="s">
        <v>900</v>
      </c>
      <c r="D386" s="58" t="s">
        <v>174</v>
      </c>
      <c r="E386" s="831"/>
      <c r="F386" s="756"/>
      <c r="G386" s="349"/>
      <c r="H386" s="79">
        <v>8000000</v>
      </c>
      <c r="I386" s="41" t="s">
        <v>150</v>
      </c>
    </row>
    <row r="387" spans="1:9" s="12" customFormat="1" ht="32.25" customHeight="1">
      <c r="A387" s="741"/>
      <c r="B387" s="11"/>
      <c r="C387" s="59" t="s">
        <v>901</v>
      </c>
      <c r="D387" s="58" t="s">
        <v>174</v>
      </c>
      <c r="E387" s="831"/>
      <c r="F387" s="756"/>
      <c r="G387" s="349"/>
      <c r="H387" s="79">
        <v>9000000</v>
      </c>
      <c r="I387" s="41" t="s">
        <v>150</v>
      </c>
    </row>
    <row r="388" spans="1:9" s="12" customFormat="1" ht="32.25" customHeight="1">
      <c r="A388" s="741"/>
      <c r="B388" s="11"/>
      <c r="C388" s="59" t="s">
        <v>902</v>
      </c>
      <c r="D388" s="58" t="s">
        <v>174</v>
      </c>
      <c r="E388" s="831"/>
      <c r="F388" s="756" t="s">
        <v>903</v>
      </c>
      <c r="G388" s="349"/>
      <c r="H388" s="79">
        <v>10000000</v>
      </c>
      <c r="I388" s="41" t="s">
        <v>150</v>
      </c>
    </row>
    <row r="389" spans="1:9" s="12" customFormat="1" ht="38.25" customHeight="1">
      <c r="A389" s="741"/>
      <c r="B389" s="11"/>
      <c r="C389" s="59" t="s">
        <v>908</v>
      </c>
      <c r="D389" s="58" t="s">
        <v>174</v>
      </c>
      <c r="E389" s="831"/>
      <c r="F389" s="756"/>
      <c r="G389" s="349"/>
      <c r="H389" s="79">
        <v>10820000</v>
      </c>
      <c r="I389" s="41" t="s">
        <v>150</v>
      </c>
    </row>
    <row r="390" spans="1:9" s="12" customFormat="1" ht="38.25" customHeight="1">
      <c r="A390" s="741"/>
      <c r="B390" s="11"/>
      <c r="C390" s="59" t="s">
        <v>925</v>
      </c>
      <c r="D390" s="58" t="s">
        <v>174</v>
      </c>
      <c r="E390" s="831"/>
      <c r="F390" s="756"/>
      <c r="G390" s="349"/>
      <c r="H390" s="79">
        <v>11820000</v>
      </c>
      <c r="I390" s="41" t="s">
        <v>150</v>
      </c>
    </row>
    <row r="391" spans="1:9" s="12" customFormat="1" ht="65.25" customHeight="1">
      <c r="A391" s="741"/>
      <c r="B391" s="11"/>
      <c r="C391" s="830" t="s">
        <v>277</v>
      </c>
      <c r="D391" s="830"/>
      <c r="E391" s="830"/>
      <c r="F391" s="54"/>
      <c r="G391" s="852" t="str">
        <f>G365</f>
        <v>Công ty Cổ phần Tập đoàn MDC Group;
Đc: Phòng 411, Tầng 4, Tòa nhà văn phòng Detech, số 8 Tôn Thất Thuyết, Phường Cầu Giấy, Thành Phố Hà Nội;
 SĐT:0981 828 838</v>
      </c>
      <c r="H391" s="52"/>
      <c r="I391" s="41"/>
    </row>
    <row r="392" spans="1:9" s="12" customFormat="1" ht="42.75" customHeight="1">
      <c r="A392" s="741"/>
      <c r="B392" s="11"/>
      <c r="C392" s="59" t="s">
        <v>904</v>
      </c>
      <c r="D392" s="58" t="s">
        <v>174</v>
      </c>
      <c r="E392" s="831" t="s">
        <v>275</v>
      </c>
      <c r="F392" s="13" t="s">
        <v>905</v>
      </c>
      <c r="G392" s="852"/>
      <c r="H392" s="79">
        <v>9500000</v>
      </c>
      <c r="I392" s="41" t="s">
        <v>150</v>
      </c>
    </row>
    <row r="393" spans="1:9" s="12" customFormat="1" ht="37.5" customHeight="1">
      <c r="A393" s="741"/>
      <c r="B393" s="11"/>
      <c r="C393" s="59" t="s">
        <v>906</v>
      </c>
      <c r="D393" s="58" t="s">
        <v>174</v>
      </c>
      <c r="E393" s="831"/>
      <c r="F393" s="13" t="s">
        <v>907</v>
      </c>
      <c r="G393" s="852"/>
      <c r="H393" s="79">
        <v>10630000</v>
      </c>
      <c r="I393" s="41" t="s">
        <v>150</v>
      </c>
    </row>
    <row r="394" spans="1:9" s="12" customFormat="1" ht="65.25" customHeight="1">
      <c r="A394" s="741"/>
      <c r="B394" s="11"/>
      <c r="C394" s="830" t="s">
        <v>278</v>
      </c>
      <c r="D394" s="830"/>
      <c r="E394" s="830"/>
      <c r="F394" s="13"/>
      <c r="G394" s="852"/>
      <c r="H394" s="52"/>
      <c r="I394" s="41"/>
    </row>
    <row r="395" spans="1:9" s="12" customFormat="1" ht="39" customHeight="1">
      <c r="A395" s="741"/>
      <c r="B395" s="11"/>
      <c r="C395" s="59" t="s">
        <v>909</v>
      </c>
      <c r="D395" s="58" t="s">
        <v>174</v>
      </c>
      <c r="E395" s="831" t="s">
        <v>275</v>
      </c>
      <c r="F395" s="13" t="s">
        <v>910</v>
      </c>
      <c r="G395" s="852"/>
      <c r="H395" s="79">
        <v>6350000</v>
      </c>
      <c r="I395" s="41" t="s">
        <v>150</v>
      </c>
    </row>
    <row r="396" spans="1:9" s="12" customFormat="1" ht="45" customHeight="1">
      <c r="A396" s="741"/>
      <c r="B396" s="11"/>
      <c r="C396" s="59" t="s">
        <v>911</v>
      </c>
      <c r="D396" s="58" t="s">
        <v>174</v>
      </c>
      <c r="E396" s="831"/>
      <c r="F396" s="13" t="s">
        <v>912</v>
      </c>
      <c r="G396" s="852"/>
      <c r="H396" s="79">
        <v>7230000</v>
      </c>
      <c r="I396" s="41" t="s">
        <v>150</v>
      </c>
    </row>
    <row r="397" spans="1:9" s="12" customFormat="1" ht="78.75" customHeight="1">
      <c r="A397" s="741"/>
      <c r="B397" s="11"/>
      <c r="C397" s="830" t="s">
        <v>279</v>
      </c>
      <c r="D397" s="830"/>
      <c r="E397" s="830"/>
      <c r="F397" s="13"/>
      <c r="G397" s="852"/>
      <c r="H397" s="52"/>
      <c r="I397" s="41"/>
    </row>
    <row r="398" spans="1:9" s="12" customFormat="1" ht="30">
      <c r="A398" s="741"/>
      <c r="B398" s="11"/>
      <c r="C398" s="59" t="s">
        <v>913</v>
      </c>
      <c r="D398" s="58" t="s">
        <v>174</v>
      </c>
      <c r="E398" s="831" t="s">
        <v>275</v>
      </c>
      <c r="F398" s="13" t="s">
        <v>914</v>
      </c>
      <c r="G398" s="349"/>
      <c r="H398" s="79">
        <v>8500000</v>
      </c>
      <c r="I398" s="41" t="s">
        <v>150</v>
      </c>
    </row>
    <row r="399" spans="1:9" s="12" customFormat="1" ht="30">
      <c r="A399" s="741"/>
      <c r="B399" s="11"/>
      <c r="C399" s="59" t="s">
        <v>915</v>
      </c>
      <c r="D399" s="58" t="s">
        <v>174</v>
      </c>
      <c r="E399" s="831"/>
      <c r="F399" s="13" t="s">
        <v>916</v>
      </c>
      <c r="G399" s="349"/>
      <c r="H399" s="79">
        <v>9630000</v>
      </c>
      <c r="I399" s="41" t="s">
        <v>150</v>
      </c>
    </row>
    <row r="400" spans="1:9" s="12" customFormat="1" ht="75" customHeight="1">
      <c r="A400" s="741"/>
      <c r="B400" s="11"/>
      <c r="C400" s="830" t="s">
        <v>280</v>
      </c>
      <c r="D400" s="830"/>
      <c r="E400" s="830"/>
      <c r="F400" s="13" t="s">
        <v>916</v>
      </c>
      <c r="G400" s="349"/>
      <c r="H400" s="52"/>
      <c r="I400" s="41"/>
    </row>
    <row r="401" spans="1:9" s="12" customFormat="1" ht="30">
      <c r="A401" s="741"/>
      <c r="B401" s="11"/>
      <c r="C401" s="59" t="s">
        <v>917</v>
      </c>
      <c r="D401" s="58" t="s">
        <v>174</v>
      </c>
      <c r="E401" s="831" t="s">
        <v>275</v>
      </c>
      <c r="F401" s="13" t="s">
        <v>918</v>
      </c>
      <c r="G401" s="349"/>
      <c r="H401" s="79">
        <v>8220000</v>
      </c>
      <c r="I401" s="41" t="s">
        <v>150</v>
      </c>
    </row>
    <row r="402" spans="1:9" s="12" customFormat="1" ht="30">
      <c r="A402" s="741"/>
      <c r="B402" s="11"/>
      <c r="C402" s="59" t="s">
        <v>919</v>
      </c>
      <c r="D402" s="58" t="s">
        <v>174</v>
      </c>
      <c r="E402" s="831"/>
      <c r="F402" s="13" t="s">
        <v>920</v>
      </c>
      <c r="G402" s="349"/>
      <c r="H402" s="79">
        <v>9630000</v>
      </c>
      <c r="I402" s="41" t="s">
        <v>150</v>
      </c>
    </row>
    <row r="403" spans="1:9" s="12" customFormat="1" ht="67.150000000000006" customHeight="1">
      <c r="A403" s="741"/>
      <c r="B403" s="11"/>
      <c r="C403" s="830" t="s">
        <v>281</v>
      </c>
      <c r="D403" s="830"/>
      <c r="E403" s="830"/>
      <c r="F403" s="13"/>
      <c r="G403" s="349"/>
      <c r="H403" s="52"/>
      <c r="I403" s="41"/>
    </row>
    <row r="404" spans="1:9" s="12" customFormat="1" ht="33" customHeight="1">
      <c r="A404" s="741"/>
      <c r="B404" s="11"/>
      <c r="C404" s="59" t="s">
        <v>921</v>
      </c>
      <c r="D404" s="58" t="s">
        <v>174</v>
      </c>
      <c r="E404" s="831" t="s">
        <v>275</v>
      </c>
      <c r="F404" s="13" t="s">
        <v>922</v>
      </c>
      <c r="G404" s="349"/>
      <c r="H404" s="79">
        <v>8236000</v>
      </c>
      <c r="I404" s="41" t="s">
        <v>150</v>
      </c>
    </row>
    <row r="405" spans="1:9" s="12" customFormat="1" ht="44.25" customHeight="1">
      <c r="A405" s="741"/>
      <c r="B405" s="11"/>
      <c r="C405" s="59" t="s">
        <v>923</v>
      </c>
      <c r="D405" s="58" t="s">
        <v>174</v>
      </c>
      <c r="E405" s="831"/>
      <c r="F405" s="13" t="s">
        <v>924</v>
      </c>
      <c r="G405" s="349"/>
      <c r="H405" s="79">
        <v>9630000</v>
      </c>
      <c r="I405" s="41" t="s">
        <v>150</v>
      </c>
    </row>
    <row r="406" spans="1:9" s="12" customFormat="1" ht="76.5" customHeight="1">
      <c r="A406" s="741"/>
      <c r="B406" s="11"/>
      <c r="C406" s="830" t="s">
        <v>282</v>
      </c>
      <c r="D406" s="830"/>
      <c r="E406" s="830"/>
      <c r="F406" s="13"/>
      <c r="G406" s="349"/>
      <c r="H406" s="52"/>
      <c r="I406" s="41"/>
    </row>
    <row r="407" spans="1:9" s="12" customFormat="1" ht="30">
      <c r="A407" s="741"/>
      <c r="B407" s="11"/>
      <c r="C407" s="59" t="s">
        <v>940</v>
      </c>
      <c r="D407" s="58" t="s">
        <v>174</v>
      </c>
      <c r="E407" s="866" t="s">
        <v>275</v>
      </c>
      <c r="F407" s="13" t="s">
        <v>941</v>
      </c>
      <c r="G407" s="852" t="str">
        <f>G391</f>
        <v>Công ty Cổ phần Tập đoàn MDC Group;
Đc: Phòng 411, Tầng 4, Tòa nhà văn phòng Detech, số 8 Tôn Thất Thuyết, Phường Cầu Giấy, Thành Phố Hà Nội;
 SĐT:0981 828 838</v>
      </c>
      <c r="H407" s="79">
        <v>8256000</v>
      </c>
      <c r="I407" s="41" t="s">
        <v>150</v>
      </c>
    </row>
    <row r="408" spans="1:9" s="12" customFormat="1" ht="30" customHeight="1">
      <c r="A408" s="741"/>
      <c r="B408" s="11"/>
      <c r="C408" s="59" t="s">
        <v>938</v>
      </c>
      <c r="D408" s="58" t="s">
        <v>174</v>
      </c>
      <c r="E408" s="866"/>
      <c r="F408" s="13" t="s">
        <v>939</v>
      </c>
      <c r="G408" s="852"/>
      <c r="H408" s="79">
        <v>10630000</v>
      </c>
      <c r="I408" s="41" t="s">
        <v>150</v>
      </c>
    </row>
    <row r="409" spans="1:9" s="12" customFormat="1">
      <c r="A409" s="741"/>
      <c r="B409" s="11"/>
      <c r="C409" s="830" t="s">
        <v>283</v>
      </c>
      <c r="D409" s="830"/>
      <c r="E409" s="830"/>
      <c r="F409" s="13"/>
      <c r="G409" s="852"/>
      <c r="H409" s="52"/>
      <c r="I409" s="41"/>
    </row>
    <row r="410" spans="1:9" s="12" customFormat="1" ht="48" customHeight="1">
      <c r="A410" s="741"/>
      <c r="B410" s="11"/>
      <c r="C410" s="832" t="s">
        <v>284</v>
      </c>
      <c r="D410" s="833"/>
      <c r="E410" s="833"/>
      <c r="F410" s="834"/>
      <c r="G410" s="852"/>
      <c r="H410" s="52"/>
      <c r="I410" s="41"/>
    </row>
    <row r="411" spans="1:9" s="12" customFormat="1" ht="30">
      <c r="A411" s="741"/>
      <c r="B411" s="11"/>
      <c r="C411" s="59" t="s">
        <v>936</v>
      </c>
      <c r="D411" s="58" t="s">
        <v>174</v>
      </c>
      <c r="E411" s="831" t="s">
        <v>275</v>
      </c>
      <c r="F411" s="13" t="s">
        <v>926</v>
      </c>
      <c r="G411" s="852"/>
      <c r="H411" s="79">
        <v>9510000</v>
      </c>
      <c r="I411" s="41" t="s">
        <v>150</v>
      </c>
    </row>
    <row r="412" spans="1:9" s="12" customFormat="1" ht="30">
      <c r="A412" s="741"/>
      <c r="B412" s="11"/>
      <c r="C412" s="59" t="s">
        <v>937</v>
      </c>
      <c r="D412" s="58" t="s">
        <v>174</v>
      </c>
      <c r="E412" s="831"/>
      <c r="F412" s="13" t="s">
        <v>927</v>
      </c>
      <c r="G412" s="852"/>
      <c r="H412" s="79">
        <v>10500000</v>
      </c>
      <c r="I412" s="41" t="s">
        <v>150</v>
      </c>
    </row>
    <row r="413" spans="1:9" s="12" customFormat="1" ht="48" customHeight="1">
      <c r="A413" s="741"/>
      <c r="B413" s="11"/>
      <c r="C413" s="832" t="s">
        <v>285</v>
      </c>
      <c r="D413" s="833"/>
      <c r="E413" s="833"/>
      <c r="F413" s="639"/>
      <c r="G413" s="852"/>
      <c r="H413" s="52"/>
      <c r="I413" s="41"/>
    </row>
    <row r="414" spans="1:9" s="12" customFormat="1" ht="30">
      <c r="A414" s="741"/>
      <c r="B414" s="11"/>
      <c r="C414" s="59" t="s">
        <v>933</v>
      </c>
      <c r="D414" s="58" t="s">
        <v>174</v>
      </c>
      <c r="E414" s="831" t="s">
        <v>275</v>
      </c>
      <c r="F414" s="13" t="s">
        <v>928</v>
      </c>
      <c r="G414" s="852"/>
      <c r="H414" s="79">
        <v>7280000</v>
      </c>
      <c r="I414" s="41" t="s">
        <v>150</v>
      </c>
    </row>
    <row r="415" spans="1:9" s="12" customFormat="1" ht="30">
      <c r="A415" s="741"/>
      <c r="B415" s="11"/>
      <c r="C415" s="59" t="s">
        <v>929</v>
      </c>
      <c r="D415" s="58" t="s">
        <v>174</v>
      </c>
      <c r="E415" s="831"/>
      <c r="F415" s="13" t="s">
        <v>930</v>
      </c>
      <c r="G415" s="852"/>
      <c r="H415" s="79">
        <v>8630000</v>
      </c>
      <c r="I415" s="41" t="s">
        <v>150</v>
      </c>
    </row>
    <row r="416" spans="1:9" s="12" customFormat="1" ht="30">
      <c r="A416" s="741"/>
      <c r="B416" s="11"/>
      <c r="C416" s="59" t="s">
        <v>934</v>
      </c>
      <c r="D416" s="58" t="s">
        <v>174</v>
      </c>
      <c r="E416" s="831"/>
      <c r="F416" s="13" t="s">
        <v>931</v>
      </c>
      <c r="G416" s="852"/>
      <c r="H416" s="79">
        <v>9270000</v>
      </c>
      <c r="I416" s="41" t="s">
        <v>150</v>
      </c>
    </row>
    <row r="417" spans="1:9" s="12" customFormat="1" ht="30">
      <c r="A417" s="741"/>
      <c r="B417" s="11"/>
      <c r="C417" s="59" t="s">
        <v>935</v>
      </c>
      <c r="D417" s="58" t="s">
        <v>174</v>
      </c>
      <c r="E417" s="831"/>
      <c r="F417" s="13" t="s">
        <v>932</v>
      </c>
      <c r="G417" s="852"/>
      <c r="H417" s="79">
        <v>10360000</v>
      </c>
      <c r="I417" s="41" t="s">
        <v>150</v>
      </c>
    </row>
    <row r="418" spans="1:9" s="12" customFormat="1">
      <c r="A418" s="741"/>
      <c r="B418" s="11"/>
      <c r="C418" s="59" t="s">
        <v>286</v>
      </c>
      <c r="D418" s="58"/>
      <c r="E418" s="58"/>
      <c r="F418" s="13"/>
      <c r="G418" s="852"/>
      <c r="H418" s="79"/>
      <c r="I418" s="41"/>
    </row>
    <row r="419" spans="1:9" s="12" customFormat="1" ht="30">
      <c r="A419" s="741"/>
      <c r="B419" s="11"/>
      <c r="C419" s="59" t="s">
        <v>942</v>
      </c>
      <c r="D419" s="58" t="s">
        <v>174</v>
      </c>
      <c r="E419" s="831" t="s">
        <v>287</v>
      </c>
      <c r="F419" s="13" t="s">
        <v>943</v>
      </c>
      <c r="G419" s="852"/>
      <c r="H419" s="79">
        <v>935000.00000000012</v>
      </c>
      <c r="I419" s="41" t="s">
        <v>150</v>
      </c>
    </row>
    <row r="420" spans="1:9" s="12" customFormat="1">
      <c r="A420" s="741"/>
      <c r="B420" s="11"/>
      <c r="C420" s="59" t="s">
        <v>944</v>
      </c>
      <c r="D420" s="58" t="s">
        <v>174</v>
      </c>
      <c r="E420" s="831"/>
      <c r="F420" s="13" t="s">
        <v>945</v>
      </c>
      <c r="G420" s="852"/>
      <c r="H420" s="79">
        <v>748000</v>
      </c>
      <c r="I420" s="41" t="s">
        <v>150</v>
      </c>
    </row>
    <row r="421" spans="1:9" s="12" customFormat="1">
      <c r="A421" s="741"/>
      <c r="B421" s="11"/>
      <c r="C421" s="59" t="s">
        <v>944</v>
      </c>
      <c r="D421" s="58" t="s">
        <v>174</v>
      </c>
      <c r="E421" s="831"/>
      <c r="F421" s="13" t="s">
        <v>946</v>
      </c>
      <c r="G421" s="852"/>
      <c r="H421" s="79">
        <v>910000</v>
      </c>
      <c r="I421" s="41" t="s">
        <v>150</v>
      </c>
    </row>
    <row r="422" spans="1:9" s="12" customFormat="1">
      <c r="A422" s="741"/>
      <c r="B422" s="11"/>
      <c r="C422" s="59" t="s">
        <v>947</v>
      </c>
      <c r="D422" s="58" t="s">
        <v>174</v>
      </c>
      <c r="E422" s="831"/>
      <c r="F422" s="13" t="s">
        <v>948</v>
      </c>
      <c r="G422" s="852"/>
      <c r="H422" s="79">
        <v>4210000</v>
      </c>
      <c r="I422" s="41" t="s">
        <v>150</v>
      </c>
    </row>
    <row r="423" spans="1:9" s="12" customFormat="1">
      <c r="A423" s="741"/>
      <c r="B423" s="11"/>
      <c r="C423" s="59" t="s">
        <v>947</v>
      </c>
      <c r="D423" s="58" t="s">
        <v>174</v>
      </c>
      <c r="E423" s="831"/>
      <c r="F423" s="13" t="s">
        <v>949</v>
      </c>
      <c r="G423" s="861"/>
      <c r="H423" s="79">
        <v>8610000</v>
      </c>
      <c r="I423" s="41" t="s">
        <v>150</v>
      </c>
    </row>
    <row r="424" spans="1:9" ht="18" customHeight="1">
      <c r="A424" s="741" t="s">
        <v>2273</v>
      </c>
      <c r="B424" s="813" t="s">
        <v>7</v>
      </c>
      <c r="C424" s="80" t="s">
        <v>2549</v>
      </c>
      <c r="D424" s="176"/>
      <c r="E424" s="80"/>
      <c r="F424" s="13"/>
      <c r="G424" s="818" t="s">
        <v>2548</v>
      </c>
      <c r="H424" s="13"/>
      <c r="I424" s="674" t="s">
        <v>4783</v>
      </c>
    </row>
    <row r="425" spans="1:9" ht="15.75">
      <c r="A425" s="741"/>
      <c r="B425" s="814"/>
      <c r="C425" s="552" t="s">
        <v>1846</v>
      </c>
      <c r="D425" s="67" t="s">
        <v>26</v>
      </c>
      <c r="E425" s="666" t="s">
        <v>1847</v>
      </c>
      <c r="F425" s="38"/>
      <c r="G425" s="815"/>
      <c r="H425" s="553">
        <v>2355</v>
      </c>
      <c r="I425" s="675"/>
    </row>
    <row r="426" spans="1:9" ht="15.75">
      <c r="A426" s="741"/>
      <c r="B426" s="814"/>
      <c r="C426" s="552" t="s">
        <v>1848</v>
      </c>
      <c r="D426" s="65" t="s">
        <v>26</v>
      </c>
      <c r="E426" s="666"/>
      <c r="F426" s="38"/>
      <c r="G426" s="815"/>
      <c r="H426" s="553">
        <v>3672</v>
      </c>
      <c r="I426" s="675"/>
    </row>
    <row r="427" spans="1:9" ht="15.75">
      <c r="A427" s="741"/>
      <c r="B427" s="814"/>
      <c r="C427" s="552" t="s">
        <v>1849</v>
      </c>
      <c r="D427" s="65" t="s">
        <v>26</v>
      </c>
      <c r="E427" s="666"/>
      <c r="F427" s="38"/>
      <c r="G427" s="815"/>
      <c r="H427" s="553">
        <v>5246</v>
      </c>
      <c r="I427" s="675"/>
    </row>
    <row r="428" spans="1:9" ht="15.75">
      <c r="A428" s="741"/>
      <c r="B428" s="825"/>
      <c r="C428" s="552" t="s">
        <v>1850</v>
      </c>
      <c r="D428" s="65" t="s">
        <v>26</v>
      </c>
      <c r="E428" s="666"/>
      <c r="F428" s="38"/>
      <c r="G428" s="815"/>
      <c r="H428" s="553">
        <v>6564</v>
      </c>
      <c r="I428" s="676"/>
    </row>
    <row r="429" spans="1:9">
      <c r="A429" s="741"/>
      <c r="B429" s="11"/>
      <c r="C429" s="552" t="s">
        <v>2550</v>
      </c>
      <c r="D429" s="13"/>
      <c r="E429" s="67"/>
      <c r="F429" s="13"/>
      <c r="G429" s="815"/>
      <c r="H429" s="554"/>
      <c r="I429" s="41"/>
    </row>
    <row r="430" spans="1:9" ht="15.75">
      <c r="A430" s="741"/>
      <c r="B430" s="11"/>
      <c r="C430" s="552" t="s">
        <v>1851</v>
      </c>
      <c r="D430" s="65" t="s">
        <v>26</v>
      </c>
      <c r="E430" s="666" t="s">
        <v>1847</v>
      </c>
      <c r="F430" s="38"/>
      <c r="G430" s="815"/>
      <c r="H430" s="553">
        <v>9479</v>
      </c>
      <c r="I430" s="41" t="s">
        <v>150</v>
      </c>
    </row>
    <row r="431" spans="1:9" ht="15.75">
      <c r="A431" s="741"/>
      <c r="B431" s="38"/>
      <c r="C431" s="552" t="s">
        <v>1852</v>
      </c>
      <c r="D431" s="65" t="s">
        <v>26</v>
      </c>
      <c r="E431" s="666"/>
      <c r="F431" s="38"/>
      <c r="G431" s="815"/>
      <c r="H431" s="553">
        <v>15250</v>
      </c>
      <c r="I431" s="41" t="s">
        <v>150</v>
      </c>
    </row>
    <row r="432" spans="1:9" ht="15.75">
      <c r="A432" s="741"/>
      <c r="B432" s="38"/>
      <c r="C432" s="552" t="s">
        <v>1853</v>
      </c>
      <c r="D432" s="65" t="s">
        <v>26</v>
      </c>
      <c r="E432" s="666"/>
      <c r="F432" s="38"/>
      <c r="G432" s="815"/>
      <c r="H432" s="553">
        <v>24400</v>
      </c>
      <c r="I432" s="41" t="s">
        <v>150</v>
      </c>
    </row>
    <row r="433" spans="1:9" ht="15.75">
      <c r="A433" s="741"/>
      <c r="B433" s="38"/>
      <c r="C433" s="552" t="s">
        <v>1854</v>
      </c>
      <c r="D433" s="65" t="s">
        <v>26</v>
      </c>
      <c r="E433" s="666"/>
      <c r="F433" s="38"/>
      <c r="G433" s="815"/>
      <c r="H433" s="553">
        <v>37588</v>
      </c>
      <c r="I433" s="41" t="s">
        <v>150</v>
      </c>
    </row>
    <row r="434" spans="1:9" ht="15.75">
      <c r="A434" s="741"/>
      <c r="B434" s="38"/>
      <c r="C434" s="552" t="s">
        <v>1855</v>
      </c>
      <c r="D434" s="67" t="s">
        <v>26</v>
      </c>
      <c r="E434" s="666"/>
      <c r="F434" s="38"/>
      <c r="G434" s="815"/>
      <c r="H434" s="553">
        <v>66063</v>
      </c>
      <c r="I434" s="41" t="s">
        <v>150</v>
      </c>
    </row>
    <row r="435" spans="1:9">
      <c r="A435" s="741"/>
      <c r="B435" s="38"/>
      <c r="C435" s="80" t="s">
        <v>2551</v>
      </c>
      <c r="D435" s="13"/>
      <c r="E435" s="65"/>
      <c r="F435" s="13"/>
      <c r="G435" s="815"/>
      <c r="H435" s="554">
        <v>0</v>
      </c>
      <c r="I435" s="41"/>
    </row>
    <row r="436" spans="1:9" ht="15.75">
      <c r="A436" s="741"/>
      <c r="B436" s="38"/>
      <c r="C436" s="552" t="s">
        <v>1856</v>
      </c>
      <c r="D436" s="67" t="s">
        <v>26</v>
      </c>
      <c r="E436" s="666" t="s">
        <v>1847</v>
      </c>
      <c r="F436" s="38"/>
      <c r="G436" s="815"/>
      <c r="H436" s="553">
        <v>9845</v>
      </c>
      <c r="I436" s="41" t="s">
        <v>150</v>
      </c>
    </row>
    <row r="437" spans="1:9" ht="15.75">
      <c r="A437" s="741"/>
      <c r="B437" s="38"/>
      <c r="C437" s="552" t="s">
        <v>1857</v>
      </c>
      <c r="D437" s="65" t="s">
        <v>26</v>
      </c>
      <c r="E437" s="666"/>
      <c r="F437" s="38"/>
      <c r="G437" s="815"/>
      <c r="H437" s="553">
        <v>15579</v>
      </c>
      <c r="I437" s="41" t="s">
        <v>150</v>
      </c>
    </row>
    <row r="438" spans="1:9" ht="15.75">
      <c r="A438" s="741"/>
      <c r="B438" s="38"/>
      <c r="C438" s="552" t="s">
        <v>1858</v>
      </c>
      <c r="D438" s="65" t="s">
        <v>26</v>
      </c>
      <c r="E438" s="666"/>
      <c r="F438" s="38"/>
      <c r="G438" s="815"/>
      <c r="H438" s="553">
        <v>25266</v>
      </c>
      <c r="I438" s="41" t="s">
        <v>150</v>
      </c>
    </row>
    <row r="439" spans="1:9" ht="15.75">
      <c r="A439" s="741"/>
      <c r="B439" s="38"/>
      <c r="C439" s="552" t="s">
        <v>1859</v>
      </c>
      <c r="D439" s="67" t="s">
        <v>26</v>
      </c>
      <c r="E439" s="666"/>
      <c r="F439" s="38"/>
      <c r="G439" s="815"/>
      <c r="H439" s="553">
        <v>37722</v>
      </c>
      <c r="I439" s="41" t="s">
        <v>150</v>
      </c>
    </row>
    <row r="440" spans="1:9">
      <c r="A440" s="741"/>
      <c r="B440" s="38"/>
      <c r="C440" s="80" t="s">
        <v>2552</v>
      </c>
      <c r="D440" s="13"/>
      <c r="E440" s="65"/>
      <c r="F440" s="13"/>
      <c r="G440" s="815"/>
      <c r="H440" s="554">
        <v>0</v>
      </c>
      <c r="I440" s="41"/>
    </row>
    <row r="441" spans="1:9" ht="15.75">
      <c r="A441" s="741"/>
      <c r="B441" s="38"/>
      <c r="C441" s="552" t="s">
        <v>1860</v>
      </c>
      <c r="D441" s="65" t="s">
        <v>26</v>
      </c>
      <c r="E441" s="666" t="s">
        <v>1847</v>
      </c>
      <c r="F441" s="38"/>
      <c r="G441" s="815"/>
      <c r="H441" s="553">
        <v>5917</v>
      </c>
      <c r="I441" s="41" t="s">
        <v>150</v>
      </c>
    </row>
    <row r="442" spans="1:9" ht="15.75">
      <c r="A442" s="741"/>
      <c r="B442" s="38"/>
      <c r="C442" s="552" t="s">
        <v>1861</v>
      </c>
      <c r="D442" s="65" t="s">
        <v>26</v>
      </c>
      <c r="E442" s="666"/>
      <c r="F442" s="38"/>
      <c r="G442" s="815"/>
      <c r="H442" s="553">
        <v>9089</v>
      </c>
      <c r="I442" s="41" t="s">
        <v>150</v>
      </c>
    </row>
    <row r="443" spans="1:9" ht="15.75">
      <c r="A443" s="741"/>
      <c r="B443" s="38"/>
      <c r="C443" s="552" t="s">
        <v>1862</v>
      </c>
      <c r="D443" s="67" t="s">
        <v>26</v>
      </c>
      <c r="E443" s="666"/>
      <c r="F443" s="38"/>
      <c r="G443" s="815"/>
      <c r="H443" s="553">
        <v>11297</v>
      </c>
      <c r="I443" s="41" t="s">
        <v>150</v>
      </c>
    </row>
    <row r="444" spans="1:9" ht="15.75">
      <c r="A444" s="741"/>
      <c r="B444" s="38"/>
      <c r="C444" s="552" t="s">
        <v>1863</v>
      </c>
      <c r="D444" s="65" t="s">
        <v>26</v>
      </c>
      <c r="E444" s="666"/>
      <c r="F444" s="38"/>
      <c r="G444" s="815"/>
      <c r="H444" s="553">
        <v>14176</v>
      </c>
      <c r="I444" s="41" t="s">
        <v>150</v>
      </c>
    </row>
    <row r="445" spans="1:9" ht="15.75">
      <c r="A445" s="741"/>
      <c r="B445" s="38"/>
      <c r="C445" s="552" t="s">
        <v>1864</v>
      </c>
      <c r="D445" s="65" t="s">
        <v>26</v>
      </c>
      <c r="E445" s="666"/>
      <c r="F445" s="38"/>
      <c r="G445" s="815"/>
      <c r="H445" s="553">
        <v>19715</v>
      </c>
      <c r="I445" s="41" t="s">
        <v>150</v>
      </c>
    </row>
    <row r="446" spans="1:9" ht="15.75">
      <c r="A446" s="741"/>
      <c r="B446" s="38"/>
      <c r="C446" s="552" t="s">
        <v>1865</v>
      </c>
      <c r="D446" s="67" t="s">
        <v>26</v>
      </c>
      <c r="E446" s="666"/>
      <c r="F446" s="38"/>
      <c r="G446" s="815"/>
      <c r="H446" s="553">
        <v>32452</v>
      </c>
      <c r="I446" s="41" t="s">
        <v>150</v>
      </c>
    </row>
    <row r="447" spans="1:9" ht="15.75">
      <c r="A447" s="741"/>
      <c r="B447" s="38"/>
      <c r="C447" s="552" t="s">
        <v>1866</v>
      </c>
      <c r="D447" s="65" t="s">
        <v>26</v>
      </c>
      <c r="E447" s="666"/>
      <c r="F447" s="38"/>
      <c r="G447" s="740" t="str">
        <f>G424</f>
        <v>Công ty TNHH Dây và cáp điện Vạn Xuân
Đc: Thôn Lai Xá, Xã Kim Chung, Huyện Hoài Đức, Thành phố Hà Nội; SĐT: 09775580202</v>
      </c>
      <c r="H447" s="553">
        <v>51728</v>
      </c>
      <c r="I447" s="41" t="s">
        <v>150</v>
      </c>
    </row>
    <row r="448" spans="1:9" ht="15.75">
      <c r="A448" s="741"/>
      <c r="B448" s="38"/>
      <c r="C448" s="552" t="s">
        <v>1867</v>
      </c>
      <c r="D448" s="65" t="s">
        <v>26</v>
      </c>
      <c r="E448" s="666"/>
      <c r="F448" s="38"/>
      <c r="G448" s="740"/>
      <c r="H448" s="553">
        <v>78068</v>
      </c>
      <c r="I448" s="41" t="s">
        <v>150</v>
      </c>
    </row>
    <row r="449" spans="1:9">
      <c r="A449" s="741"/>
      <c r="B449" s="38"/>
      <c r="C449" s="80" t="s">
        <v>2553</v>
      </c>
      <c r="D449" s="13"/>
      <c r="E449" s="67"/>
      <c r="F449" s="13"/>
      <c r="G449" s="740"/>
      <c r="H449" s="554">
        <v>0</v>
      </c>
      <c r="I449" s="41"/>
    </row>
    <row r="450" spans="1:9" ht="15.75">
      <c r="A450" s="741"/>
      <c r="B450" s="38"/>
      <c r="C450" s="552" t="s">
        <v>1868</v>
      </c>
      <c r="D450" s="65" t="s">
        <v>26</v>
      </c>
      <c r="E450" s="666" t="s">
        <v>1847</v>
      </c>
      <c r="F450" s="38"/>
      <c r="G450" s="740"/>
      <c r="H450" s="553">
        <v>5014</v>
      </c>
      <c r="I450" s="41" t="s">
        <v>150</v>
      </c>
    </row>
    <row r="451" spans="1:9" ht="15.75">
      <c r="A451" s="741"/>
      <c r="B451" s="38"/>
      <c r="C451" s="552" t="s">
        <v>1869</v>
      </c>
      <c r="D451" s="65" t="s">
        <v>26</v>
      </c>
      <c r="E451" s="666"/>
      <c r="F451" s="38"/>
      <c r="G451" s="740"/>
      <c r="H451" s="553">
        <v>7222</v>
      </c>
      <c r="I451" s="41" t="s">
        <v>150</v>
      </c>
    </row>
    <row r="452" spans="1:9" ht="15.75">
      <c r="A452" s="741"/>
      <c r="B452" s="38"/>
      <c r="C452" s="552" t="s">
        <v>1870</v>
      </c>
      <c r="D452" s="65" t="s">
        <v>26</v>
      </c>
      <c r="E452" s="666"/>
      <c r="F452" s="38"/>
      <c r="G452" s="740"/>
      <c r="H452" s="553">
        <v>10358</v>
      </c>
      <c r="I452" s="41" t="s">
        <v>150</v>
      </c>
    </row>
    <row r="453" spans="1:9" ht="15.75">
      <c r="A453" s="741"/>
      <c r="B453" s="38"/>
      <c r="C453" s="552" t="s">
        <v>1871</v>
      </c>
      <c r="D453" s="67" t="s">
        <v>26</v>
      </c>
      <c r="E453" s="666"/>
      <c r="F453" s="38"/>
      <c r="G453" s="740"/>
      <c r="H453" s="553">
        <v>13408</v>
      </c>
      <c r="I453" s="41" t="s">
        <v>150</v>
      </c>
    </row>
    <row r="454" spans="1:9" ht="15.75">
      <c r="A454" s="741"/>
      <c r="B454" s="38"/>
      <c r="C454" s="552" t="s">
        <v>1872</v>
      </c>
      <c r="D454" s="65" t="s">
        <v>26</v>
      </c>
      <c r="E454" s="666"/>
      <c r="F454" s="38"/>
      <c r="G454" s="740"/>
      <c r="H454" s="553">
        <v>18849</v>
      </c>
      <c r="I454" s="41" t="s">
        <v>150</v>
      </c>
    </row>
    <row r="455" spans="1:9" ht="15.75">
      <c r="A455" s="741"/>
      <c r="B455" s="38"/>
      <c r="C455" s="552" t="s">
        <v>1873</v>
      </c>
      <c r="D455" s="65" t="s">
        <v>26</v>
      </c>
      <c r="E455" s="666"/>
      <c r="F455" s="38"/>
      <c r="G455" s="740"/>
      <c r="H455" s="553">
        <v>30744</v>
      </c>
      <c r="I455" s="41" t="s">
        <v>150</v>
      </c>
    </row>
    <row r="456" spans="1:9">
      <c r="A456" s="741"/>
      <c r="B456" s="38"/>
      <c r="C456" s="80" t="s">
        <v>2554</v>
      </c>
      <c r="D456" s="13"/>
      <c r="E456" s="67"/>
      <c r="F456" s="13"/>
      <c r="G456" s="740"/>
      <c r="H456" s="554">
        <v>0</v>
      </c>
      <c r="I456" s="41"/>
    </row>
    <row r="457" spans="1:9" ht="15.75">
      <c r="A457" s="741"/>
      <c r="B457" s="38"/>
      <c r="C457" s="47" t="s">
        <v>1874</v>
      </c>
      <c r="D457" s="65" t="s">
        <v>26</v>
      </c>
      <c r="E457" s="666" t="s">
        <v>1847</v>
      </c>
      <c r="F457" s="38"/>
      <c r="G457" s="740"/>
      <c r="H457" s="553">
        <v>13920</v>
      </c>
      <c r="I457" s="41" t="s">
        <v>150</v>
      </c>
    </row>
    <row r="458" spans="1:9" ht="30" customHeight="1">
      <c r="A458" s="741"/>
      <c r="B458" s="38"/>
      <c r="C458" s="47" t="s">
        <v>1875</v>
      </c>
      <c r="D458" s="65" t="s">
        <v>26</v>
      </c>
      <c r="E458" s="666"/>
      <c r="F458" s="38"/>
      <c r="G458" s="740"/>
      <c r="H458" s="553">
        <v>16787</v>
      </c>
      <c r="I458" s="41" t="s">
        <v>150</v>
      </c>
    </row>
    <row r="459" spans="1:9" ht="15.75">
      <c r="A459" s="741"/>
      <c r="B459" s="38"/>
      <c r="C459" s="47" t="s">
        <v>1876</v>
      </c>
      <c r="D459" s="65" t="s">
        <v>26</v>
      </c>
      <c r="E459" s="666"/>
      <c r="F459" s="38"/>
      <c r="G459" s="740"/>
      <c r="H459" s="553">
        <v>17531</v>
      </c>
      <c r="I459" s="41" t="s">
        <v>150</v>
      </c>
    </row>
    <row r="460" spans="1:9" ht="15.75">
      <c r="A460" s="741"/>
      <c r="B460" s="38"/>
      <c r="C460" s="47" t="s">
        <v>1877</v>
      </c>
      <c r="D460" s="67" t="s">
        <v>26</v>
      </c>
      <c r="E460" s="666"/>
      <c r="F460" s="38"/>
      <c r="G460" s="740"/>
      <c r="H460" s="553">
        <v>30585</v>
      </c>
      <c r="I460" s="41" t="s">
        <v>150</v>
      </c>
    </row>
    <row r="461" spans="1:9" ht="15.75">
      <c r="A461" s="741"/>
      <c r="B461" s="38"/>
      <c r="C461" s="47" t="s">
        <v>1878</v>
      </c>
      <c r="D461" s="65" t="s">
        <v>26</v>
      </c>
      <c r="E461" s="666"/>
      <c r="F461" s="38"/>
      <c r="G461" s="740"/>
      <c r="H461" s="553">
        <v>49910</v>
      </c>
      <c r="I461" s="41" t="s">
        <v>150</v>
      </c>
    </row>
    <row r="462" spans="1:9" ht="15.75">
      <c r="A462" s="741"/>
      <c r="B462" s="38"/>
      <c r="C462" s="47" t="s">
        <v>1879</v>
      </c>
      <c r="D462" s="65" t="s">
        <v>26</v>
      </c>
      <c r="E462" s="666"/>
      <c r="F462" s="38"/>
      <c r="G462" s="740"/>
      <c r="H462" s="553">
        <v>78556</v>
      </c>
      <c r="I462" s="41" t="s">
        <v>150</v>
      </c>
    </row>
    <row r="463" spans="1:9" ht="15.75">
      <c r="A463" s="741"/>
      <c r="B463" s="38"/>
      <c r="C463" s="47" t="s">
        <v>1880</v>
      </c>
      <c r="D463" s="65" t="s">
        <v>26</v>
      </c>
      <c r="E463" s="666"/>
      <c r="F463" s="38"/>
      <c r="G463" s="740"/>
      <c r="H463" s="553">
        <v>119523</v>
      </c>
      <c r="I463" s="41" t="s">
        <v>150</v>
      </c>
    </row>
    <row r="464" spans="1:9" ht="15.75">
      <c r="A464" s="741"/>
      <c r="B464" s="38"/>
      <c r="C464" s="47" t="s">
        <v>1881</v>
      </c>
      <c r="D464" s="67" t="s">
        <v>26</v>
      </c>
      <c r="E464" s="666"/>
      <c r="F464" s="38"/>
      <c r="G464" s="740"/>
      <c r="H464" s="553">
        <v>211011</v>
      </c>
      <c r="I464" s="41" t="s">
        <v>150</v>
      </c>
    </row>
    <row r="465" spans="1:9">
      <c r="A465" s="741"/>
      <c r="B465" s="38"/>
      <c r="C465" s="80" t="s">
        <v>2555</v>
      </c>
      <c r="D465" s="13"/>
      <c r="E465" s="65"/>
      <c r="F465" s="13"/>
      <c r="G465" s="740"/>
      <c r="H465" s="554">
        <v>0</v>
      </c>
      <c r="I465" s="41"/>
    </row>
    <row r="466" spans="1:9" ht="15.75">
      <c r="A466" s="741"/>
      <c r="B466" s="38"/>
      <c r="C466" s="552" t="s">
        <v>1882</v>
      </c>
      <c r="D466" s="65" t="s">
        <v>26</v>
      </c>
      <c r="E466" s="666" t="s">
        <v>1847</v>
      </c>
      <c r="F466" s="38"/>
      <c r="G466" s="740"/>
      <c r="H466" s="553">
        <v>17409</v>
      </c>
      <c r="I466" s="41" t="s">
        <v>150</v>
      </c>
    </row>
    <row r="467" spans="1:9" ht="15.75">
      <c r="A467" s="741"/>
      <c r="B467" s="38"/>
      <c r="C467" s="552" t="s">
        <v>1883</v>
      </c>
      <c r="D467" s="65" t="s">
        <v>26</v>
      </c>
      <c r="E467" s="666"/>
      <c r="F467" s="38"/>
      <c r="G467" s="740"/>
      <c r="H467" s="553">
        <v>23595</v>
      </c>
      <c r="I467" s="41" t="s">
        <v>150</v>
      </c>
    </row>
    <row r="468" spans="1:9" ht="15.75">
      <c r="A468" s="741"/>
      <c r="B468" s="38"/>
      <c r="C468" s="552" t="s">
        <v>1884</v>
      </c>
      <c r="D468" s="67" t="s">
        <v>26</v>
      </c>
      <c r="E468" s="666"/>
      <c r="F468" s="38"/>
      <c r="G468" s="740"/>
      <c r="H468" s="553">
        <v>28585</v>
      </c>
      <c r="I468" s="41" t="s">
        <v>150</v>
      </c>
    </row>
    <row r="469" spans="1:9" ht="15.75">
      <c r="A469" s="741"/>
      <c r="B469" s="38"/>
      <c r="C469" s="552" t="s">
        <v>1885</v>
      </c>
      <c r="D469" s="65" t="s">
        <v>26</v>
      </c>
      <c r="E469" s="666"/>
      <c r="F469" s="38"/>
      <c r="G469" s="740"/>
      <c r="H469" s="553">
        <v>40126</v>
      </c>
      <c r="I469" s="41" t="s">
        <v>150</v>
      </c>
    </row>
    <row r="470" spans="1:9" ht="15.75">
      <c r="A470" s="741"/>
      <c r="B470" s="38"/>
      <c r="C470" s="552" t="s">
        <v>1886</v>
      </c>
      <c r="D470" s="65" t="s">
        <v>26</v>
      </c>
      <c r="E470" s="666"/>
      <c r="F470" s="38"/>
      <c r="G470" s="740"/>
      <c r="H470" s="553">
        <v>67027</v>
      </c>
      <c r="I470" s="41" t="s">
        <v>150</v>
      </c>
    </row>
    <row r="471" spans="1:9" ht="15.75">
      <c r="A471" s="741"/>
      <c r="B471" s="38"/>
      <c r="C471" s="552" t="s">
        <v>1887</v>
      </c>
      <c r="D471" s="65" t="s">
        <v>26</v>
      </c>
      <c r="E471" s="666"/>
      <c r="F471" s="38"/>
      <c r="G471" s="740"/>
      <c r="H471" s="553">
        <v>105042</v>
      </c>
      <c r="I471" s="41" t="s">
        <v>150</v>
      </c>
    </row>
    <row r="472" spans="1:9" ht="15.75">
      <c r="A472" s="741"/>
      <c r="B472" s="38"/>
      <c r="C472" s="552" t="s">
        <v>1888</v>
      </c>
      <c r="D472" s="65" t="s">
        <v>26</v>
      </c>
      <c r="E472" s="666"/>
      <c r="F472" s="38"/>
      <c r="G472" s="740"/>
      <c r="H472" s="553">
        <v>157722</v>
      </c>
      <c r="I472" s="41" t="s">
        <v>150</v>
      </c>
    </row>
    <row r="473" spans="1:9">
      <c r="A473" s="741"/>
      <c r="B473" s="38"/>
      <c r="C473" s="631" t="s">
        <v>2567</v>
      </c>
      <c r="D473" s="632"/>
      <c r="E473" s="632"/>
      <c r="F473" s="633"/>
      <c r="G473" s="740"/>
      <c r="H473" s="554"/>
      <c r="I473" s="41"/>
    </row>
    <row r="474" spans="1:9" ht="15.75">
      <c r="A474" s="741"/>
      <c r="B474" s="38"/>
      <c r="C474" s="552" t="s">
        <v>1889</v>
      </c>
      <c r="D474" s="65" t="s">
        <v>26</v>
      </c>
      <c r="E474" s="666" t="s">
        <v>1847</v>
      </c>
      <c r="F474" s="826"/>
      <c r="G474" s="740"/>
      <c r="H474" s="553">
        <v>9723</v>
      </c>
      <c r="I474" s="41" t="s">
        <v>150</v>
      </c>
    </row>
    <row r="475" spans="1:9" ht="15.75">
      <c r="A475" s="741"/>
      <c r="B475" s="38"/>
      <c r="C475" s="552" t="s">
        <v>1890</v>
      </c>
      <c r="D475" s="67" t="s">
        <v>26</v>
      </c>
      <c r="E475" s="666"/>
      <c r="F475" s="827"/>
      <c r="G475" s="740"/>
      <c r="H475" s="553">
        <v>15933</v>
      </c>
      <c r="I475" s="41" t="s">
        <v>150</v>
      </c>
    </row>
    <row r="476" spans="1:9" ht="15.75">
      <c r="A476" s="741"/>
      <c r="B476" s="38"/>
      <c r="C476" s="552" t="s">
        <v>1891</v>
      </c>
      <c r="D476" s="65" t="s">
        <v>26</v>
      </c>
      <c r="E476" s="666"/>
      <c r="F476" s="827"/>
      <c r="G476" s="740"/>
      <c r="H476" s="553">
        <v>26120</v>
      </c>
      <c r="I476" s="41" t="s">
        <v>150</v>
      </c>
    </row>
    <row r="477" spans="1:9" ht="15.75">
      <c r="A477" s="741"/>
      <c r="B477" s="38"/>
      <c r="C477" s="552" t="s">
        <v>1892</v>
      </c>
      <c r="D477" s="65" t="s">
        <v>26</v>
      </c>
      <c r="E477" s="666"/>
      <c r="F477" s="827"/>
      <c r="G477" s="740"/>
      <c r="H477" s="553">
        <v>38442</v>
      </c>
      <c r="I477" s="41" t="s">
        <v>150</v>
      </c>
    </row>
    <row r="478" spans="1:9" ht="15.75">
      <c r="A478" s="741"/>
      <c r="B478" s="38"/>
      <c r="C478" s="552" t="s">
        <v>1893</v>
      </c>
      <c r="D478" s="67" t="s">
        <v>26</v>
      </c>
      <c r="E478" s="666"/>
      <c r="F478" s="827"/>
      <c r="G478" s="740"/>
      <c r="H478" s="553">
        <v>62476</v>
      </c>
      <c r="I478" s="41" t="s">
        <v>150</v>
      </c>
    </row>
    <row r="479" spans="1:9" ht="15.75">
      <c r="A479" s="741"/>
      <c r="B479" s="38"/>
      <c r="C479" s="552" t="s">
        <v>1894</v>
      </c>
      <c r="D479" s="65" t="s">
        <v>26</v>
      </c>
      <c r="E479" s="666"/>
      <c r="F479" s="827"/>
      <c r="G479" s="740"/>
      <c r="H479" s="553">
        <v>97320</v>
      </c>
      <c r="I479" s="41" t="s">
        <v>150</v>
      </c>
    </row>
    <row r="480" spans="1:9" ht="15.75">
      <c r="A480" s="741"/>
      <c r="B480" s="38"/>
      <c r="C480" s="552" t="s">
        <v>1895</v>
      </c>
      <c r="D480" s="65" t="s">
        <v>26</v>
      </c>
      <c r="E480" s="666"/>
      <c r="F480" s="827"/>
      <c r="G480" s="740"/>
      <c r="H480" s="553">
        <v>151116</v>
      </c>
      <c r="I480" s="41" t="s">
        <v>150</v>
      </c>
    </row>
    <row r="481" spans="1:9" ht="15.75">
      <c r="A481" s="741"/>
      <c r="B481" s="38"/>
      <c r="C481" s="552" t="s">
        <v>1896</v>
      </c>
      <c r="D481" s="65" t="s">
        <v>26</v>
      </c>
      <c r="E481" s="666"/>
      <c r="F481" s="827"/>
      <c r="G481" s="740"/>
      <c r="H481" s="553">
        <v>209676</v>
      </c>
      <c r="I481" s="41" t="s">
        <v>150</v>
      </c>
    </row>
    <row r="482" spans="1:9" ht="15.75">
      <c r="A482" s="741"/>
      <c r="B482" s="38"/>
      <c r="C482" s="552" t="s">
        <v>1897</v>
      </c>
      <c r="D482" s="67" t="s">
        <v>26</v>
      </c>
      <c r="E482" s="666"/>
      <c r="F482" s="827"/>
      <c r="G482" s="740"/>
      <c r="H482" s="553">
        <v>287628</v>
      </c>
      <c r="I482" s="41" t="s">
        <v>150</v>
      </c>
    </row>
    <row r="483" spans="1:9" ht="15.75">
      <c r="A483" s="741"/>
      <c r="B483" s="38"/>
      <c r="C483" s="552" t="s">
        <v>1898</v>
      </c>
      <c r="D483" s="65" t="s">
        <v>26</v>
      </c>
      <c r="E483" s="666"/>
      <c r="F483" s="827"/>
      <c r="G483" s="740"/>
      <c r="H483" s="553">
        <v>409068</v>
      </c>
      <c r="I483" s="41" t="s">
        <v>150</v>
      </c>
    </row>
    <row r="484" spans="1:9" ht="15.75">
      <c r="A484" s="741"/>
      <c r="B484" s="38"/>
      <c r="C484" s="552" t="s">
        <v>1899</v>
      </c>
      <c r="D484" s="65" t="s">
        <v>26</v>
      </c>
      <c r="E484" s="666"/>
      <c r="F484" s="827"/>
      <c r="G484" s="740"/>
      <c r="H484" s="553">
        <v>568848</v>
      </c>
      <c r="I484" s="41" t="s">
        <v>150</v>
      </c>
    </row>
    <row r="485" spans="1:9" ht="15.75">
      <c r="A485" s="741"/>
      <c r="B485" s="38"/>
      <c r="C485" s="552" t="s">
        <v>1900</v>
      </c>
      <c r="D485" s="65" t="s">
        <v>26</v>
      </c>
      <c r="E485" s="666"/>
      <c r="F485" s="827"/>
      <c r="G485" s="740"/>
      <c r="H485" s="553">
        <v>715860</v>
      </c>
      <c r="I485" s="41" t="s">
        <v>150</v>
      </c>
    </row>
    <row r="486" spans="1:9" ht="15.75">
      <c r="A486" s="741"/>
      <c r="B486" s="38"/>
      <c r="C486" s="552" t="s">
        <v>1901</v>
      </c>
      <c r="D486" s="67" t="s">
        <v>26</v>
      </c>
      <c r="E486" s="666"/>
      <c r="F486" s="827"/>
      <c r="G486" s="740"/>
      <c r="H486" s="553">
        <v>886836</v>
      </c>
      <c r="I486" s="41" t="s">
        <v>150</v>
      </c>
    </row>
    <row r="487" spans="1:9" ht="15.75">
      <c r="A487" s="741"/>
      <c r="B487" s="38"/>
      <c r="C487" s="552" t="s">
        <v>1902</v>
      </c>
      <c r="D487" s="65" t="s">
        <v>26</v>
      </c>
      <c r="E487" s="666"/>
      <c r="F487" s="827"/>
      <c r="G487" s="740"/>
      <c r="H487" s="553">
        <v>1102548</v>
      </c>
      <c r="I487" s="41" t="s">
        <v>150</v>
      </c>
    </row>
    <row r="488" spans="1:9" ht="15.75">
      <c r="A488" s="741"/>
      <c r="B488" s="38"/>
      <c r="C488" s="552" t="s">
        <v>1903</v>
      </c>
      <c r="D488" s="65" t="s">
        <v>26</v>
      </c>
      <c r="E488" s="666"/>
      <c r="F488" s="827"/>
      <c r="G488" s="740"/>
      <c r="H488" s="553">
        <v>1448340</v>
      </c>
      <c r="I488" s="41" t="s">
        <v>150</v>
      </c>
    </row>
    <row r="489" spans="1:9" ht="15.75">
      <c r="A489" s="741"/>
      <c r="B489" s="38"/>
      <c r="C489" s="552" t="s">
        <v>1904</v>
      </c>
      <c r="D489" s="65" t="s">
        <v>26</v>
      </c>
      <c r="E489" s="666"/>
      <c r="F489" s="828"/>
      <c r="G489" s="740"/>
      <c r="H489" s="553">
        <v>1829592</v>
      </c>
      <c r="I489" s="41" t="s">
        <v>150</v>
      </c>
    </row>
    <row r="490" spans="1:9" ht="20.25" customHeight="1">
      <c r="A490" s="741"/>
      <c r="B490" s="38"/>
      <c r="C490" s="80" t="s">
        <v>2566</v>
      </c>
      <c r="D490" s="13"/>
      <c r="E490" s="67"/>
      <c r="F490" s="13"/>
      <c r="G490" s="740"/>
      <c r="H490" s="554">
        <v>0</v>
      </c>
      <c r="I490" s="41"/>
    </row>
    <row r="491" spans="1:9" ht="15" customHeight="1">
      <c r="A491" s="741"/>
      <c r="B491" s="38"/>
      <c r="C491" s="552" t="s">
        <v>1905</v>
      </c>
      <c r="D491" s="65" t="s">
        <v>26</v>
      </c>
      <c r="E491" s="677" t="s">
        <v>1906</v>
      </c>
      <c r="F491" s="826"/>
      <c r="G491" s="740"/>
      <c r="H491" s="553">
        <v>11627</v>
      </c>
      <c r="I491" s="41" t="s">
        <v>150</v>
      </c>
    </row>
    <row r="492" spans="1:9" ht="15.75">
      <c r="A492" s="741"/>
      <c r="B492" s="38"/>
      <c r="C492" s="552" t="s">
        <v>1907</v>
      </c>
      <c r="D492" s="65" t="s">
        <v>26</v>
      </c>
      <c r="E492" s="678"/>
      <c r="F492" s="827"/>
      <c r="G492" s="740"/>
      <c r="H492" s="553">
        <v>18191</v>
      </c>
      <c r="I492" s="41" t="s">
        <v>150</v>
      </c>
    </row>
    <row r="493" spans="1:9" ht="15.75">
      <c r="A493" s="741"/>
      <c r="B493" s="38"/>
      <c r="C493" s="552" t="s">
        <v>1908</v>
      </c>
      <c r="D493" s="65" t="s">
        <v>26</v>
      </c>
      <c r="E493" s="678"/>
      <c r="F493" s="827"/>
      <c r="G493" s="740"/>
      <c r="H493" s="553">
        <v>28231</v>
      </c>
      <c r="I493" s="41" t="s">
        <v>150</v>
      </c>
    </row>
    <row r="494" spans="1:9" ht="15.75">
      <c r="A494" s="741"/>
      <c r="B494" s="38"/>
      <c r="C494" s="552" t="s">
        <v>1909</v>
      </c>
      <c r="D494" s="65" t="s">
        <v>26</v>
      </c>
      <c r="E494" s="678"/>
      <c r="F494" s="827"/>
      <c r="G494" s="740"/>
      <c r="H494" s="553">
        <v>40020</v>
      </c>
      <c r="I494" s="41" t="s">
        <v>150</v>
      </c>
    </row>
    <row r="495" spans="1:9" ht="15.75">
      <c r="A495" s="741"/>
      <c r="B495" s="38"/>
      <c r="C495" s="552" t="s">
        <v>1910</v>
      </c>
      <c r="D495" s="65" t="s">
        <v>26</v>
      </c>
      <c r="E495" s="678"/>
      <c r="F495" s="827"/>
      <c r="G495" s="740"/>
      <c r="H495" s="553">
        <v>64560</v>
      </c>
      <c r="I495" s="41" t="s">
        <v>150</v>
      </c>
    </row>
    <row r="496" spans="1:9" ht="15.75">
      <c r="A496" s="741"/>
      <c r="B496" s="38"/>
      <c r="C496" s="552" t="s">
        <v>1911</v>
      </c>
      <c r="D496" s="65" t="s">
        <v>26</v>
      </c>
      <c r="E496" s="678"/>
      <c r="F496" s="828"/>
      <c r="G496" s="740"/>
      <c r="H496" s="553">
        <v>100200</v>
      </c>
      <c r="I496" s="41" t="s">
        <v>150</v>
      </c>
    </row>
    <row r="497" spans="1:9" ht="17.100000000000001" customHeight="1">
      <c r="A497" s="741"/>
      <c r="B497" s="38"/>
      <c r="C497" s="552" t="s">
        <v>1912</v>
      </c>
      <c r="D497" s="65" t="s">
        <v>26</v>
      </c>
      <c r="E497" s="735"/>
      <c r="F497" s="826"/>
      <c r="G497" s="815" t="str">
        <f>G447</f>
        <v>Công ty TNHH Dây và cáp điện Vạn Xuân
Đc: Thôn Lai Xá, Xã Kim Chung, Huyện Hoài Đức, Thành phố Hà Nội; SĐT: 09775580202</v>
      </c>
      <c r="H497" s="553">
        <v>154752</v>
      </c>
      <c r="I497" s="41" t="s">
        <v>150</v>
      </c>
    </row>
    <row r="498" spans="1:9" ht="17.100000000000001" customHeight="1">
      <c r="A498" s="741"/>
      <c r="B498" s="38"/>
      <c r="C498" s="552" t="s">
        <v>1913</v>
      </c>
      <c r="D498" s="65" t="s">
        <v>26</v>
      </c>
      <c r="E498" s="677" t="str">
        <f>E491</f>
        <v>TCVN 5935-1:2013</v>
      </c>
      <c r="F498" s="827"/>
      <c r="G498" s="815"/>
      <c r="H498" s="553">
        <v>213048</v>
      </c>
      <c r="I498" s="41" t="s">
        <v>150</v>
      </c>
    </row>
    <row r="499" spans="1:9" ht="17.100000000000001" customHeight="1">
      <c r="A499" s="741"/>
      <c r="B499" s="38"/>
      <c r="C499" s="552" t="s">
        <v>1914</v>
      </c>
      <c r="D499" s="65" t="s">
        <v>26</v>
      </c>
      <c r="E499" s="678"/>
      <c r="F499" s="827"/>
      <c r="G499" s="815"/>
      <c r="H499" s="553">
        <v>292140</v>
      </c>
      <c r="I499" s="41" t="s">
        <v>150</v>
      </c>
    </row>
    <row r="500" spans="1:9" ht="17.100000000000001" customHeight="1">
      <c r="A500" s="741"/>
      <c r="B500" s="38"/>
      <c r="C500" s="552" t="s">
        <v>1915</v>
      </c>
      <c r="D500" s="65" t="s">
        <v>26</v>
      </c>
      <c r="E500" s="678"/>
      <c r="F500" s="827"/>
      <c r="G500" s="815"/>
      <c r="H500" s="553">
        <v>416424</v>
      </c>
      <c r="I500" s="41" t="s">
        <v>150</v>
      </c>
    </row>
    <row r="501" spans="1:9" ht="17.100000000000001" customHeight="1">
      <c r="A501" s="741"/>
      <c r="B501" s="38"/>
      <c r="C501" s="552" t="s">
        <v>1916</v>
      </c>
      <c r="D501" s="65" t="s">
        <v>26</v>
      </c>
      <c r="E501" s="678"/>
      <c r="F501" s="827"/>
      <c r="G501" s="815"/>
      <c r="H501" s="553">
        <v>576216</v>
      </c>
      <c r="I501" s="41" t="s">
        <v>150</v>
      </c>
    </row>
    <row r="502" spans="1:9" ht="17.100000000000001" customHeight="1">
      <c r="A502" s="741"/>
      <c r="B502" s="38"/>
      <c r="C502" s="552" t="s">
        <v>1917</v>
      </c>
      <c r="D502" s="65" t="s">
        <v>26</v>
      </c>
      <c r="E502" s="678"/>
      <c r="F502" s="827"/>
      <c r="G502" s="815"/>
      <c r="H502" s="553">
        <v>721464</v>
      </c>
      <c r="I502" s="41" t="s">
        <v>150</v>
      </c>
    </row>
    <row r="503" spans="1:9" ht="17.100000000000001" customHeight="1">
      <c r="A503" s="741"/>
      <c r="B503" s="38"/>
      <c r="C503" s="552" t="s">
        <v>1918</v>
      </c>
      <c r="D503" s="65" t="s">
        <v>26</v>
      </c>
      <c r="E503" s="678"/>
      <c r="F503" s="827"/>
      <c r="G503" s="815"/>
      <c r="H503" s="553">
        <v>895764</v>
      </c>
      <c r="I503" s="41" t="s">
        <v>150</v>
      </c>
    </row>
    <row r="504" spans="1:9" ht="17.100000000000001" customHeight="1">
      <c r="A504" s="741"/>
      <c r="B504" s="38"/>
      <c r="C504" s="552" t="s">
        <v>1919</v>
      </c>
      <c r="D504" s="65" t="s">
        <v>26</v>
      </c>
      <c r="E504" s="678"/>
      <c r="F504" s="827"/>
      <c r="G504" s="815"/>
      <c r="H504" s="553">
        <v>1114548</v>
      </c>
      <c r="I504" s="41" t="s">
        <v>150</v>
      </c>
    </row>
    <row r="505" spans="1:9" ht="17.100000000000001" customHeight="1">
      <c r="A505" s="741"/>
      <c r="B505" s="38"/>
      <c r="C505" s="552" t="s">
        <v>1920</v>
      </c>
      <c r="D505" s="65" t="s">
        <v>26</v>
      </c>
      <c r="E505" s="678"/>
      <c r="F505" s="827"/>
      <c r="G505" s="815"/>
      <c r="H505" s="553">
        <v>1466184</v>
      </c>
      <c r="I505" s="41" t="s">
        <v>150</v>
      </c>
    </row>
    <row r="506" spans="1:9" ht="17.100000000000001" customHeight="1">
      <c r="A506" s="741"/>
      <c r="B506" s="38"/>
      <c r="C506" s="552" t="s">
        <v>1921</v>
      </c>
      <c r="D506" s="65" t="s">
        <v>26</v>
      </c>
      <c r="E506" s="735"/>
      <c r="F506" s="828"/>
      <c r="G506" s="815"/>
      <c r="H506" s="553">
        <v>1832544</v>
      </c>
      <c r="I506" s="41" t="s">
        <v>150</v>
      </c>
    </row>
    <row r="507" spans="1:9" ht="17.100000000000001" customHeight="1">
      <c r="A507" s="741"/>
      <c r="B507" s="38"/>
      <c r="C507" s="80" t="s">
        <v>2565</v>
      </c>
      <c r="D507" s="13"/>
      <c r="E507" s="65"/>
      <c r="F507" s="13"/>
      <c r="G507" s="815"/>
      <c r="H507" s="554">
        <v>0</v>
      </c>
      <c r="I507" s="41" t="s">
        <v>150</v>
      </c>
    </row>
    <row r="508" spans="1:9" ht="17.100000000000001" customHeight="1">
      <c r="A508" s="741"/>
      <c r="B508" s="38"/>
      <c r="C508" s="552" t="s">
        <v>1922</v>
      </c>
      <c r="D508" s="65" t="s">
        <v>26</v>
      </c>
      <c r="E508" s="677" t="s">
        <v>1906</v>
      </c>
      <c r="F508" s="826"/>
      <c r="G508" s="815"/>
      <c r="H508" s="555">
        <v>25010</v>
      </c>
      <c r="I508" s="41" t="s">
        <v>150</v>
      </c>
    </row>
    <row r="509" spans="1:9" ht="17.100000000000001" customHeight="1">
      <c r="A509" s="741"/>
      <c r="B509" s="38"/>
      <c r="C509" s="552" t="s">
        <v>1923</v>
      </c>
      <c r="D509" s="65" t="s">
        <v>26</v>
      </c>
      <c r="E509" s="678"/>
      <c r="F509" s="827"/>
      <c r="G509" s="815"/>
      <c r="H509" s="555">
        <v>38162</v>
      </c>
      <c r="I509" s="41" t="s">
        <v>150</v>
      </c>
    </row>
    <row r="510" spans="1:9" ht="17.100000000000001" customHeight="1">
      <c r="A510" s="741"/>
      <c r="B510" s="38"/>
      <c r="C510" s="552" t="s">
        <v>1924</v>
      </c>
      <c r="D510" s="65" t="s">
        <v>26</v>
      </c>
      <c r="E510" s="678"/>
      <c r="F510" s="827"/>
      <c r="G510" s="815"/>
      <c r="H510" s="555">
        <v>58292</v>
      </c>
      <c r="I510" s="41" t="s">
        <v>150</v>
      </c>
    </row>
    <row r="511" spans="1:9" ht="17.100000000000001" customHeight="1">
      <c r="A511" s="741"/>
      <c r="B511" s="38"/>
      <c r="C511" s="552" t="s">
        <v>1925</v>
      </c>
      <c r="D511" s="65" t="s">
        <v>26</v>
      </c>
      <c r="E511" s="678"/>
      <c r="F511" s="827"/>
      <c r="G511" s="363"/>
      <c r="H511" s="555">
        <v>86010</v>
      </c>
      <c r="I511" s="41" t="s">
        <v>150</v>
      </c>
    </row>
    <row r="512" spans="1:9" ht="17.100000000000001" customHeight="1">
      <c r="A512" s="741"/>
      <c r="B512" s="38"/>
      <c r="C512" s="552" t="s">
        <v>1926</v>
      </c>
      <c r="D512" s="65" t="s">
        <v>26</v>
      </c>
      <c r="E512" s="678"/>
      <c r="F512" s="827"/>
      <c r="G512" s="363"/>
      <c r="H512" s="555">
        <v>136774</v>
      </c>
      <c r="I512" s="41" t="s">
        <v>150</v>
      </c>
    </row>
    <row r="513" spans="1:9" ht="17.100000000000001" customHeight="1">
      <c r="A513" s="741"/>
      <c r="B513" s="38"/>
      <c r="C513" s="552" t="s">
        <v>1927</v>
      </c>
      <c r="D513" s="65" t="s">
        <v>26</v>
      </c>
      <c r="E513" s="678"/>
      <c r="F513" s="827"/>
      <c r="G513" s="363"/>
      <c r="H513" s="555">
        <v>209100</v>
      </c>
      <c r="I513" s="41" t="s">
        <v>150</v>
      </c>
    </row>
    <row r="514" spans="1:9" ht="17.100000000000001" customHeight="1">
      <c r="A514" s="741"/>
      <c r="B514" s="38"/>
      <c r="C514" s="552" t="s">
        <v>1928</v>
      </c>
      <c r="D514" s="65" t="s">
        <v>26</v>
      </c>
      <c r="E514" s="678"/>
      <c r="F514" s="827"/>
      <c r="G514" s="363"/>
      <c r="H514" s="555">
        <v>322176</v>
      </c>
      <c r="I514" s="41" t="s">
        <v>150</v>
      </c>
    </row>
    <row r="515" spans="1:9" ht="17.100000000000001" customHeight="1">
      <c r="A515" s="741"/>
      <c r="B515" s="38"/>
      <c r="C515" s="552" t="s">
        <v>1929</v>
      </c>
      <c r="D515" s="65" t="s">
        <v>26</v>
      </c>
      <c r="E515" s="678"/>
      <c r="F515" s="827"/>
      <c r="G515" s="363"/>
      <c r="H515" s="555">
        <v>440928</v>
      </c>
      <c r="I515" s="41" t="s">
        <v>150</v>
      </c>
    </row>
    <row r="516" spans="1:9" ht="17.100000000000001" customHeight="1">
      <c r="A516" s="741"/>
      <c r="B516" s="38"/>
      <c r="C516" s="552" t="s">
        <v>1930</v>
      </c>
      <c r="D516" s="65" t="s">
        <v>26</v>
      </c>
      <c r="E516" s="735"/>
      <c r="F516" s="828"/>
      <c r="G516" s="363"/>
      <c r="H516" s="555">
        <v>598116</v>
      </c>
      <c r="I516" s="41" t="s">
        <v>150</v>
      </c>
    </row>
    <row r="517" spans="1:9" ht="35.25" customHeight="1">
      <c r="A517" s="741"/>
      <c r="B517" s="38"/>
      <c r="C517" s="631" t="s">
        <v>2556</v>
      </c>
      <c r="D517" s="632"/>
      <c r="E517" s="632"/>
      <c r="F517" s="633"/>
      <c r="G517" s="363"/>
      <c r="H517" s="554"/>
      <c r="I517" s="41"/>
    </row>
    <row r="518" spans="1:9" ht="27" customHeight="1">
      <c r="A518" s="741"/>
      <c r="B518" s="38"/>
      <c r="C518" s="552" t="s">
        <v>1931</v>
      </c>
      <c r="D518" s="65" t="s">
        <v>26</v>
      </c>
      <c r="E518" s="53" t="s">
        <v>1906</v>
      </c>
      <c r="F518" s="826"/>
      <c r="G518" s="363"/>
      <c r="H518" s="555">
        <v>105774</v>
      </c>
      <c r="I518" s="41" t="s">
        <v>150</v>
      </c>
    </row>
    <row r="519" spans="1:9" ht="27" customHeight="1">
      <c r="A519" s="741"/>
      <c r="B519" s="38"/>
      <c r="C519" s="552" t="s">
        <v>1932</v>
      </c>
      <c r="D519" s="65" t="s">
        <v>26</v>
      </c>
      <c r="E519" s="53" t="s">
        <v>1933</v>
      </c>
      <c r="F519" s="827"/>
      <c r="G519" s="363"/>
      <c r="H519" s="555">
        <v>153492</v>
      </c>
      <c r="I519" s="41" t="s">
        <v>150</v>
      </c>
    </row>
    <row r="520" spans="1:9" ht="27" customHeight="1">
      <c r="A520" s="741"/>
      <c r="B520" s="38"/>
      <c r="C520" s="552" t="s">
        <v>1934</v>
      </c>
      <c r="D520" s="65" t="s">
        <v>26</v>
      </c>
      <c r="E520" s="53" t="s">
        <v>1935</v>
      </c>
      <c r="F520" s="827"/>
      <c r="G520" s="363"/>
      <c r="H520" s="555">
        <v>238944</v>
      </c>
      <c r="I520" s="41" t="s">
        <v>150</v>
      </c>
    </row>
    <row r="521" spans="1:9" ht="27" customHeight="1">
      <c r="A521" s="741"/>
      <c r="B521" s="38"/>
      <c r="C521" s="552" t="s">
        <v>1936</v>
      </c>
      <c r="D521" s="65" t="s">
        <v>26</v>
      </c>
      <c r="E521" s="53" t="s">
        <v>1937</v>
      </c>
      <c r="F521" s="827"/>
      <c r="G521" s="363"/>
      <c r="H521" s="555">
        <v>373440</v>
      </c>
      <c r="I521" s="41" t="s">
        <v>150</v>
      </c>
    </row>
    <row r="522" spans="1:9" ht="27" customHeight="1">
      <c r="A522" s="741"/>
      <c r="B522" s="38"/>
      <c r="C522" s="552" t="s">
        <v>1938</v>
      </c>
      <c r="D522" s="65" t="s">
        <v>26</v>
      </c>
      <c r="E522" s="53" t="s">
        <v>1939</v>
      </c>
      <c r="F522" s="827"/>
      <c r="G522" s="363"/>
      <c r="H522" s="555">
        <v>571236</v>
      </c>
      <c r="I522" s="41" t="s">
        <v>150</v>
      </c>
    </row>
    <row r="523" spans="1:9" ht="27" customHeight="1">
      <c r="A523" s="741"/>
      <c r="B523" s="38"/>
      <c r="C523" s="552" t="s">
        <v>1940</v>
      </c>
      <c r="D523" s="65" t="s">
        <v>26</v>
      </c>
      <c r="E523" s="53" t="s">
        <v>1941</v>
      </c>
      <c r="F523" s="827"/>
      <c r="G523" s="363"/>
      <c r="H523" s="555">
        <v>746904</v>
      </c>
      <c r="I523" s="41" t="s">
        <v>150</v>
      </c>
    </row>
    <row r="524" spans="1:9" ht="27" customHeight="1">
      <c r="A524" s="741"/>
      <c r="B524" s="38"/>
      <c r="C524" s="552" t="s">
        <v>1942</v>
      </c>
      <c r="D524" s="65" t="s">
        <v>26</v>
      </c>
      <c r="E524" s="53" t="s">
        <v>1943</v>
      </c>
      <c r="F524" s="827"/>
      <c r="G524" s="363"/>
      <c r="H524" s="555">
        <v>803772</v>
      </c>
      <c r="I524" s="41" t="s">
        <v>150</v>
      </c>
    </row>
    <row r="525" spans="1:9" ht="27" customHeight="1">
      <c r="A525" s="741"/>
      <c r="B525" s="38"/>
      <c r="C525" s="552" t="s">
        <v>1944</v>
      </c>
      <c r="D525" s="65" t="s">
        <v>26</v>
      </c>
      <c r="E525" s="53" t="s">
        <v>1945</v>
      </c>
      <c r="F525" s="827"/>
      <c r="G525" s="363"/>
      <c r="H525" s="555">
        <v>1041216</v>
      </c>
      <c r="I525" s="41" t="s">
        <v>150</v>
      </c>
    </row>
    <row r="526" spans="1:9" ht="27" customHeight="1">
      <c r="A526" s="741"/>
      <c r="B526" s="38"/>
      <c r="C526" s="552" t="s">
        <v>1946</v>
      </c>
      <c r="D526" s="65" t="s">
        <v>26</v>
      </c>
      <c r="E526" s="53" t="s">
        <v>1947</v>
      </c>
      <c r="F526" s="827"/>
      <c r="G526" s="363"/>
      <c r="H526" s="555">
        <v>1096620</v>
      </c>
      <c r="I526" s="41" t="s">
        <v>150</v>
      </c>
    </row>
    <row r="527" spans="1:9" ht="27" customHeight="1">
      <c r="A527" s="741"/>
      <c r="B527" s="38"/>
      <c r="C527" s="552" t="s">
        <v>1948</v>
      </c>
      <c r="D527" s="65" t="s">
        <v>26</v>
      </c>
      <c r="E527" s="53" t="s">
        <v>1949</v>
      </c>
      <c r="F527" s="827"/>
      <c r="G527" s="363"/>
      <c r="H527" s="555">
        <v>1470360</v>
      </c>
      <c r="I527" s="41" t="s">
        <v>150</v>
      </c>
    </row>
    <row r="528" spans="1:9" ht="27" customHeight="1">
      <c r="A528" s="741"/>
      <c r="B528" s="38"/>
      <c r="C528" s="552" t="s">
        <v>1950</v>
      </c>
      <c r="D528" s="65" t="s">
        <v>26</v>
      </c>
      <c r="E528" s="53" t="s">
        <v>1951</v>
      </c>
      <c r="F528" s="827"/>
      <c r="G528" s="363"/>
      <c r="H528" s="555">
        <v>1557948</v>
      </c>
      <c r="I528" s="41" t="s">
        <v>150</v>
      </c>
    </row>
    <row r="529" spans="1:9" ht="27" customHeight="1">
      <c r="A529" s="741"/>
      <c r="B529" s="38"/>
      <c r="C529" s="552" t="s">
        <v>1952</v>
      </c>
      <c r="D529" s="65" t="s">
        <v>26</v>
      </c>
      <c r="E529" s="53" t="s">
        <v>1953</v>
      </c>
      <c r="F529" s="827"/>
      <c r="G529" s="363"/>
      <c r="H529" s="555">
        <v>2028828</v>
      </c>
      <c r="I529" s="41" t="s">
        <v>150</v>
      </c>
    </row>
    <row r="530" spans="1:9" ht="27" customHeight="1">
      <c r="A530" s="741"/>
      <c r="B530" s="38"/>
      <c r="C530" s="552" t="s">
        <v>1954</v>
      </c>
      <c r="D530" s="65" t="s">
        <v>26</v>
      </c>
      <c r="E530" s="53" t="s">
        <v>1955</v>
      </c>
      <c r="F530" s="827"/>
      <c r="G530" s="363"/>
      <c r="H530" s="555">
        <v>2154804</v>
      </c>
      <c r="I530" s="41" t="s">
        <v>150</v>
      </c>
    </row>
    <row r="531" spans="1:9" ht="27" customHeight="1">
      <c r="A531" s="741"/>
      <c r="B531" s="38"/>
      <c r="C531" s="552" t="s">
        <v>1956</v>
      </c>
      <c r="D531" s="65" t="s">
        <v>26</v>
      </c>
      <c r="E531" s="53" t="s">
        <v>1957</v>
      </c>
      <c r="F531" s="827"/>
      <c r="G531" s="363"/>
      <c r="H531" s="555">
        <v>2601060</v>
      </c>
      <c r="I531" s="41" t="s">
        <v>150</v>
      </c>
    </row>
    <row r="532" spans="1:9" ht="27" customHeight="1">
      <c r="A532" s="741"/>
      <c r="B532" s="38"/>
      <c r="C532" s="552" t="s">
        <v>1958</v>
      </c>
      <c r="D532" s="65" t="s">
        <v>26</v>
      </c>
      <c r="E532" s="53" t="s">
        <v>1959</v>
      </c>
      <c r="F532" s="827"/>
      <c r="G532" s="363"/>
      <c r="H532" s="555">
        <v>2760816</v>
      </c>
      <c r="I532" s="41" t="s">
        <v>150</v>
      </c>
    </row>
    <row r="533" spans="1:9" ht="27" customHeight="1">
      <c r="A533" s="741"/>
      <c r="B533" s="38"/>
      <c r="C533" s="552" t="s">
        <v>1960</v>
      </c>
      <c r="D533" s="65" t="s">
        <v>26</v>
      </c>
      <c r="E533" s="53" t="s">
        <v>1961</v>
      </c>
      <c r="F533" s="828"/>
      <c r="G533" s="363"/>
      <c r="H533" s="555">
        <v>3115908</v>
      </c>
      <c r="I533" s="41" t="s">
        <v>150</v>
      </c>
    </row>
    <row r="534" spans="1:9" ht="26.45" customHeight="1">
      <c r="A534" s="741"/>
      <c r="B534" s="38"/>
      <c r="C534" s="552" t="s">
        <v>1962</v>
      </c>
      <c r="D534" s="65" t="s">
        <v>26</v>
      </c>
      <c r="E534" s="53" t="s">
        <v>1963</v>
      </c>
      <c r="F534" s="826"/>
      <c r="G534" s="740" t="str">
        <f>G497</f>
        <v>Công ty TNHH Dây và cáp điện Vạn Xuân
Đc: Thôn Lai Xá, Xã Kim Chung, Huyện Hoài Đức, Thành phố Hà Nội; SĐT: 09775580202</v>
      </c>
      <c r="H534" s="555">
        <v>3284592</v>
      </c>
      <c r="I534" s="41" t="s">
        <v>150</v>
      </c>
    </row>
    <row r="535" spans="1:9" ht="25.5">
      <c r="A535" s="741"/>
      <c r="B535" s="38"/>
      <c r="C535" s="552" t="s">
        <v>1964</v>
      </c>
      <c r="D535" s="65" t="s">
        <v>26</v>
      </c>
      <c r="E535" s="53" t="s">
        <v>1965</v>
      </c>
      <c r="F535" s="827"/>
      <c r="G535" s="740"/>
      <c r="H535" s="555">
        <v>3433824</v>
      </c>
      <c r="I535" s="41" t="s">
        <v>150</v>
      </c>
    </row>
    <row r="536" spans="1:9" ht="25.5">
      <c r="A536" s="741"/>
      <c r="B536" s="38"/>
      <c r="C536" s="552" t="s">
        <v>1966</v>
      </c>
      <c r="D536" s="65" t="s">
        <v>26</v>
      </c>
      <c r="E536" s="53" t="s">
        <v>1967</v>
      </c>
      <c r="F536" s="827"/>
      <c r="G536" s="740"/>
      <c r="H536" s="555">
        <v>3946812</v>
      </c>
      <c r="I536" s="41" t="s">
        <v>150</v>
      </c>
    </row>
    <row r="537" spans="1:9" ht="25.5">
      <c r="A537" s="741"/>
      <c r="B537" s="38"/>
      <c r="C537" s="552" t="s">
        <v>1968</v>
      </c>
      <c r="D537" s="65" t="s">
        <v>26</v>
      </c>
      <c r="E537" s="53" t="s">
        <v>1969</v>
      </c>
      <c r="F537" s="827"/>
      <c r="G537" s="740"/>
      <c r="H537" s="555">
        <v>4098660</v>
      </c>
      <c r="I537" s="41" t="s">
        <v>150</v>
      </c>
    </row>
    <row r="538" spans="1:9" ht="31.5" customHeight="1">
      <c r="A538" s="741"/>
      <c r="B538" s="38"/>
      <c r="C538" s="552" t="s">
        <v>1970</v>
      </c>
      <c r="D538" s="65" t="s">
        <v>26</v>
      </c>
      <c r="E538" s="53" t="s">
        <v>1971</v>
      </c>
      <c r="F538" s="827"/>
      <c r="G538" s="740"/>
      <c r="H538" s="555">
        <v>4273392</v>
      </c>
      <c r="I538" s="41" t="s">
        <v>150</v>
      </c>
    </row>
    <row r="539" spans="1:9" ht="25.5">
      <c r="A539" s="741"/>
      <c r="B539" s="38"/>
      <c r="C539" s="552" t="s">
        <v>1972</v>
      </c>
      <c r="D539" s="65" t="s">
        <v>26</v>
      </c>
      <c r="E539" s="53" t="s">
        <v>1973</v>
      </c>
      <c r="F539" s="827"/>
      <c r="G539" s="740"/>
      <c r="H539" s="555">
        <v>5150040</v>
      </c>
      <c r="I539" s="41" t="s">
        <v>150</v>
      </c>
    </row>
    <row r="540" spans="1:9" ht="17.100000000000001" customHeight="1">
      <c r="A540" s="741"/>
      <c r="B540" s="38"/>
      <c r="C540" s="552" t="s">
        <v>1974</v>
      </c>
      <c r="D540" s="65" t="s">
        <v>26</v>
      </c>
      <c r="E540" s="677" t="s">
        <v>1906</v>
      </c>
      <c r="F540" s="827"/>
      <c r="G540" s="740"/>
      <c r="H540" s="555">
        <v>5333856</v>
      </c>
      <c r="I540" s="41" t="s">
        <v>150</v>
      </c>
    </row>
    <row r="541" spans="1:9" ht="17.100000000000001" customHeight="1">
      <c r="A541" s="741"/>
      <c r="B541" s="38"/>
      <c r="C541" s="552" t="s">
        <v>1975</v>
      </c>
      <c r="D541" s="65" t="s">
        <v>26</v>
      </c>
      <c r="E541" s="678"/>
      <c r="F541" s="827"/>
      <c r="G541" s="120"/>
      <c r="H541" s="555">
        <v>5552964</v>
      </c>
      <c r="I541" s="41" t="s">
        <v>150</v>
      </c>
    </row>
    <row r="542" spans="1:9" ht="17.100000000000001" customHeight="1">
      <c r="A542" s="741"/>
      <c r="B542" s="38"/>
      <c r="C542" s="552" t="s">
        <v>1976</v>
      </c>
      <c r="D542" s="65" t="s">
        <v>26</v>
      </c>
      <c r="E542" s="678"/>
      <c r="F542" s="827"/>
      <c r="G542" s="120"/>
      <c r="H542" s="555">
        <v>6431556</v>
      </c>
      <c r="I542" s="41" t="s">
        <v>150</v>
      </c>
    </row>
    <row r="543" spans="1:9" ht="17.100000000000001" customHeight="1">
      <c r="A543" s="741"/>
      <c r="B543" s="38"/>
      <c r="C543" s="552" t="s">
        <v>1977</v>
      </c>
      <c r="D543" s="65" t="s">
        <v>26</v>
      </c>
      <c r="E543" s="678"/>
      <c r="F543" s="827"/>
      <c r="G543" s="120"/>
      <c r="H543" s="555">
        <v>6658584</v>
      </c>
      <c r="I543" s="41" t="s">
        <v>150</v>
      </c>
    </row>
    <row r="544" spans="1:9" ht="17.100000000000001" customHeight="1">
      <c r="A544" s="741"/>
      <c r="B544" s="38"/>
      <c r="C544" s="552" t="s">
        <v>1978</v>
      </c>
      <c r="D544" s="65" t="s">
        <v>26</v>
      </c>
      <c r="E544" s="678"/>
      <c r="F544" s="827"/>
      <c r="G544" s="120"/>
      <c r="H544" s="555">
        <v>7013220</v>
      </c>
      <c r="I544" s="41" t="s">
        <v>150</v>
      </c>
    </row>
    <row r="545" spans="1:9" ht="17.100000000000001" customHeight="1">
      <c r="A545" s="741"/>
      <c r="B545" s="38"/>
      <c r="C545" s="552" t="s">
        <v>1979</v>
      </c>
      <c r="D545" s="65" t="s">
        <v>26</v>
      </c>
      <c r="E545" s="678"/>
      <c r="F545" s="827"/>
      <c r="G545" s="120"/>
      <c r="H545" s="555">
        <v>8660628</v>
      </c>
      <c r="I545" s="41" t="s">
        <v>150</v>
      </c>
    </row>
    <row r="546" spans="1:9" ht="17.100000000000001" customHeight="1">
      <c r="A546" s="741"/>
      <c r="B546" s="38"/>
      <c r="C546" s="552" t="s">
        <v>1980</v>
      </c>
      <c r="D546" s="65" t="s">
        <v>26</v>
      </c>
      <c r="E546" s="735"/>
      <c r="F546" s="828"/>
      <c r="G546" s="120"/>
      <c r="H546" s="555">
        <v>9004176</v>
      </c>
      <c r="I546" s="41" t="s">
        <v>150</v>
      </c>
    </row>
    <row r="547" spans="1:9" ht="17.100000000000001" customHeight="1">
      <c r="A547" s="741"/>
      <c r="B547" s="38"/>
      <c r="C547" s="80" t="s">
        <v>2557</v>
      </c>
      <c r="D547" s="67"/>
      <c r="E547" s="65"/>
      <c r="F547" s="13"/>
      <c r="G547" s="120"/>
      <c r="H547" s="554">
        <v>0</v>
      </c>
      <c r="I547" s="41"/>
    </row>
    <row r="548" spans="1:9" ht="17.100000000000001" customHeight="1">
      <c r="A548" s="741"/>
      <c r="B548" s="38"/>
      <c r="C548" s="552" t="s">
        <v>1981</v>
      </c>
      <c r="D548" s="65" t="s">
        <v>26</v>
      </c>
      <c r="E548" s="677" t="s">
        <v>1906</v>
      </c>
      <c r="F548" s="826"/>
      <c r="G548" s="120"/>
      <c r="H548" s="553">
        <v>48959</v>
      </c>
      <c r="I548" s="41" t="s">
        <v>150</v>
      </c>
    </row>
    <row r="549" spans="1:9" ht="17.100000000000001" customHeight="1">
      <c r="A549" s="741"/>
      <c r="B549" s="38"/>
      <c r="C549" s="552" t="s">
        <v>1982</v>
      </c>
      <c r="D549" s="65" t="s">
        <v>26</v>
      </c>
      <c r="E549" s="678"/>
      <c r="F549" s="827"/>
      <c r="G549" s="120"/>
      <c r="H549" s="555">
        <v>73740</v>
      </c>
      <c r="I549" s="41" t="s">
        <v>150</v>
      </c>
    </row>
    <row r="550" spans="1:9" ht="17.100000000000001" customHeight="1">
      <c r="A550" s="741"/>
      <c r="B550" s="38"/>
      <c r="C550" s="552" t="s">
        <v>1983</v>
      </c>
      <c r="D550" s="65" t="s">
        <v>26</v>
      </c>
      <c r="E550" s="678"/>
      <c r="F550" s="827"/>
      <c r="G550" s="120"/>
      <c r="H550" s="555">
        <v>114024</v>
      </c>
      <c r="I550" s="41" t="s">
        <v>150</v>
      </c>
    </row>
    <row r="551" spans="1:9" ht="17.100000000000001" customHeight="1">
      <c r="A551" s="741"/>
      <c r="B551" s="38"/>
      <c r="C551" s="552" t="s">
        <v>1984</v>
      </c>
      <c r="D551" s="65" t="s">
        <v>26</v>
      </c>
      <c r="E551" s="678"/>
      <c r="F551" s="827"/>
      <c r="G551" s="120"/>
      <c r="H551" s="555">
        <v>166152</v>
      </c>
      <c r="I551" s="41" t="s">
        <v>150</v>
      </c>
    </row>
    <row r="552" spans="1:9" ht="17.100000000000001" customHeight="1">
      <c r="A552" s="741"/>
      <c r="B552" s="38"/>
      <c r="C552" s="552" t="s">
        <v>1985</v>
      </c>
      <c r="D552" s="65" t="s">
        <v>26</v>
      </c>
      <c r="E552" s="678"/>
      <c r="F552" s="827"/>
      <c r="G552" s="120"/>
      <c r="H552" s="555">
        <v>262680</v>
      </c>
      <c r="I552" s="41" t="s">
        <v>150</v>
      </c>
    </row>
    <row r="553" spans="1:9" ht="17.100000000000001" customHeight="1">
      <c r="A553" s="741"/>
      <c r="B553" s="38"/>
      <c r="C553" s="552" t="s">
        <v>1986</v>
      </c>
      <c r="D553" s="65" t="s">
        <v>26</v>
      </c>
      <c r="E553" s="678"/>
      <c r="F553" s="827"/>
      <c r="G553" s="120"/>
      <c r="H553" s="555">
        <v>404100</v>
      </c>
      <c r="I553" s="41" t="s">
        <v>150</v>
      </c>
    </row>
    <row r="554" spans="1:9" ht="17.100000000000001" customHeight="1">
      <c r="A554" s="741"/>
      <c r="B554" s="38"/>
      <c r="C554" s="552" t="s">
        <v>1987</v>
      </c>
      <c r="D554" s="65" t="s">
        <v>26</v>
      </c>
      <c r="E554" s="678"/>
      <c r="F554" s="827"/>
      <c r="G554" s="120"/>
      <c r="H554" s="555">
        <v>628140</v>
      </c>
      <c r="I554" s="41" t="s">
        <v>150</v>
      </c>
    </row>
    <row r="555" spans="1:9" ht="17.100000000000001" customHeight="1">
      <c r="A555" s="741"/>
      <c r="B555" s="38"/>
      <c r="C555" s="552" t="s">
        <v>1988</v>
      </c>
      <c r="D555" s="65" t="s">
        <v>26</v>
      </c>
      <c r="E555" s="678"/>
      <c r="F555" s="827"/>
      <c r="G555" s="120"/>
      <c r="H555" s="555">
        <v>862032</v>
      </c>
      <c r="I555" s="41" t="s">
        <v>150</v>
      </c>
    </row>
    <row r="556" spans="1:9" ht="17.100000000000001" customHeight="1">
      <c r="A556" s="741"/>
      <c r="B556" s="38"/>
      <c r="C556" s="552" t="s">
        <v>1989</v>
      </c>
      <c r="D556" s="65" t="s">
        <v>26</v>
      </c>
      <c r="E556" s="678"/>
      <c r="F556" s="827"/>
      <c r="G556" s="120"/>
      <c r="H556" s="555">
        <v>1173768</v>
      </c>
      <c r="I556" s="41" t="s">
        <v>150</v>
      </c>
    </row>
    <row r="557" spans="1:9" ht="17.100000000000001" customHeight="1">
      <c r="A557" s="741"/>
      <c r="B557" s="38"/>
      <c r="C557" s="552" t="s">
        <v>1990</v>
      </c>
      <c r="D557" s="65" t="s">
        <v>26</v>
      </c>
      <c r="E557" s="678"/>
      <c r="F557" s="827"/>
      <c r="G557" s="120"/>
      <c r="H557" s="555">
        <v>1684680</v>
      </c>
      <c r="I557" s="41" t="s">
        <v>150</v>
      </c>
    </row>
    <row r="558" spans="1:9" ht="17.100000000000001" customHeight="1">
      <c r="A558" s="741"/>
      <c r="B558" s="38"/>
      <c r="C558" s="552" t="s">
        <v>1991</v>
      </c>
      <c r="D558" s="65" t="s">
        <v>26</v>
      </c>
      <c r="E558" s="678"/>
      <c r="F558" s="827"/>
      <c r="G558" s="120"/>
      <c r="H558" s="555">
        <v>2315712</v>
      </c>
      <c r="I558" s="41" t="s">
        <v>150</v>
      </c>
    </row>
    <row r="559" spans="1:9" ht="17.100000000000001" customHeight="1">
      <c r="A559" s="741"/>
      <c r="B559" s="38"/>
      <c r="C559" s="552" t="s">
        <v>1992</v>
      </c>
      <c r="D559" s="65" t="s">
        <v>26</v>
      </c>
      <c r="E559" s="678"/>
      <c r="F559" s="827"/>
      <c r="G559" s="120"/>
      <c r="H559" s="555">
        <v>2908452</v>
      </c>
      <c r="I559" s="41" t="s">
        <v>150</v>
      </c>
    </row>
    <row r="560" spans="1:9" ht="17.100000000000001" customHeight="1">
      <c r="A560" s="741"/>
      <c r="B560" s="38"/>
      <c r="C560" s="552" t="s">
        <v>1993</v>
      </c>
      <c r="D560" s="65" t="s">
        <v>26</v>
      </c>
      <c r="E560" s="678"/>
      <c r="F560" s="827"/>
      <c r="G560" s="120"/>
      <c r="H560" s="555">
        <v>3612252</v>
      </c>
      <c r="I560" s="41" t="s">
        <v>150</v>
      </c>
    </row>
    <row r="561" spans="1:9" ht="17.100000000000001" customHeight="1">
      <c r="A561" s="741"/>
      <c r="B561" s="38"/>
      <c r="C561" s="552" t="s">
        <v>1994</v>
      </c>
      <c r="D561" s="65" t="s">
        <v>26</v>
      </c>
      <c r="E561" s="678"/>
      <c r="F561" s="827"/>
      <c r="G561" s="120"/>
      <c r="H561" s="555">
        <v>4493964</v>
      </c>
      <c r="I561" s="41" t="s">
        <v>150</v>
      </c>
    </row>
    <row r="562" spans="1:9" ht="17.100000000000001" customHeight="1">
      <c r="A562" s="741"/>
      <c r="B562" s="38"/>
      <c r="C562" s="552" t="s">
        <v>1995</v>
      </c>
      <c r="D562" s="65" t="s">
        <v>26</v>
      </c>
      <c r="E562" s="678"/>
      <c r="F562" s="827"/>
      <c r="G562" s="740" t="str">
        <f>G534</f>
        <v>Công ty TNHH Dây và cáp điện Vạn Xuân
Đc: Thôn Lai Xá, Xã Kim Chung, Huyện Hoài Đức, Thành phố Hà Nội; SĐT: 09775580202</v>
      </c>
      <c r="H562" s="555">
        <v>5907504</v>
      </c>
      <c r="I562" s="41" t="s">
        <v>150</v>
      </c>
    </row>
    <row r="563" spans="1:9" ht="17.100000000000001" customHeight="1">
      <c r="A563" s="741"/>
      <c r="B563" s="38"/>
      <c r="C563" s="552" t="s">
        <v>1996</v>
      </c>
      <c r="D563" s="65" t="s">
        <v>26</v>
      </c>
      <c r="E563" s="735"/>
      <c r="F563" s="828"/>
      <c r="G563" s="740"/>
      <c r="H563" s="555">
        <v>7382880</v>
      </c>
      <c r="I563" s="41" t="s">
        <v>150</v>
      </c>
    </row>
    <row r="564" spans="1:9" ht="18" customHeight="1">
      <c r="A564" s="741"/>
      <c r="B564" s="38"/>
      <c r="C564" s="80" t="s">
        <v>2558</v>
      </c>
      <c r="D564" s="67"/>
      <c r="E564" s="65"/>
      <c r="F564" s="13"/>
      <c r="G564" s="740"/>
      <c r="H564" s="554">
        <v>0</v>
      </c>
      <c r="I564" s="41"/>
    </row>
    <row r="565" spans="1:9" ht="17.100000000000001" customHeight="1">
      <c r="A565" s="741"/>
      <c r="B565" s="38"/>
      <c r="C565" s="80" t="s">
        <v>1997</v>
      </c>
      <c r="D565" s="65" t="s">
        <v>26</v>
      </c>
      <c r="E565" s="677" t="s">
        <v>1906</v>
      </c>
      <c r="F565" s="826"/>
      <c r="G565" s="740"/>
      <c r="H565" s="555">
        <v>72425</v>
      </c>
      <c r="I565" s="41" t="s">
        <v>150</v>
      </c>
    </row>
    <row r="566" spans="1:9" ht="17.100000000000001" customHeight="1">
      <c r="A566" s="741"/>
      <c r="B566" s="38"/>
      <c r="C566" s="80" t="s">
        <v>1998</v>
      </c>
      <c r="D566" s="65" t="s">
        <v>26</v>
      </c>
      <c r="E566" s="678"/>
      <c r="F566" s="827"/>
      <c r="G566" s="740"/>
      <c r="H566" s="555">
        <v>99625</v>
      </c>
      <c r="I566" s="41" t="s">
        <v>150</v>
      </c>
    </row>
    <row r="567" spans="1:9" ht="17.100000000000001" customHeight="1">
      <c r="A567" s="741"/>
      <c r="B567" s="38"/>
      <c r="C567" s="80" t="s">
        <v>1999</v>
      </c>
      <c r="D567" s="65" t="s">
        <v>26</v>
      </c>
      <c r="E567" s="678"/>
      <c r="F567" s="827"/>
      <c r="G567" s="740"/>
      <c r="H567" s="555">
        <v>113613</v>
      </c>
      <c r="I567" s="41" t="s">
        <v>150</v>
      </c>
    </row>
    <row r="568" spans="1:9" ht="17.100000000000001" customHeight="1">
      <c r="A568" s="741"/>
      <c r="B568" s="38"/>
      <c r="C568" s="80" t="s">
        <v>2000</v>
      </c>
      <c r="D568" s="65" t="s">
        <v>26</v>
      </c>
      <c r="E568" s="678"/>
      <c r="F568" s="827"/>
      <c r="G568" s="740"/>
      <c r="H568" s="555">
        <v>151988</v>
      </c>
      <c r="I568" s="41" t="s">
        <v>150</v>
      </c>
    </row>
    <row r="569" spans="1:9" ht="17.100000000000001" customHeight="1">
      <c r="A569" s="741"/>
      <c r="B569" s="38"/>
      <c r="C569" s="80" t="s">
        <v>2001</v>
      </c>
      <c r="D569" s="65" t="s">
        <v>26</v>
      </c>
      <c r="E569" s="678"/>
      <c r="F569" s="827"/>
      <c r="G569" s="120"/>
      <c r="H569" s="555">
        <v>160438</v>
      </c>
      <c r="I569" s="41" t="s">
        <v>150</v>
      </c>
    </row>
    <row r="570" spans="1:9" ht="17.100000000000001" customHeight="1">
      <c r="A570" s="741"/>
      <c r="B570" s="38"/>
      <c r="C570" s="40" t="s">
        <v>2002</v>
      </c>
      <c r="D570" s="65" t="s">
        <v>26</v>
      </c>
      <c r="E570" s="735"/>
      <c r="F570" s="828"/>
      <c r="G570" s="120"/>
      <c r="H570" s="555">
        <v>226300</v>
      </c>
      <c r="I570" s="41" t="s">
        <v>150</v>
      </c>
    </row>
    <row r="571" spans="1:9" ht="19.5" customHeight="1">
      <c r="A571" s="741"/>
      <c r="B571" s="38"/>
      <c r="C571" s="80" t="s">
        <v>2559</v>
      </c>
      <c r="D571" s="67"/>
      <c r="E571" s="65"/>
      <c r="F571" s="13"/>
      <c r="G571" s="120"/>
      <c r="H571" s="554"/>
      <c r="I571" s="41"/>
    </row>
    <row r="572" spans="1:9" ht="18" customHeight="1">
      <c r="A572" s="741"/>
      <c r="B572" s="38"/>
      <c r="C572" s="552" t="s">
        <v>2003</v>
      </c>
      <c r="D572" s="65" t="s">
        <v>26</v>
      </c>
      <c r="E572" s="677" t="s">
        <v>1906</v>
      </c>
      <c r="F572" s="826"/>
      <c r="G572" s="120"/>
      <c r="H572" s="555">
        <v>49910</v>
      </c>
      <c r="I572" s="41" t="s">
        <v>150</v>
      </c>
    </row>
    <row r="573" spans="1:9" ht="18" customHeight="1">
      <c r="A573" s="741"/>
      <c r="B573" s="38"/>
      <c r="C573" s="552" t="s">
        <v>2004</v>
      </c>
      <c r="D573" s="65" t="s">
        <v>26</v>
      </c>
      <c r="E573" s="678"/>
      <c r="F573" s="827"/>
      <c r="G573" s="120"/>
      <c r="H573" s="555">
        <v>70800</v>
      </c>
      <c r="I573" s="41" t="s">
        <v>150</v>
      </c>
    </row>
    <row r="574" spans="1:9" ht="18" customHeight="1">
      <c r="A574" s="741"/>
      <c r="B574" s="38"/>
      <c r="C574" s="552" t="s">
        <v>2005</v>
      </c>
      <c r="D574" s="65" t="s">
        <v>26</v>
      </c>
      <c r="E574" s="678"/>
      <c r="F574" s="827"/>
      <c r="G574" s="120"/>
      <c r="H574" s="555">
        <v>98400</v>
      </c>
      <c r="I574" s="41" t="s">
        <v>150</v>
      </c>
    </row>
    <row r="575" spans="1:9" ht="18" customHeight="1">
      <c r="A575" s="741"/>
      <c r="B575" s="38"/>
      <c r="C575" s="552" t="s">
        <v>2006</v>
      </c>
      <c r="D575" s="65" t="s">
        <v>26</v>
      </c>
      <c r="E575" s="678"/>
      <c r="F575" s="827"/>
      <c r="G575" s="120"/>
      <c r="H575" s="555">
        <v>149076</v>
      </c>
      <c r="I575" s="41" t="s">
        <v>150</v>
      </c>
    </row>
    <row r="576" spans="1:9" ht="18" customHeight="1">
      <c r="A576" s="741"/>
      <c r="B576" s="38"/>
      <c r="C576" s="552" t="s">
        <v>2007</v>
      </c>
      <c r="D576" s="65" t="s">
        <v>26</v>
      </c>
      <c r="E576" s="678"/>
      <c r="F576" s="827"/>
      <c r="G576" s="120"/>
      <c r="H576" s="555">
        <v>223008</v>
      </c>
      <c r="I576" s="41" t="s">
        <v>150</v>
      </c>
    </row>
    <row r="577" spans="1:9" ht="18" customHeight="1">
      <c r="A577" s="741"/>
      <c r="B577" s="38"/>
      <c r="C577" s="552" t="s">
        <v>2008</v>
      </c>
      <c r="D577" s="65" t="s">
        <v>26</v>
      </c>
      <c r="E577" s="735"/>
      <c r="F577" s="828"/>
      <c r="G577" s="120"/>
      <c r="H577" s="555">
        <v>337200</v>
      </c>
      <c r="I577" s="41" t="s">
        <v>150</v>
      </c>
    </row>
    <row r="578" spans="1:9" ht="20.100000000000001" customHeight="1">
      <c r="A578" s="741"/>
      <c r="B578" s="38"/>
      <c r="C578" s="552" t="s">
        <v>2009</v>
      </c>
      <c r="D578" s="65" t="s">
        <v>26</v>
      </c>
      <c r="E578" s="677" t="str">
        <f>E572</f>
        <v>TCVN 5935-1:2013</v>
      </c>
      <c r="F578" s="826"/>
      <c r="G578" s="815" t="str">
        <f>G534</f>
        <v>Công ty TNHH Dây và cáp điện Vạn Xuân
Đc: Thôn Lai Xá, Xã Kim Chung, Huyện Hoài Đức, Thành phố Hà Nội; SĐT: 09775580202</v>
      </c>
      <c r="H578" s="555">
        <v>460800</v>
      </c>
      <c r="I578" s="41" t="s">
        <v>150</v>
      </c>
    </row>
    <row r="579" spans="1:9" ht="20.100000000000001" customHeight="1">
      <c r="A579" s="741"/>
      <c r="B579" s="38"/>
      <c r="C579" s="552" t="s">
        <v>2010</v>
      </c>
      <c r="D579" s="65" t="s">
        <v>26</v>
      </c>
      <c r="E579" s="678"/>
      <c r="F579" s="827"/>
      <c r="G579" s="815"/>
      <c r="H579" s="555">
        <v>624000</v>
      </c>
      <c r="I579" s="41" t="s">
        <v>150</v>
      </c>
    </row>
    <row r="580" spans="1:9" ht="20.100000000000001" customHeight="1">
      <c r="A580" s="741"/>
      <c r="B580" s="38"/>
      <c r="C580" s="552" t="s">
        <v>2011</v>
      </c>
      <c r="D580" s="65" t="s">
        <v>26</v>
      </c>
      <c r="E580" s="678"/>
      <c r="F580" s="827"/>
      <c r="G580" s="815"/>
      <c r="H580" s="555">
        <v>878220</v>
      </c>
      <c r="I580" s="41" t="s">
        <v>150</v>
      </c>
    </row>
    <row r="581" spans="1:9" ht="20.100000000000001" customHeight="1">
      <c r="A581" s="741"/>
      <c r="B581" s="38"/>
      <c r="C581" s="552" t="s">
        <v>2012</v>
      </c>
      <c r="D581" s="65" t="s">
        <v>26</v>
      </c>
      <c r="E581" s="678"/>
      <c r="F581" s="827"/>
      <c r="G581" s="815"/>
      <c r="H581" s="555">
        <v>1218000</v>
      </c>
      <c r="I581" s="41" t="s">
        <v>150</v>
      </c>
    </row>
    <row r="582" spans="1:9" ht="20.100000000000001" customHeight="1">
      <c r="A582" s="741"/>
      <c r="B582" s="38"/>
      <c r="C582" s="552" t="s">
        <v>2013</v>
      </c>
      <c r="D582" s="65" t="s">
        <v>26</v>
      </c>
      <c r="E582" s="678"/>
      <c r="F582" s="827"/>
      <c r="G582" s="815"/>
      <c r="H582" s="555">
        <v>1519092</v>
      </c>
      <c r="I582" s="41" t="s">
        <v>150</v>
      </c>
    </row>
    <row r="583" spans="1:9" ht="20.100000000000001" customHeight="1">
      <c r="A583" s="741"/>
      <c r="B583" s="38"/>
      <c r="C583" s="552" t="s">
        <v>2014</v>
      </c>
      <c r="D583" s="65" t="s">
        <v>26</v>
      </c>
      <c r="E583" s="735"/>
      <c r="F583" s="828"/>
      <c r="G583" s="815"/>
      <c r="H583" s="555">
        <v>1878000</v>
      </c>
      <c r="I583" s="41" t="s">
        <v>150</v>
      </c>
    </row>
    <row r="584" spans="1:9" ht="36.75" customHeight="1">
      <c r="A584" s="741"/>
      <c r="B584" s="38"/>
      <c r="C584" s="631" t="s">
        <v>2715</v>
      </c>
      <c r="D584" s="632"/>
      <c r="E584" s="632"/>
      <c r="F584" s="633"/>
      <c r="G584" s="815"/>
      <c r="H584" s="554">
        <v>0</v>
      </c>
      <c r="I584" s="41"/>
    </row>
    <row r="585" spans="1:9" ht="20.100000000000001" customHeight="1">
      <c r="A585" s="741"/>
      <c r="B585" s="38"/>
      <c r="C585" s="552" t="s">
        <v>2015</v>
      </c>
      <c r="D585" s="65" t="s">
        <v>26</v>
      </c>
      <c r="E585" s="666" t="s">
        <v>1906</v>
      </c>
      <c r="F585" s="826"/>
      <c r="G585" s="815"/>
      <c r="H585" s="555">
        <v>79512</v>
      </c>
      <c r="I585" s="41" t="s">
        <v>150</v>
      </c>
    </row>
    <row r="586" spans="1:9" ht="20.100000000000001" customHeight="1">
      <c r="A586" s="741"/>
      <c r="B586" s="38"/>
      <c r="C586" s="81" t="s">
        <v>2016</v>
      </c>
      <c r="D586" s="65" t="s">
        <v>26</v>
      </c>
      <c r="E586" s="666"/>
      <c r="F586" s="827"/>
      <c r="G586" s="815"/>
      <c r="H586" s="555">
        <v>118884</v>
      </c>
      <c r="I586" s="41" t="s">
        <v>150</v>
      </c>
    </row>
    <row r="587" spans="1:9" ht="20.100000000000001" customHeight="1">
      <c r="A587" s="741"/>
      <c r="B587" s="38"/>
      <c r="C587" s="81" t="s">
        <v>2017</v>
      </c>
      <c r="D587" s="65" t="s">
        <v>26</v>
      </c>
      <c r="E587" s="666"/>
      <c r="F587" s="827"/>
      <c r="G587" s="815"/>
      <c r="H587" s="555">
        <v>166044</v>
      </c>
      <c r="I587" s="41" t="s">
        <v>150</v>
      </c>
    </row>
    <row r="588" spans="1:9" ht="20.100000000000001" customHeight="1">
      <c r="A588" s="741"/>
      <c r="B588" s="38"/>
      <c r="C588" s="81" t="s">
        <v>2018</v>
      </c>
      <c r="D588" s="65" t="s">
        <v>26</v>
      </c>
      <c r="E588" s="666"/>
      <c r="F588" s="827"/>
      <c r="G588" s="363"/>
      <c r="H588" s="555">
        <v>256344</v>
      </c>
      <c r="I588" s="41" t="s">
        <v>150</v>
      </c>
    </row>
    <row r="589" spans="1:9" ht="20.100000000000001" customHeight="1">
      <c r="A589" s="741"/>
      <c r="B589" s="38"/>
      <c r="C589" s="81" t="s">
        <v>2019</v>
      </c>
      <c r="D589" s="65" t="s">
        <v>26</v>
      </c>
      <c r="E589" s="666"/>
      <c r="F589" s="827"/>
      <c r="G589" s="363"/>
      <c r="H589" s="555">
        <v>393444</v>
      </c>
      <c r="I589" s="41" t="s">
        <v>150</v>
      </c>
    </row>
    <row r="590" spans="1:9" ht="27.95" customHeight="1">
      <c r="A590" s="741"/>
      <c r="B590" s="38"/>
      <c r="C590" s="81" t="s">
        <v>2020</v>
      </c>
      <c r="D590" s="65" t="s">
        <v>26</v>
      </c>
      <c r="E590" s="53" t="s">
        <v>2021</v>
      </c>
      <c r="F590" s="827"/>
      <c r="G590" s="363"/>
      <c r="H590" s="555">
        <v>591816</v>
      </c>
      <c r="I590" s="41" t="s">
        <v>150</v>
      </c>
    </row>
    <row r="591" spans="1:9" ht="27.95" customHeight="1">
      <c r="A591" s="741"/>
      <c r="B591" s="38"/>
      <c r="C591" s="81" t="s">
        <v>2022</v>
      </c>
      <c r="D591" s="65" t="s">
        <v>26</v>
      </c>
      <c r="E591" s="53" t="s">
        <v>2023</v>
      </c>
      <c r="F591" s="827"/>
      <c r="G591" s="363"/>
      <c r="H591" s="555">
        <v>765876</v>
      </c>
      <c r="I591" s="41" t="s">
        <v>150</v>
      </c>
    </row>
    <row r="592" spans="1:9" ht="27.95" customHeight="1">
      <c r="A592" s="741"/>
      <c r="B592" s="38"/>
      <c r="C592" s="81" t="s">
        <v>2024</v>
      </c>
      <c r="D592" s="65" t="s">
        <v>26</v>
      </c>
      <c r="E592" s="53" t="s">
        <v>2025</v>
      </c>
      <c r="F592" s="827"/>
      <c r="G592" s="363"/>
      <c r="H592" s="555">
        <v>826008</v>
      </c>
      <c r="I592" s="41" t="s">
        <v>150</v>
      </c>
    </row>
    <row r="593" spans="1:9" ht="27.95" customHeight="1">
      <c r="A593" s="741"/>
      <c r="B593" s="38"/>
      <c r="C593" s="81" t="s">
        <v>2026</v>
      </c>
      <c r="D593" s="65" t="s">
        <v>26</v>
      </c>
      <c r="E593" s="53" t="s">
        <v>2027</v>
      </c>
      <c r="F593" s="827"/>
      <c r="G593" s="363"/>
      <c r="H593" s="555">
        <v>1072860</v>
      </c>
      <c r="I593" s="41" t="s">
        <v>150</v>
      </c>
    </row>
    <row r="594" spans="1:9" ht="27.95" customHeight="1">
      <c r="A594" s="741"/>
      <c r="B594" s="38"/>
      <c r="C594" s="81" t="s">
        <v>2028</v>
      </c>
      <c r="D594" s="65" t="s">
        <v>26</v>
      </c>
      <c r="E594" s="53" t="s">
        <v>2029</v>
      </c>
      <c r="F594" s="827"/>
      <c r="G594" s="363"/>
      <c r="H594" s="555">
        <v>1129464</v>
      </c>
      <c r="I594" s="41" t="s">
        <v>150</v>
      </c>
    </row>
    <row r="595" spans="1:9" ht="27.95" customHeight="1">
      <c r="A595" s="741"/>
      <c r="B595" s="38"/>
      <c r="C595" s="81" t="s">
        <v>2030</v>
      </c>
      <c r="D595" s="65" t="s">
        <v>26</v>
      </c>
      <c r="E595" s="53" t="s">
        <v>2031</v>
      </c>
      <c r="F595" s="827"/>
      <c r="G595" s="363"/>
      <c r="H595" s="555">
        <v>1531620</v>
      </c>
      <c r="I595" s="41" t="s">
        <v>150</v>
      </c>
    </row>
    <row r="596" spans="1:9" ht="27.95" customHeight="1">
      <c r="A596" s="741"/>
      <c r="B596" s="38"/>
      <c r="C596" s="81" t="s">
        <v>2032</v>
      </c>
      <c r="D596" s="65" t="s">
        <v>26</v>
      </c>
      <c r="E596" s="53" t="s">
        <v>2033</v>
      </c>
      <c r="F596" s="827"/>
      <c r="G596" s="363"/>
      <c r="H596" s="555">
        <v>1610616</v>
      </c>
      <c r="I596" s="41" t="s">
        <v>150</v>
      </c>
    </row>
    <row r="597" spans="1:9" ht="27.95" customHeight="1">
      <c r="A597" s="741"/>
      <c r="B597" s="38"/>
      <c r="C597" s="81" t="s">
        <v>2034</v>
      </c>
      <c r="D597" s="65" t="s">
        <v>26</v>
      </c>
      <c r="E597" s="53" t="s">
        <v>2035</v>
      </c>
      <c r="F597" s="827"/>
      <c r="G597" s="363"/>
      <c r="H597" s="555">
        <v>2075952</v>
      </c>
      <c r="I597" s="41" t="s">
        <v>150</v>
      </c>
    </row>
    <row r="598" spans="1:9" ht="27.95" customHeight="1">
      <c r="A598" s="741"/>
      <c r="B598" s="38"/>
      <c r="C598" s="81" t="s">
        <v>2036</v>
      </c>
      <c r="D598" s="65" t="s">
        <v>26</v>
      </c>
      <c r="E598" s="53" t="s">
        <v>2037</v>
      </c>
      <c r="F598" s="827"/>
      <c r="G598" s="363"/>
      <c r="H598" s="555">
        <v>2201676</v>
      </c>
      <c r="I598" s="41" t="s">
        <v>150</v>
      </c>
    </row>
    <row r="599" spans="1:9" ht="27.95" customHeight="1">
      <c r="A599" s="741"/>
      <c r="B599" s="38"/>
      <c r="C599" s="81" t="s">
        <v>2038</v>
      </c>
      <c r="D599" s="65" t="s">
        <v>26</v>
      </c>
      <c r="E599" s="53" t="s">
        <v>2039</v>
      </c>
      <c r="F599" s="827"/>
      <c r="G599" s="747" t="str">
        <f>G578</f>
        <v>Công ty TNHH Dây và cáp điện Vạn Xuân
Đc: Thôn Lai Xá, Xã Kim Chung, Huyện Hoài Đức, Thành phố Hà Nội; SĐT: 09775580202</v>
      </c>
      <c r="H599" s="555">
        <v>2651184</v>
      </c>
      <c r="I599" s="41" t="s">
        <v>150</v>
      </c>
    </row>
    <row r="600" spans="1:9" ht="27.95" customHeight="1">
      <c r="A600" s="741"/>
      <c r="B600" s="38"/>
      <c r="C600" s="81" t="s">
        <v>2040</v>
      </c>
      <c r="D600" s="65" t="s">
        <v>26</v>
      </c>
      <c r="E600" s="53" t="s">
        <v>2041</v>
      </c>
      <c r="F600" s="827"/>
      <c r="G600" s="747"/>
      <c r="H600" s="555">
        <v>2812800</v>
      </c>
      <c r="I600" s="41" t="s">
        <v>150</v>
      </c>
    </row>
    <row r="601" spans="1:9" ht="27.95" customHeight="1">
      <c r="A601" s="741"/>
      <c r="B601" s="38"/>
      <c r="C601" s="81" t="s">
        <v>2042</v>
      </c>
      <c r="D601" s="65" t="s">
        <v>26</v>
      </c>
      <c r="E601" s="53" t="s">
        <v>2043</v>
      </c>
      <c r="F601" s="827"/>
      <c r="G601" s="747"/>
      <c r="H601" s="555">
        <v>3180600</v>
      </c>
      <c r="I601" s="41" t="s">
        <v>150</v>
      </c>
    </row>
    <row r="602" spans="1:9" ht="27.95" customHeight="1">
      <c r="A602" s="741"/>
      <c r="B602" s="38"/>
      <c r="C602" s="81" t="s">
        <v>2044</v>
      </c>
      <c r="D602" s="65" t="s">
        <v>26</v>
      </c>
      <c r="E602" s="53" t="s">
        <v>2045</v>
      </c>
      <c r="F602" s="827"/>
      <c r="G602" s="747"/>
      <c r="H602" s="555">
        <v>3344184</v>
      </c>
      <c r="I602" s="41" t="s">
        <v>150</v>
      </c>
    </row>
    <row r="603" spans="1:9" ht="27.95" customHeight="1">
      <c r="A603" s="741"/>
      <c r="B603" s="38"/>
      <c r="C603" s="81" t="s">
        <v>2046</v>
      </c>
      <c r="D603" s="65" t="s">
        <v>26</v>
      </c>
      <c r="E603" s="53" t="s">
        <v>2047</v>
      </c>
      <c r="F603" s="827"/>
      <c r="G603" s="747"/>
      <c r="H603" s="555">
        <v>3491844</v>
      </c>
      <c r="I603" s="41" t="s">
        <v>150</v>
      </c>
    </row>
    <row r="604" spans="1:9" ht="27.95" customHeight="1">
      <c r="A604" s="741"/>
      <c r="B604" s="38"/>
      <c r="C604" s="81" t="s">
        <v>2048</v>
      </c>
      <c r="D604" s="65" t="s">
        <v>26</v>
      </c>
      <c r="E604" s="53" t="s">
        <v>2049</v>
      </c>
      <c r="F604" s="827"/>
      <c r="G604" s="747"/>
      <c r="H604" s="555">
        <v>4039596</v>
      </c>
      <c r="I604" s="41" t="s">
        <v>150</v>
      </c>
    </row>
    <row r="605" spans="1:9" ht="27.95" customHeight="1">
      <c r="A605" s="741"/>
      <c r="B605" s="38"/>
      <c r="C605" s="81" t="s">
        <v>2050</v>
      </c>
      <c r="D605" s="65" t="s">
        <v>26</v>
      </c>
      <c r="E605" s="53" t="s">
        <v>2051</v>
      </c>
      <c r="F605" s="827"/>
      <c r="G605" s="747"/>
      <c r="H605" s="555">
        <v>4200876</v>
      </c>
      <c r="I605" s="41" t="s">
        <v>150</v>
      </c>
    </row>
    <row r="606" spans="1:9" ht="27.95" customHeight="1">
      <c r="A606" s="741"/>
      <c r="B606" s="38"/>
      <c r="C606" s="81" t="s">
        <v>2052</v>
      </c>
      <c r="D606" s="65" t="s">
        <v>26</v>
      </c>
      <c r="E606" s="53" t="s">
        <v>2053</v>
      </c>
      <c r="F606" s="827"/>
      <c r="G606" s="747"/>
      <c r="H606" s="555">
        <v>4378176</v>
      </c>
      <c r="I606" s="41" t="s">
        <v>150</v>
      </c>
    </row>
    <row r="607" spans="1:9" ht="27.95" customHeight="1">
      <c r="A607" s="741"/>
      <c r="B607" s="38"/>
      <c r="C607" s="81" t="s">
        <v>2054</v>
      </c>
      <c r="D607" s="65" t="s">
        <v>26</v>
      </c>
      <c r="E607" s="53" t="s">
        <v>2055</v>
      </c>
      <c r="F607" s="827"/>
      <c r="G607" s="747"/>
      <c r="H607" s="555">
        <v>5236116</v>
      </c>
      <c r="I607" s="41" t="s">
        <v>150</v>
      </c>
    </row>
    <row r="608" spans="1:9" ht="27.95" customHeight="1">
      <c r="A608" s="741"/>
      <c r="B608" s="38"/>
      <c r="C608" s="81" t="s">
        <v>2056</v>
      </c>
      <c r="D608" s="65" t="s">
        <v>26</v>
      </c>
      <c r="E608" s="53" t="s">
        <v>2057</v>
      </c>
      <c r="F608" s="827"/>
      <c r="G608" s="363"/>
      <c r="H608" s="555">
        <v>5446896</v>
      </c>
      <c r="I608" s="41" t="s">
        <v>150</v>
      </c>
    </row>
    <row r="609" spans="1:9" ht="27.95" customHeight="1">
      <c r="A609" s="741"/>
      <c r="B609" s="38"/>
      <c r="C609" s="81" t="s">
        <v>2058</v>
      </c>
      <c r="D609" s="65" t="s">
        <v>26</v>
      </c>
      <c r="E609" s="53" t="s">
        <v>2059</v>
      </c>
      <c r="F609" s="828"/>
      <c r="G609" s="363"/>
      <c r="H609" s="555">
        <v>5668452</v>
      </c>
      <c r="I609" s="41" t="s">
        <v>150</v>
      </c>
    </row>
    <row r="610" spans="1:9" ht="27.95" customHeight="1">
      <c r="A610" s="741"/>
      <c r="B610" s="38"/>
      <c r="C610" s="81" t="s">
        <v>2060</v>
      </c>
      <c r="D610" s="65" t="s">
        <v>26</v>
      </c>
      <c r="E610" s="53" t="s">
        <v>2061</v>
      </c>
      <c r="F610" s="826"/>
      <c r="H610" s="555">
        <v>6560652</v>
      </c>
      <c r="I610" s="41" t="s">
        <v>150</v>
      </c>
    </row>
    <row r="611" spans="1:9" ht="27.95" customHeight="1">
      <c r="A611" s="741"/>
      <c r="B611" s="38"/>
      <c r="C611" s="81" t="s">
        <v>2062</v>
      </c>
      <c r="D611" s="65" t="s">
        <v>26</v>
      </c>
      <c r="E611" s="53" t="s">
        <v>2063</v>
      </c>
      <c r="F611" s="827"/>
      <c r="H611" s="555">
        <v>6792432</v>
      </c>
      <c r="I611" s="41" t="s">
        <v>150</v>
      </c>
    </row>
    <row r="612" spans="1:9" ht="25.5">
      <c r="A612" s="741"/>
      <c r="B612" s="38"/>
      <c r="C612" s="81" t="s">
        <v>2064</v>
      </c>
      <c r="D612" s="65" t="s">
        <v>26</v>
      </c>
      <c r="E612" s="53" t="s">
        <v>2065</v>
      </c>
      <c r="F612" s="827"/>
      <c r="H612" s="555">
        <v>7149036</v>
      </c>
      <c r="I612" s="41" t="s">
        <v>150</v>
      </c>
    </row>
    <row r="613" spans="1:9" ht="25.5">
      <c r="A613" s="741"/>
      <c r="B613" s="38"/>
      <c r="C613" s="81" t="s">
        <v>2066</v>
      </c>
      <c r="D613" s="65" t="s">
        <v>26</v>
      </c>
      <c r="E613" s="53" t="s">
        <v>2067</v>
      </c>
      <c r="F613" s="827"/>
      <c r="H613" s="555">
        <v>8790156</v>
      </c>
      <c r="I613" s="41" t="s">
        <v>150</v>
      </c>
    </row>
    <row r="614" spans="1:9" ht="25.5">
      <c r="A614" s="741"/>
      <c r="B614" s="38"/>
      <c r="C614" s="81" t="s">
        <v>2068</v>
      </c>
      <c r="D614" s="65" t="s">
        <v>26</v>
      </c>
      <c r="E614" s="53" t="s">
        <v>2069</v>
      </c>
      <c r="F614" s="828"/>
      <c r="H614" s="555">
        <v>9165744</v>
      </c>
      <c r="I614" s="41" t="s">
        <v>150</v>
      </c>
    </row>
    <row r="615" spans="1:9" ht="17.100000000000001" customHeight="1">
      <c r="A615" s="741"/>
      <c r="B615" s="38"/>
      <c r="C615" s="631" t="s">
        <v>2560</v>
      </c>
      <c r="D615" s="632"/>
      <c r="E615" s="632"/>
      <c r="F615" s="633"/>
      <c r="H615" s="554"/>
      <c r="I615" s="41"/>
    </row>
    <row r="616" spans="1:9" ht="17.100000000000001" customHeight="1">
      <c r="A616" s="741"/>
      <c r="B616" s="38"/>
      <c r="C616" s="552" t="s">
        <v>2070</v>
      </c>
      <c r="D616" s="65" t="s">
        <v>26</v>
      </c>
      <c r="E616" s="666" t="s">
        <v>1906</v>
      </c>
      <c r="F616" s="826"/>
      <c r="H616" s="555">
        <v>87264</v>
      </c>
      <c r="I616" s="41" t="s">
        <v>150</v>
      </c>
    </row>
    <row r="617" spans="1:9" ht="17.100000000000001" customHeight="1">
      <c r="A617" s="741"/>
      <c r="B617" s="38"/>
      <c r="C617" s="552" t="s">
        <v>2071</v>
      </c>
      <c r="D617" s="65" t="s">
        <v>26</v>
      </c>
      <c r="E617" s="666"/>
      <c r="F617" s="827"/>
      <c r="H617" s="555">
        <v>127800</v>
      </c>
      <c r="I617" s="41" t="s">
        <v>150</v>
      </c>
    </row>
    <row r="618" spans="1:9" ht="17.100000000000001" customHeight="1">
      <c r="A618" s="741"/>
      <c r="B618" s="38"/>
      <c r="C618" s="552" t="s">
        <v>2072</v>
      </c>
      <c r="D618" s="65" t="s">
        <v>26</v>
      </c>
      <c r="E618" s="666"/>
      <c r="F618" s="827"/>
      <c r="H618" s="555">
        <v>178800</v>
      </c>
      <c r="I618" s="41" t="s">
        <v>150</v>
      </c>
    </row>
    <row r="619" spans="1:9" ht="17.100000000000001" customHeight="1">
      <c r="A619" s="741"/>
      <c r="B619" s="38"/>
      <c r="C619" s="552" t="s">
        <v>2073</v>
      </c>
      <c r="D619" s="65" t="s">
        <v>26</v>
      </c>
      <c r="E619" s="666"/>
      <c r="F619" s="827"/>
      <c r="G619" s="740" t="str">
        <f>G578</f>
        <v>Công ty TNHH Dây và cáp điện Vạn Xuân
Đc: Thôn Lai Xá, Xã Kim Chung, Huyện Hoài Đức, Thành phố Hà Nội; SĐT: 09775580202</v>
      </c>
      <c r="H619" s="555">
        <v>278400</v>
      </c>
      <c r="I619" s="41" t="s">
        <v>150</v>
      </c>
    </row>
    <row r="620" spans="1:9" ht="17.100000000000001" customHeight="1">
      <c r="A620" s="741"/>
      <c r="B620" s="38"/>
      <c r="C620" s="552" t="s">
        <v>2074</v>
      </c>
      <c r="D620" s="65" t="s">
        <v>26</v>
      </c>
      <c r="E620" s="666"/>
      <c r="F620" s="827"/>
      <c r="G620" s="740"/>
      <c r="H620" s="555">
        <v>426000</v>
      </c>
      <c r="I620" s="41" t="s">
        <v>150</v>
      </c>
    </row>
    <row r="621" spans="1:9" ht="17.100000000000001" customHeight="1">
      <c r="A621" s="741"/>
      <c r="B621" s="38"/>
      <c r="C621" s="552" t="s">
        <v>2075</v>
      </c>
      <c r="D621" s="65" t="s">
        <v>26</v>
      </c>
      <c r="E621" s="666"/>
      <c r="F621" s="827"/>
      <c r="G621" s="740"/>
      <c r="H621" s="555">
        <v>652716</v>
      </c>
      <c r="I621" s="41" t="s">
        <v>150</v>
      </c>
    </row>
    <row r="622" spans="1:9" ht="17.100000000000001" customHeight="1">
      <c r="A622" s="741"/>
      <c r="B622" s="38"/>
      <c r="C622" s="552" t="s">
        <v>2076</v>
      </c>
      <c r="D622" s="65" t="s">
        <v>26</v>
      </c>
      <c r="E622" s="666"/>
      <c r="F622" s="827"/>
      <c r="G622" s="740"/>
      <c r="H622" s="555">
        <v>890472</v>
      </c>
      <c r="I622" s="41" t="s">
        <v>150</v>
      </c>
    </row>
    <row r="623" spans="1:9" ht="17.100000000000001" customHeight="1">
      <c r="A623" s="741"/>
      <c r="B623" s="38"/>
      <c r="C623" s="552" t="s">
        <v>2077</v>
      </c>
      <c r="D623" s="65" t="s">
        <v>26</v>
      </c>
      <c r="E623" s="666"/>
      <c r="F623" s="827"/>
      <c r="G623" s="740"/>
      <c r="H623" s="555">
        <v>1207704</v>
      </c>
      <c r="I623" s="41" t="s">
        <v>150</v>
      </c>
    </row>
    <row r="624" spans="1:9" ht="17.100000000000001" customHeight="1">
      <c r="A624" s="741"/>
      <c r="B624" s="38"/>
      <c r="C624" s="552" t="s">
        <v>2078</v>
      </c>
      <c r="D624" s="65" t="s">
        <v>26</v>
      </c>
      <c r="E624" s="666"/>
      <c r="F624" s="827"/>
      <c r="G624" s="740"/>
      <c r="H624" s="555">
        <v>1737936</v>
      </c>
      <c r="I624" s="41" t="s">
        <v>150</v>
      </c>
    </row>
    <row r="625" spans="1:9" ht="17.100000000000001" customHeight="1">
      <c r="A625" s="741"/>
      <c r="B625" s="38"/>
      <c r="C625" s="552" t="s">
        <v>2079</v>
      </c>
      <c r="D625" s="65" t="s">
        <v>26</v>
      </c>
      <c r="E625" s="666"/>
      <c r="F625" s="827"/>
      <c r="G625" s="740"/>
      <c r="H625" s="555">
        <v>2362188</v>
      </c>
      <c r="I625" s="41" t="s">
        <v>150</v>
      </c>
    </row>
    <row r="626" spans="1:9" ht="17.100000000000001" customHeight="1">
      <c r="A626" s="741"/>
      <c r="B626" s="38"/>
      <c r="C626" s="552" t="s">
        <v>2080</v>
      </c>
      <c r="D626" s="65" t="s">
        <v>26</v>
      </c>
      <c r="E626" s="666"/>
      <c r="F626" s="827"/>
      <c r="G626" s="740"/>
      <c r="H626" s="555">
        <v>2957280</v>
      </c>
      <c r="I626" s="41" t="s">
        <v>150</v>
      </c>
    </row>
    <row r="627" spans="1:9" ht="17.100000000000001" customHeight="1">
      <c r="A627" s="741"/>
      <c r="B627" s="38"/>
      <c r="C627" s="552" t="s">
        <v>2081</v>
      </c>
      <c r="D627" s="65" t="s">
        <v>26</v>
      </c>
      <c r="E627" s="666"/>
      <c r="F627" s="827"/>
      <c r="G627" s="740"/>
      <c r="H627" s="555">
        <v>3667992</v>
      </c>
      <c r="I627" s="41" t="s">
        <v>150</v>
      </c>
    </row>
    <row r="628" spans="1:9" ht="17.100000000000001" customHeight="1">
      <c r="A628" s="741"/>
      <c r="B628" s="38"/>
      <c r="C628" s="552" t="s">
        <v>2082</v>
      </c>
      <c r="D628" s="65" t="s">
        <v>26</v>
      </c>
      <c r="E628" s="666"/>
      <c r="F628" s="827"/>
      <c r="G628" s="120"/>
      <c r="H628" s="555">
        <v>4584000</v>
      </c>
      <c r="I628" s="41" t="s">
        <v>150</v>
      </c>
    </row>
    <row r="629" spans="1:9" ht="17.100000000000001" customHeight="1">
      <c r="A629" s="741"/>
      <c r="B629" s="38"/>
      <c r="C629" s="552" t="s">
        <v>2083</v>
      </c>
      <c r="D629" s="65" t="s">
        <v>26</v>
      </c>
      <c r="E629" s="666"/>
      <c r="F629" s="827"/>
      <c r="G629" s="120"/>
      <c r="H629" s="555">
        <v>5994000</v>
      </c>
      <c r="I629" s="41" t="s">
        <v>150</v>
      </c>
    </row>
    <row r="630" spans="1:9" ht="17.100000000000001" customHeight="1">
      <c r="A630" s="741"/>
      <c r="B630" s="38"/>
      <c r="C630" s="552" t="s">
        <v>2084</v>
      </c>
      <c r="D630" s="65" t="s">
        <v>26</v>
      </c>
      <c r="E630" s="666"/>
      <c r="F630" s="828"/>
      <c r="G630" s="120"/>
      <c r="H630" s="555">
        <v>7481532</v>
      </c>
      <c r="I630" s="41" t="s">
        <v>150</v>
      </c>
    </row>
    <row r="631" spans="1:9" ht="17.100000000000001" customHeight="1">
      <c r="A631" s="741"/>
      <c r="B631" s="38"/>
      <c r="C631" s="631" t="s">
        <v>2561</v>
      </c>
      <c r="D631" s="632"/>
      <c r="E631" s="632"/>
      <c r="F631" s="633"/>
      <c r="G631" s="120"/>
      <c r="H631" s="554"/>
      <c r="I631" s="41"/>
    </row>
    <row r="632" spans="1:9" ht="15.75">
      <c r="A632" s="741"/>
      <c r="B632" s="38"/>
      <c r="C632" s="552" t="s">
        <v>2085</v>
      </c>
      <c r="D632" s="65" t="s">
        <v>26</v>
      </c>
      <c r="E632" s="666" t="s">
        <v>2086</v>
      </c>
      <c r="F632" s="826"/>
      <c r="G632" s="120"/>
      <c r="H632" s="555">
        <v>12100</v>
      </c>
      <c r="I632" s="41" t="s">
        <v>150</v>
      </c>
    </row>
    <row r="633" spans="1:9" ht="15.75">
      <c r="A633" s="741"/>
      <c r="B633" s="38"/>
      <c r="C633" s="552" t="s">
        <v>2087</v>
      </c>
      <c r="D633" s="65" t="s">
        <v>26</v>
      </c>
      <c r="E633" s="666"/>
      <c r="F633" s="827"/>
      <c r="G633" s="120"/>
      <c r="H633" s="555">
        <v>18090</v>
      </c>
      <c r="I633" s="41" t="s">
        <v>150</v>
      </c>
    </row>
    <row r="634" spans="1:9" ht="15.75">
      <c r="A634" s="741"/>
      <c r="B634" s="38"/>
      <c r="C634" s="552" t="s">
        <v>2088</v>
      </c>
      <c r="D634" s="65" t="s">
        <v>26</v>
      </c>
      <c r="E634" s="666"/>
      <c r="F634" s="827"/>
      <c r="G634" s="120"/>
      <c r="H634" s="555">
        <v>23810</v>
      </c>
      <c r="I634" s="41" t="s">
        <v>150</v>
      </c>
    </row>
    <row r="635" spans="1:9" ht="15.75">
      <c r="A635" s="741"/>
      <c r="B635" s="38"/>
      <c r="C635" s="552" t="s">
        <v>2089</v>
      </c>
      <c r="D635" s="65" t="s">
        <v>26</v>
      </c>
      <c r="E635" s="666"/>
      <c r="F635" s="827"/>
      <c r="G635" s="120"/>
      <c r="H635" s="555">
        <v>33120</v>
      </c>
      <c r="I635" s="41" t="s">
        <v>150</v>
      </c>
    </row>
    <row r="636" spans="1:9" ht="15.6" customHeight="1">
      <c r="A636" s="741"/>
      <c r="B636" s="38"/>
      <c r="C636" s="552" t="s">
        <v>2090</v>
      </c>
      <c r="D636" s="65" t="s">
        <v>26</v>
      </c>
      <c r="E636" s="666"/>
      <c r="F636" s="827"/>
      <c r="G636" s="740" t="str">
        <f>G599</f>
        <v>Công ty TNHH Dây và cáp điện Vạn Xuân
Đc: Thôn Lai Xá, Xã Kim Chung, Huyện Hoài Đức, Thành phố Hà Nội; SĐT: 09775580202</v>
      </c>
      <c r="H636" s="555">
        <v>46550</v>
      </c>
      <c r="I636" s="41" t="s">
        <v>150</v>
      </c>
    </row>
    <row r="637" spans="1:9" ht="15.75">
      <c r="A637" s="741"/>
      <c r="B637" s="38"/>
      <c r="C637" s="552" t="s">
        <v>2091</v>
      </c>
      <c r="D637" s="65" t="s">
        <v>26</v>
      </c>
      <c r="E637" s="666"/>
      <c r="F637" s="827"/>
      <c r="G637" s="740"/>
      <c r="H637" s="555">
        <v>63570</v>
      </c>
      <c r="I637" s="41" t="s">
        <v>150</v>
      </c>
    </row>
    <row r="638" spans="1:9" ht="15.75">
      <c r="A638" s="741"/>
      <c r="B638" s="38"/>
      <c r="C638" s="552" t="s">
        <v>2092</v>
      </c>
      <c r="D638" s="65" t="s">
        <v>26</v>
      </c>
      <c r="E638" s="666"/>
      <c r="F638" s="827"/>
      <c r="G638" s="740"/>
      <c r="H638" s="555">
        <v>77810</v>
      </c>
      <c r="I638" s="41" t="s">
        <v>150</v>
      </c>
    </row>
    <row r="639" spans="1:9" ht="15.75">
      <c r="A639" s="741"/>
      <c r="B639" s="38"/>
      <c r="C639" s="552" t="s">
        <v>2093</v>
      </c>
      <c r="D639" s="65" t="s">
        <v>26</v>
      </c>
      <c r="E639" s="666"/>
      <c r="F639" s="827"/>
      <c r="G639" s="740"/>
      <c r="H639" s="555">
        <v>97360</v>
      </c>
      <c r="I639" s="41" t="s">
        <v>150</v>
      </c>
    </row>
    <row r="640" spans="1:9" ht="15.75">
      <c r="A640" s="741"/>
      <c r="B640" s="38"/>
      <c r="C640" s="552" t="s">
        <v>2094</v>
      </c>
      <c r="D640" s="65" t="s">
        <v>26</v>
      </c>
      <c r="E640" s="666"/>
      <c r="F640" s="827"/>
      <c r="G640" s="740"/>
      <c r="H640" s="555">
        <v>121300</v>
      </c>
      <c r="I640" s="41" t="s">
        <v>150</v>
      </c>
    </row>
    <row r="641" spans="1:9" ht="15.75">
      <c r="A641" s="741"/>
      <c r="B641" s="38"/>
      <c r="C641" s="552" t="s">
        <v>2095</v>
      </c>
      <c r="D641" s="65" t="s">
        <v>26</v>
      </c>
      <c r="E641" s="666"/>
      <c r="F641" s="828"/>
      <c r="G641" s="740"/>
      <c r="H641" s="555">
        <v>155880</v>
      </c>
      <c r="I641" s="41" t="s">
        <v>150</v>
      </c>
    </row>
    <row r="642" spans="1:9" ht="30" customHeight="1">
      <c r="A642" s="741"/>
      <c r="B642" s="38"/>
      <c r="C642" s="631" t="s">
        <v>2562</v>
      </c>
      <c r="D642" s="632"/>
      <c r="E642" s="632"/>
      <c r="F642" s="633"/>
      <c r="G642" s="740"/>
      <c r="H642" s="554"/>
      <c r="I642" s="41"/>
    </row>
    <row r="643" spans="1:9" ht="15.95" customHeight="1">
      <c r="A643" s="741"/>
      <c r="B643" s="38"/>
      <c r="C643" s="552" t="s">
        <v>2096</v>
      </c>
      <c r="D643" s="65" t="s">
        <v>26</v>
      </c>
      <c r="E643" s="666" t="s">
        <v>2086</v>
      </c>
      <c r="F643" s="826"/>
      <c r="G643" s="740"/>
      <c r="H643" s="556">
        <v>26260</v>
      </c>
      <c r="I643" s="41" t="s">
        <v>150</v>
      </c>
    </row>
    <row r="644" spans="1:9" ht="15.95" customHeight="1">
      <c r="A644" s="741"/>
      <c r="B644" s="38"/>
      <c r="C644" s="552" t="s">
        <v>2097</v>
      </c>
      <c r="D644" s="65" t="s">
        <v>26</v>
      </c>
      <c r="E644" s="666"/>
      <c r="F644" s="827"/>
      <c r="G644" s="740"/>
      <c r="H644" s="556">
        <v>36790</v>
      </c>
      <c r="I644" s="41" t="s">
        <v>150</v>
      </c>
    </row>
    <row r="645" spans="1:9" ht="15.95" customHeight="1">
      <c r="A645" s="741"/>
      <c r="B645" s="38"/>
      <c r="C645" s="552" t="s">
        <v>2098</v>
      </c>
      <c r="D645" s="65" t="s">
        <v>26</v>
      </c>
      <c r="E645" s="666"/>
      <c r="F645" s="827"/>
      <c r="G645" s="740"/>
      <c r="H645" s="556">
        <v>47680</v>
      </c>
      <c r="I645" s="41" t="s">
        <v>150</v>
      </c>
    </row>
    <row r="646" spans="1:9" ht="17.100000000000001" customHeight="1">
      <c r="A646" s="741"/>
      <c r="B646" s="38"/>
      <c r="C646" s="552" t="s">
        <v>2099</v>
      </c>
      <c r="D646" s="65" t="s">
        <v>26</v>
      </c>
      <c r="E646" s="666"/>
      <c r="F646" s="827"/>
      <c r="G646" s="120"/>
      <c r="H646" s="556">
        <v>64740</v>
      </c>
      <c r="I646" s="41" t="s">
        <v>150</v>
      </c>
    </row>
    <row r="647" spans="1:9" ht="17.100000000000001" customHeight="1">
      <c r="A647" s="741"/>
      <c r="B647" s="38"/>
      <c r="C647" s="552" t="s">
        <v>2100</v>
      </c>
      <c r="D647" s="65" t="s">
        <v>26</v>
      </c>
      <c r="E647" s="666"/>
      <c r="F647" s="827"/>
      <c r="G647" s="120"/>
      <c r="H647" s="556">
        <v>90870</v>
      </c>
      <c r="I647" s="41" t="s">
        <v>150</v>
      </c>
    </row>
    <row r="648" spans="1:9" ht="17.100000000000001" customHeight="1">
      <c r="A648" s="741"/>
      <c r="B648" s="38"/>
      <c r="C648" s="552" t="s">
        <v>2101</v>
      </c>
      <c r="D648" s="65" t="s">
        <v>26</v>
      </c>
      <c r="E648" s="666"/>
      <c r="F648" s="827"/>
      <c r="G648" s="120"/>
      <c r="H648" s="556">
        <v>122330</v>
      </c>
      <c r="I648" s="41" t="s">
        <v>150</v>
      </c>
    </row>
    <row r="649" spans="1:9" ht="17.100000000000001" customHeight="1">
      <c r="A649" s="741"/>
      <c r="B649" s="38"/>
      <c r="C649" s="552" t="s">
        <v>2102</v>
      </c>
      <c r="D649" s="65" t="s">
        <v>26</v>
      </c>
      <c r="E649" s="666"/>
      <c r="F649" s="827"/>
      <c r="G649" s="120"/>
      <c r="H649" s="556">
        <v>151970</v>
      </c>
      <c r="I649" s="41" t="s">
        <v>150</v>
      </c>
    </row>
    <row r="650" spans="1:9" ht="17.100000000000001" customHeight="1">
      <c r="A650" s="741"/>
      <c r="B650" s="38"/>
      <c r="C650" s="552" t="s">
        <v>2103</v>
      </c>
      <c r="D650" s="65" t="s">
        <v>26</v>
      </c>
      <c r="E650" s="666"/>
      <c r="F650" s="827"/>
      <c r="G650" s="120"/>
      <c r="H650" s="556">
        <v>183950</v>
      </c>
      <c r="I650" s="41" t="s">
        <v>150</v>
      </c>
    </row>
    <row r="651" spans="1:9" ht="17.100000000000001" customHeight="1">
      <c r="A651" s="741"/>
      <c r="B651" s="38"/>
      <c r="C651" s="552" t="s">
        <v>2104</v>
      </c>
      <c r="D651" s="65" t="s">
        <v>26</v>
      </c>
      <c r="E651" s="666"/>
      <c r="F651" s="827"/>
      <c r="G651" s="120"/>
      <c r="H651" s="556">
        <v>231530</v>
      </c>
      <c r="I651" s="41" t="s">
        <v>150</v>
      </c>
    </row>
    <row r="652" spans="1:9" ht="17.100000000000001" customHeight="1">
      <c r="A652" s="741"/>
      <c r="B652" s="38"/>
      <c r="C652" s="552" t="s">
        <v>2105</v>
      </c>
      <c r="D652" s="65" t="s">
        <v>26</v>
      </c>
      <c r="E652" s="666"/>
      <c r="F652" s="828"/>
      <c r="G652" s="120"/>
      <c r="H652" s="556">
        <v>292240</v>
      </c>
      <c r="I652" s="41" t="s">
        <v>150</v>
      </c>
    </row>
    <row r="653" spans="1:9" ht="30" customHeight="1">
      <c r="A653" s="741"/>
      <c r="B653" s="38"/>
      <c r="C653" s="631" t="s">
        <v>2563</v>
      </c>
      <c r="D653" s="632"/>
      <c r="E653" s="632"/>
      <c r="F653" s="633"/>
      <c r="G653" s="120"/>
      <c r="H653" s="554">
        <v>0</v>
      </c>
      <c r="I653" s="41"/>
    </row>
    <row r="654" spans="1:9" ht="17.25" customHeight="1">
      <c r="A654" s="741"/>
      <c r="B654" s="38"/>
      <c r="C654" s="552" t="s">
        <v>2106</v>
      </c>
      <c r="D654" s="65" t="s">
        <v>26</v>
      </c>
      <c r="E654" s="666" t="s">
        <v>2086</v>
      </c>
      <c r="F654" s="441"/>
      <c r="G654" s="120"/>
      <c r="H654" s="556">
        <v>50570</v>
      </c>
      <c r="I654" s="41" t="s">
        <v>150</v>
      </c>
    </row>
    <row r="655" spans="1:9" ht="13.9" customHeight="1">
      <c r="A655" s="741"/>
      <c r="B655" s="38"/>
      <c r="C655" s="552" t="s">
        <v>2107</v>
      </c>
      <c r="D655" s="65" t="s">
        <v>26</v>
      </c>
      <c r="E655" s="666"/>
      <c r="F655" s="827"/>
      <c r="G655" s="740" t="str">
        <f>G619</f>
        <v>Công ty TNHH Dây và cáp điện Vạn Xuân
Đc: Thôn Lai Xá, Xã Kim Chung, Huyện Hoài Đức, Thành phố Hà Nội; SĐT: 09775580202</v>
      </c>
      <c r="H655" s="556">
        <v>71890</v>
      </c>
      <c r="I655" s="41" t="s">
        <v>150</v>
      </c>
    </row>
    <row r="656" spans="1:9" ht="15" customHeight="1">
      <c r="A656" s="741"/>
      <c r="B656" s="38"/>
      <c r="C656" s="552" t="s">
        <v>2108</v>
      </c>
      <c r="D656" s="65" t="s">
        <v>26</v>
      </c>
      <c r="E656" s="666"/>
      <c r="F656" s="827"/>
      <c r="G656" s="740"/>
      <c r="H656" s="556">
        <v>94450</v>
      </c>
      <c r="I656" s="41" t="s">
        <v>150</v>
      </c>
    </row>
    <row r="657" spans="1:9">
      <c r="A657" s="741"/>
      <c r="B657" s="38"/>
      <c r="C657" s="552" t="s">
        <v>2109</v>
      </c>
      <c r="D657" s="65" t="s">
        <v>26</v>
      </c>
      <c r="E657" s="666"/>
      <c r="F657" s="827"/>
      <c r="G657" s="740"/>
      <c r="H657" s="556">
        <v>126750</v>
      </c>
      <c r="I657" s="41" t="s">
        <v>150</v>
      </c>
    </row>
    <row r="658" spans="1:9" ht="15" customHeight="1">
      <c r="A658" s="741"/>
      <c r="B658" s="38"/>
      <c r="C658" s="552" t="s">
        <v>2110</v>
      </c>
      <c r="D658" s="65" t="s">
        <v>26</v>
      </c>
      <c r="E658" s="666"/>
      <c r="F658" s="827"/>
      <c r="G658" s="740"/>
      <c r="H658" s="556">
        <v>177840</v>
      </c>
      <c r="I658" s="41" t="s">
        <v>150</v>
      </c>
    </row>
    <row r="659" spans="1:9">
      <c r="A659" s="741"/>
      <c r="B659" s="38"/>
      <c r="C659" s="552" t="s">
        <v>2111</v>
      </c>
      <c r="D659" s="65" t="s">
        <v>26</v>
      </c>
      <c r="E659" s="666"/>
      <c r="F659" s="827"/>
      <c r="G659" s="740"/>
      <c r="H659" s="556">
        <v>242580</v>
      </c>
      <c r="I659" s="41" t="s">
        <v>150</v>
      </c>
    </row>
    <row r="660" spans="1:9">
      <c r="A660" s="741"/>
      <c r="B660" s="38"/>
      <c r="C660" s="552" t="s">
        <v>2112</v>
      </c>
      <c r="D660" s="65" t="s">
        <v>26</v>
      </c>
      <c r="E660" s="666"/>
      <c r="F660" s="827"/>
      <c r="G660" s="740"/>
      <c r="H660" s="556">
        <v>305500</v>
      </c>
      <c r="I660" s="41" t="s">
        <v>150</v>
      </c>
    </row>
    <row r="661" spans="1:9" ht="15.75" customHeight="1">
      <c r="A661" s="741"/>
      <c r="B661" s="38"/>
      <c r="C661" s="552" t="s">
        <v>2113</v>
      </c>
      <c r="D661" s="65" t="s">
        <v>26</v>
      </c>
      <c r="E661" s="666"/>
      <c r="F661" s="827"/>
      <c r="G661" s="740"/>
      <c r="H661" s="556">
        <v>371410</v>
      </c>
      <c r="I661" s="41" t="s">
        <v>150</v>
      </c>
    </row>
    <row r="662" spans="1:9">
      <c r="A662" s="741"/>
      <c r="B662" s="38"/>
      <c r="C662" s="552" t="s">
        <v>2114</v>
      </c>
      <c r="D662" s="65" t="s">
        <v>26</v>
      </c>
      <c r="E662" s="666"/>
      <c r="F662" s="827"/>
      <c r="G662" s="740"/>
      <c r="H662" s="556">
        <v>461370</v>
      </c>
      <c r="I662" s="41" t="s">
        <v>150</v>
      </c>
    </row>
    <row r="663" spans="1:9">
      <c r="A663" s="741"/>
      <c r="B663" s="38"/>
      <c r="C663" s="552" t="s">
        <v>2115</v>
      </c>
      <c r="D663" s="65" t="s">
        <v>26</v>
      </c>
      <c r="E663" s="666"/>
      <c r="F663" s="827"/>
      <c r="G663" s="740"/>
      <c r="H663" s="556">
        <v>590590</v>
      </c>
      <c r="I663" s="41" t="s">
        <v>150</v>
      </c>
    </row>
    <row r="664" spans="1:9">
      <c r="A664" s="741"/>
      <c r="B664" s="38"/>
      <c r="C664" s="552" t="s">
        <v>2564</v>
      </c>
      <c r="D664" s="67"/>
      <c r="E664" s="65"/>
      <c r="F664" s="827"/>
      <c r="G664" s="740"/>
      <c r="H664" s="554">
        <v>0</v>
      </c>
      <c r="I664" s="41"/>
    </row>
    <row r="665" spans="1:9">
      <c r="A665" s="741"/>
      <c r="B665" s="38"/>
      <c r="C665" s="552" t="s">
        <v>2116</v>
      </c>
      <c r="D665" s="65" t="s">
        <v>13</v>
      </c>
      <c r="E665" s="666" t="s">
        <v>2117</v>
      </c>
      <c r="F665" s="827"/>
      <c r="G665" s="740"/>
      <c r="H665" s="556">
        <v>177800</v>
      </c>
      <c r="I665" s="41" t="s">
        <v>150</v>
      </c>
    </row>
    <row r="666" spans="1:9">
      <c r="A666" s="741"/>
      <c r="B666" s="38"/>
      <c r="C666" s="552" t="s">
        <v>2118</v>
      </c>
      <c r="D666" s="65" t="s">
        <v>13</v>
      </c>
      <c r="E666" s="666"/>
      <c r="F666" s="827"/>
      <c r="G666" s="740"/>
      <c r="H666" s="556">
        <v>170690</v>
      </c>
      <c r="I666" s="41" t="s">
        <v>150</v>
      </c>
    </row>
    <row r="667" spans="1:9">
      <c r="A667" s="741"/>
      <c r="B667" s="38"/>
      <c r="C667" s="552" t="s">
        <v>2119</v>
      </c>
      <c r="D667" s="65" t="s">
        <v>13</v>
      </c>
      <c r="E667" s="666"/>
      <c r="F667" s="827"/>
      <c r="G667" s="740"/>
      <c r="H667" s="556">
        <v>167010</v>
      </c>
      <c r="I667" s="41" t="s">
        <v>150</v>
      </c>
    </row>
    <row r="668" spans="1:9">
      <c r="A668" s="741"/>
      <c r="B668" s="38"/>
      <c r="C668" s="552" t="s">
        <v>2120</v>
      </c>
      <c r="D668" s="65" t="s">
        <v>13</v>
      </c>
      <c r="E668" s="666"/>
      <c r="F668" s="827"/>
      <c r="G668" s="120"/>
      <c r="H668" s="556">
        <v>162050</v>
      </c>
      <c r="I668" s="41" t="s">
        <v>150</v>
      </c>
    </row>
    <row r="669" spans="1:9">
      <c r="A669" s="741"/>
      <c r="B669" s="38"/>
      <c r="C669" s="552" t="s">
        <v>2121</v>
      </c>
      <c r="D669" s="65" t="s">
        <v>13</v>
      </c>
      <c r="E669" s="666"/>
      <c r="F669" s="827"/>
      <c r="G669" s="120"/>
      <c r="H669" s="556">
        <v>160020</v>
      </c>
      <c r="I669" s="41" t="s">
        <v>150</v>
      </c>
    </row>
    <row r="670" spans="1:9">
      <c r="A670" s="741"/>
      <c r="B670" s="38"/>
      <c r="C670" s="552" t="s">
        <v>2122</v>
      </c>
      <c r="D670" s="65" t="s">
        <v>13</v>
      </c>
      <c r="E670" s="666"/>
      <c r="F670" s="827"/>
      <c r="G670" s="120"/>
      <c r="H670" s="556">
        <v>160660</v>
      </c>
      <c r="I670" s="41" t="s">
        <v>150</v>
      </c>
    </row>
    <row r="671" spans="1:9">
      <c r="A671" s="741"/>
      <c r="B671" s="38"/>
      <c r="C671" s="552" t="s">
        <v>2123</v>
      </c>
      <c r="D671" s="65" t="s">
        <v>13</v>
      </c>
      <c r="E671" s="666"/>
      <c r="F671" s="827"/>
      <c r="G671" s="120"/>
      <c r="H671" s="556">
        <v>144270</v>
      </c>
      <c r="I671" s="41" t="s">
        <v>150</v>
      </c>
    </row>
    <row r="672" spans="1:9">
      <c r="A672" s="741"/>
      <c r="B672" s="38"/>
      <c r="C672" s="552" t="s">
        <v>2124</v>
      </c>
      <c r="D672" s="65" t="s">
        <v>13</v>
      </c>
      <c r="E672" s="666"/>
      <c r="F672" s="827"/>
      <c r="G672" s="120"/>
      <c r="H672" s="556">
        <v>110110</v>
      </c>
      <c r="I672" s="41" t="s">
        <v>150</v>
      </c>
    </row>
    <row r="673" spans="1:9">
      <c r="A673" s="741"/>
      <c r="B673" s="38"/>
      <c r="C673" s="552" t="s">
        <v>2125</v>
      </c>
      <c r="D673" s="65" t="s">
        <v>13</v>
      </c>
      <c r="E673" s="666"/>
      <c r="F673" s="827"/>
      <c r="G673" s="120"/>
      <c r="H673" s="556">
        <v>159260</v>
      </c>
      <c r="I673" s="41" t="s">
        <v>150</v>
      </c>
    </row>
    <row r="674" spans="1:9">
      <c r="A674" s="741"/>
      <c r="B674" s="38"/>
      <c r="C674" s="552" t="s">
        <v>2126</v>
      </c>
      <c r="D674" s="65" t="s">
        <v>13</v>
      </c>
      <c r="E674" s="666"/>
      <c r="F674" s="827"/>
      <c r="G674" s="120"/>
      <c r="H674" s="556">
        <v>94420</v>
      </c>
      <c r="I674" s="41" t="s">
        <v>150</v>
      </c>
    </row>
    <row r="675" spans="1:9">
      <c r="A675" s="741"/>
      <c r="B675" s="38"/>
      <c r="C675" s="552" t="s">
        <v>2127</v>
      </c>
      <c r="D675" s="65" t="s">
        <v>13</v>
      </c>
      <c r="E675" s="666"/>
      <c r="F675" s="827"/>
      <c r="G675" s="120"/>
      <c r="H675" s="556">
        <v>166120</v>
      </c>
      <c r="I675" s="41" t="s">
        <v>150</v>
      </c>
    </row>
    <row r="676" spans="1:9">
      <c r="A676" s="741"/>
      <c r="B676" s="38"/>
      <c r="C676" s="552" t="s">
        <v>2128</v>
      </c>
      <c r="D676" s="65" t="s">
        <v>13</v>
      </c>
      <c r="E676" s="666"/>
      <c r="F676" s="827"/>
      <c r="G676" s="120"/>
      <c r="H676" s="556">
        <v>154810</v>
      </c>
      <c r="I676" s="41" t="s">
        <v>150</v>
      </c>
    </row>
    <row r="677" spans="1:9">
      <c r="A677" s="741"/>
      <c r="B677" s="38"/>
      <c r="C677" s="552" t="s">
        <v>2129</v>
      </c>
      <c r="D677" s="65" t="s">
        <v>13</v>
      </c>
      <c r="E677" s="666"/>
      <c r="F677" s="827"/>
      <c r="G677" s="120"/>
      <c r="H677" s="556">
        <v>171700</v>
      </c>
      <c r="I677" s="41" t="s">
        <v>150</v>
      </c>
    </row>
    <row r="678" spans="1:9">
      <c r="A678" s="741"/>
      <c r="B678" s="38"/>
      <c r="C678" s="552" t="s">
        <v>2130</v>
      </c>
      <c r="D678" s="65" t="s">
        <v>13</v>
      </c>
      <c r="E678" s="666"/>
      <c r="F678" s="827"/>
      <c r="G678" s="120"/>
      <c r="H678" s="556">
        <v>164340</v>
      </c>
      <c r="I678" s="41" t="s">
        <v>150</v>
      </c>
    </row>
    <row r="679" spans="1:9">
      <c r="A679" s="741"/>
      <c r="B679" s="38"/>
      <c r="C679" s="552" t="s">
        <v>2131</v>
      </c>
      <c r="D679" s="65" t="s">
        <v>13</v>
      </c>
      <c r="E679" s="666"/>
      <c r="F679" s="827"/>
      <c r="G679" s="120"/>
      <c r="H679" s="556">
        <v>153420</v>
      </c>
      <c r="I679" s="41" t="s">
        <v>150</v>
      </c>
    </row>
    <row r="680" spans="1:9">
      <c r="A680" s="741"/>
      <c r="B680" s="38"/>
      <c r="C680" s="552" t="s">
        <v>2132</v>
      </c>
      <c r="D680" s="65" t="s">
        <v>13</v>
      </c>
      <c r="E680" s="666"/>
      <c r="F680" s="827"/>
      <c r="G680" s="120"/>
      <c r="H680" s="556">
        <v>170820</v>
      </c>
      <c r="I680" s="41" t="s">
        <v>150</v>
      </c>
    </row>
    <row r="681" spans="1:9">
      <c r="A681" s="741"/>
      <c r="B681" s="38"/>
      <c r="C681" s="552" t="s">
        <v>2133</v>
      </c>
      <c r="D681" s="65" t="s">
        <v>13</v>
      </c>
      <c r="E681" s="666"/>
      <c r="F681" s="827"/>
      <c r="G681" s="120"/>
      <c r="H681" s="556">
        <v>163830</v>
      </c>
      <c r="I681" s="41" t="s">
        <v>150</v>
      </c>
    </row>
    <row r="682" spans="1:9">
      <c r="A682" s="741"/>
      <c r="B682" s="38"/>
      <c r="C682" s="552" t="s">
        <v>2134</v>
      </c>
      <c r="D682" s="65" t="s">
        <v>13</v>
      </c>
      <c r="E682" s="666"/>
      <c r="F682" s="827"/>
      <c r="G682" s="120"/>
      <c r="H682" s="556">
        <v>156340</v>
      </c>
      <c r="I682" s="41" t="s">
        <v>150</v>
      </c>
    </row>
    <row r="683" spans="1:9">
      <c r="A683" s="741"/>
      <c r="B683" s="38"/>
      <c r="C683" s="552" t="s">
        <v>2135</v>
      </c>
      <c r="D683" s="65" t="s">
        <v>13</v>
      </c>
      <c r="E683" s="666"/>
      <c r="F683" s="827"/>
      <c r="G683" s="120"/>
      <c r="H683" s="556">
        <v>112560</v>
      </c>
      <c r="I683" s="41" t="s">
        <v>150</v>
      </c>
    </row>
    <row r="684" spans="1:9">
      <c r="A684" s="741"/>
      <c r="B684" s="38"/>
      <c r="C684" s="552" t="s">
        <v>2136</v>
      </c>
      <c r="D684" s="65" t="s">
        <v>13</v>
      </c>
      <c r="E684" s="666"/>
      <c r="F684" s="827"/>
      <c r="G684" s="740" t="str">
        <f>G655</f>
        <v>Công ty TNHH Dây và cáp điện Vạn Xuân
Đc: Thôn Lai Xá, Xã Kim Chung, Huyện Hoài Đức, Thành phố Hà Nội; SĐT: 09775580202</v>
      </c>
      <c r="H684" s="556">
        <v>167640</v>
      </c>
      <c r="I684" s="41" t="s">
        <v>150</v>
      </c>
    </row>
    <row r="685" spans="1:9">
      <c r="A685" s="741"/>
      <c r="B685" s="38"/>
      <c r="C685" s="552" t="s">
        <v>2137</v>
      </c>
      <c r="D685" s="65" t="s">
        <v>13</v>
      </c>
      <c r="E685" s="666"/>
      <c r="F685" s="827"/>
      <c r="G685" s="740"/>
      <c r="H685" s="556">
        <v>160660</v>
      </c>
      <c r="I685" s="41" t="s">
        <v>150</v>
      </c>
    </row>
    <row r="686" spans="1:9">
      <c r="A686" s="741"/>
      <c r="B686" s="38"/>
      <c r="C686" s="552" t="s">
        <v>2138</v>
      </c>
      <c r="D686" s="65" t="s">
        <v>13</v>
      </c>
      <c r="E686" s="666"/>
      <c r="F686" s="827"/>
      <c r="G686" s="740"/>
      <c r="H686" s="556">
        <v>156460</v>
      </c>
      <c r="I686" s="41" t="s">
        <v>150</v>
      </c>
    </row>
    <row r="687" spans="1:9">
      <c r="A687" s="741"/>
      <c r="B687" s="38"/>
      <c r="C687" s="552" t="s">
        <v>2139</v>
      </c>
      <c r="D687" s="65" t="s">
        <v>13</v>
      </c>
      <c r="E687" s="666"/>
      <c r="F687" s="827"/>
      <c r="G687" s="740"/>
      <c r="H687" s="556">
        <v>167130</v>
      </c>
      <c r="I687" s="41" t="s">
        <v>150</v>
      </c>
    </row>
    <row r="688" spans="1:9">
      <c r="A688" s="741"/>
      <c r="B688" s="38"/>
      <c r="C688" s="552" t="s">
        <v>2140</v>
      </c>
      <c r="D688" s="65" t="s">
        <v>13</v>
      </c>
      <c r="E688" s="666"/>
      <c r="F688" s="827"/>
      <c r="G688" s="740"/>
      <c r="H688" s="556">
        <v>168400</v>
      </c>
      <c r="I688" s="41" t="s">
        <v>150</v>
      </c>
    </row>
    <row r="689" spans="1:9">
      <c r="A689" s="741"/>
      <c r="B689" s="38"/>
      <c r="C689" s="552" t="s">
        <v>2141</v>
      </c>
      <c r="D689" s="65" t="s">
        <v>13</v>
      </c>
      <c r="E689" s="666"/>
      <c r="F689" s="827"/>
      <c r="G689" s="740"/>
      <c r="H689" s="556">
        <v>154810</v>
      </c>
      <c r="I689" s="41" t="s">
        <v>150</v>
      </c>
    </row>
    <row r="690" spans="1:9">
      <c r="A690" s="741"/>
      <c r="B690" s="38"/>
      <c r="C690" s="552" t="s">
        <v>2142</v>
      </c>
      <c r="D690" s="65" t="s">
        <v>13</v>
      </c>
      <c r="E690" s="666"/>
      <c r="F690" s="827"/>
      <c r="G690" s="740"/>
      <c r="H690" s="556">
        <v>153800</v>
      </c>
      <c r="I690" s="41" t="s">
        <v>150</v>
      </c>
    </row>
    <row r="691" spans="1:9">
      <c r="A691" s="741"/>
      <c r="B691" s="38"/>
      <c r="C691" s="552" t="s">
        <v>2143</v>
      </c>
      <c r="D691" s="65" t="s">
        <v>13</v>
      </c>
      <c r="E691" s="666"/>
      <c r="F691" s="827"/>
      <c r="G691" s="740"/>
      <c r="H691" s="556">
        <v>110880</v>
      </c>
      <c r="I691" s="41" t="s">
        <v>150</v>
      </c>
    </row>
    <row r="692" spans="1:9">
      <c r="A692" s="741"/>
      <c r="B692" s="38"/>
      <c r="C692" s="552" t="s">
        <v>2144</v>
      </c>
      <c r="D692" s="65" t="s">
        <v>13</v>
      </c>
      <c r="E692" s="666"/>
      <c r="F692" s="827"/>
      <c r="G692" s="740"/>
      <c r="H692" s="556">
        <v>184910</v>
      </c>
      <c r="I692" s="41" t="s">
        <v>150</v>
      </c>
    </row>
    <row r="693" spans="1:9">
      <c r="A693" s="741"/>
      <c r="B693" s="38"/>
      <c r="C693" s="552" t="s">
        <v>2145</v>
      </c>
      <c r="D693" s="65" t="s">
        <v>13</v>
      </c>
      <c r="E693" s="666"/>
      <c r="F693" s="827"/>
      <c r="G693" s="740"/>
      <c r="H693" s="556">
        <v>174630</v>
      </c>
      <c r="I693" s="41" t="s">
        <v>150</v>
      </c>
    </row>
    <row r="694" spans="1:9">
      <c r="A694" s="741"/>
      <c r="B694" s="38"/>
      <c r="C694" s="552" t="s">
        <v>2146</v>
      </c>
      <c r="D694" s="65" t="s">
        <v>13</v>
      </c>
      <c r="E694" s="666"/>
      <c r="F694" s="827"/>
      <c r="G694" s="740"/>
      <c r="H694" s="556">
        <v>197360</v>
      </c>
      <c r="I694" s="41" t="s">
        <v>150</v>
      </c>
    </row>
    <row r="695" spans="1:9">
      <c r="A695" s="741"/>
      <c r="B695" s="38"/>
      <c r="C695" s="552" t="s">
        <v>2147</v>
      </c>
      <c r="D695" s="65" t="s">
        <v>13</v>
      </c>
      <c r="E695" s="666"/>
      <c r="F695" s="827"/>
      <c r="G695" s="740"/>
      <c r="H695" s="556">
        <v>174630</v>
      </c>
      <c r="I695" s="41" t="s">
        <v>150</v>
      </c>
    </row>
    <row r="696" spans="1:9">
      <c r="A696" s="741"/>
      <c r="B696" s="38"/>
      <c r="C696" s="552" t="s">
        <v>2148</v>
      </c>
      <c r="D696" s="65" t="s">
        <v>13</v>
      </c>
      <c r="E696" s="666"/>
      <c r="F696" s="827"/>
      <c r="G696" s="740"/>
      <c r="H696" s="557">
        <v>165100</v>
      </c>
      <c r="I696" s="41" t="s">
        <v>150</v>
      </c>
    </row>
    <row r="697" spans="1:9" ht="15.75" thickBot="1">
      <c r="A697" s="715"/>
      <c r="B697" s="441"/>
      <c r="C697" s="558" t="s">
        <v>2149</v>
      </c>
      <c r="D697" s="559" t="s">
        <v>13</v>
      </c>
      <c r="E697" s="677"/>
      <c r="F697" s="827"/>
      <c r="G697" s="120"/>
      <c r="H697" s="557">
        <v>159260</v>
      </c>
      <c r="I697" s="82" t="s">
        <v>150</v>
      </c>
    </row>
    <row r="698" spans="1:9" ht="203.45" customHeight="1">
      <c r="A698" s="334" t="s">
        <v>2284</v>
      </c>
      <c r="B698" s="335" t="s">
        <v>7</v>
      </c>
      <c r="C698" s="47" t="s">
        <v>2152</v>
      </c>
      <c r="D698" s="13" t="s">
        <v>34</v>
      </c>
      <c r="E698" s="53" t="s">
        <v>2153</v>
      </c>
      <c r="F698" s="511" t="s">
        <v>5180</v>
      </c>
      <c r="G698" s="739" t="s">
        <v>2568</v>
      </c>
      <c r="H698" s="560">
        <v>16685000</v>
      </c>
      <c r="I698" s="508" t="s">
        <v>4783</v>
      </c>
    </row>
    <row r="699" spans="1:9" ht="196.9" customHeight="1">
      <c r="A699" s="334"/>
      <c r="B699" s="335"/>
      <c r="C699" s="47" t="s">
        <v>2154</v>
      </c>
      <c r="D699" s="13" t="s">
        <v>34</v>
      </c>
      <c r="E699" s="53" t="s">
        <v>2153</v>
      </c>
      <c r="F699" s="511" t="s">
        <v>5181</v>
      </c>
      <c r="G699" s="769"/>
      <c r="H699" s="561">
        <v>15420000</v>
      </c>
      <c r="I699" s="41" t="s">
        <v>152</v>
      </c>
    </row>
    <row r="700" spans="1:9" ht="156">
      <c r="A700" s="334"/>
      <c r="B700" s="335"/>
      <c r="C700" s="47" t="s">
        <v>5182</v>
      </c>
      <c r="D700" s="13" t="s">
        <v>34</v>
      </c>
      <c r="E700" s="53" t="s">
        <v>2153</v>
      </c>
      <c r="F700" s="511" t="s">
        <v>5183</v>
      </c>
      <c r="G700" s="739" t="str">
        <f>G698</f>
        <v xml:space="preserve">Công ty Cổ phần xây dựng và thiết bị Thủ Đô; 
Đc: Số 14 - Lô 1E, Khu đô thị Trung Yên, phường Yên Hòa, thành phố Hà Nội; SĐT: 0969191044 </v>
      </c>
      <c r="H700" s="561">
        <v>8810000</v>
      </c>
      <c r="I700" s="41" t="s">
        <v>152</v>
      </c>
    </row>
    <row r="701" spans="1:9" ht="193.15" customHeight="1">
      <c r="A701" s="334"/>
      <c r="B701" s="11"/>
      <c r="C701" s="47" t="s">
        <v>2155</v>
      </c>
      <c r="D701" s="13" t="s">
        <v>34</v>
      </c>
      <c r="E701" s="53" t="s">
        <v>2153</v>
      </c>
      <c r="F701" s="512" t="s">
        <v>5184</v>
      </c>
      <c r="G701" s="740"/>
      <c r="H701" s="561">
        <v>15200000</v>
      </c>
      <c r="I701" s="41" t="s">
        <v>152</v>
      </c>
    </row>
    <row r="702" spans="1:9" ht="132">
      <c r="A702" s="334"/>
      <c r="B702" s="11"/>
      <c r="C702" s="47" t="s">
        <v>2156</v>
      </c>
      <c r="D702" s="13" t="s">
        <v>34</v>
      </c>
      <c r="E702" s="53" t="s">
        <v>2153</v>
      </c>
      <c r="F702" s="513" t="s">
        <v>5185</v>
      </c>
      <c r="G702" s="740"/>
      <c r="H702" s="561">
        <v>12400000</v>
      </c>
      <c r="I702" s="41" t="s">
        <v>152</v>
      </c>
    </row>
    <row r="703" spans="1:9" ht="132">
      <c r="A703" s="334"/>
      <c r="B703" s="11"/>
      <c r="C703" s="47" t="s">
        <v>2157</v>
      </c>
      <c r="D703" s="13" t="s">
        <v>34</v>
      </c>
      <c r="E703" s="53" t="s">
        <v>2153</v>
      </c>
      <c r="F703" s="513" t="s">
        <v>5186</v>
      </c>
      <c r="G703" s="120"/>
      <c r="H703" s="561">
        <v>5800000</v>
      </c>
      <c r="I703" s="41" t="s">
        <v>152</v>
      </c>
    </row>
    <row r="704" spans="1:9" ht="144">
      <c r="A704" s="334"/>
      <c r="B704" s="11"/>
      <c r="C704" s="47" t="s">
        <v>5187</v>
      </c>
      <c r="D704" s="13" t="s">
        <v>34</v>
      </c>
      <c r="E704" s="53" t="s">
        <v>2153</v>
      </c>
      <c r="F704" s="513" t="s">
        <v>5188</v>
      </c>
      <c r="G704" s="316" t="s">
        <v>2568</v>
      </c>
      <c r="H704" s="561">
        <v>5800000</v>
      </c>
      <c r="I704" s="41" t="s">
        <v>152</v>
      </c>
    </row>
    <row r="705" spans="1:9" ht="60">
      <c r="A705" s="334"/>
      <c r="B705" s="11"/>
      <c r="C705" s="47" t="s">
        <v>2167</v>
      </c>
      <c r="D705" s="13" t="s">
        <v>34</v>
      </c>
      <c r="E705" s="53" t="s">
        <v>2153</v>
      </c>
      <c r="F705" s="513" t="s">
        <v>5189</v>
      </c>
      <c r="G705" s="316"/>
      <c r="H705" s="561">
        <v>14500000</v>
      </c>
      <c r="I705" s="41" t="s">
        <v>152</v>
      </c>
    </row>
    <row r="706" spans="1:9" ht="60">
      <c r="A706" s="334"/>
      <c r="B706" s="38"/>
      <c r="C706" s="47" t="s">
        <v>2168</v>
      </c>
      <c r="D706" s="13" t="s">
        <v>34</v>
      </c>
      <c r="E706" s="53" t="s">
        <v>2153</v>
      </c>
      <c r="F706" s="513" t="s">
        <v>5190</v>
      </c>
      <c r="G706" s="120"/>
      <c r="H706" s="561">
        <v>3500000</v>
      </c>
      <c r="I706" s="41" t="s">
        <v>152</v>
      </c>
    </row>
    <row r="707" spans="1:9" ht="48">
      <c r="A707" s="334"/>
      <c r="B707" s="38"/>
      <c r="C707" s="47" t="s">
        <v>2169</v>
      </c>
      <c r="D707" s="13" t="s">
        <v>34</v>
      </c>
      <c r="E707" s="53" t="s">
        <v>2153</v>
      </c>
      <c r="F707" s="513" t="s">
        <v>5191</v>
      </c>
      <c r="G707" s="120"/>
      <c r="H707" s="561">
        <v>3250000</v>
      </c>
      <c r="I707" s="41" t="s">
        <v>152</v>
      </c>
    </row>
    <row r="708" spans="1:9" ht="48">
      <c r="A708" s="334"/>
      <c r="B708" s="38"/>
      <c r="C708" s="47" t="s">
        <v>5192</v>
      </c>
      <c r="D708" s="13" t="s">
        <v>34</v>
      </c>
      <c r="E708" s="53" t="s">
        <v>2153</v>
      </c>
      <c r="F708" s="513" t="s">
        <v>5193</v>
      </c>
      <c r="G708" s="120"/>
      <c r="H708" s="561">
        <v>5300000</v>
      </c>
      <c r="I708" s="41" t="s">
        <v>152</v>
      </c>
    </row>
    <row r="709" spans="1:9" ht="165" customHeight="1">
      <c r="A709" s="334"/>
      <c r="B709" s="38"/>
      <c r="C709" s="47" t="s">
        <v>2158</v>
      </c>
      <c r="D709" s="13" t="s">
        <v>34</v>
      </c>
      <c r="E709" s="53" t="s">
        <v>2153</v>
      </c>
      <c r="F709" s="513" t="s">
        <v>5194</v>
      </c>
      <c r="G709" s="120"/>
      <c r="H709" s="561">
        <v>7615000</v>
      </c>
      <c r="I709" s="41" t="s">
        <v>152</v>
      </c>
    </row>
    <row r="710" spans="1:9" ht="36">
      <c r="A710" s="334"/>
      <c r="B710" s="38"/>
      <c r="C710" s="47" t="s">
        <v>5195</v>
      </c>
      <c r="D710" s="13" t="s">
        <v>34</v>
      </c>
      <c r="E710" s="53" t="s">
        <v>2153</v>
      </c>
      <c r="F710" s="513" t="s">
        <v>5196</v>
      </c>
      <c r="G710" s="316"/>
      <c r="H710" s="561">
        <v>6200000</v>
      </c>
      <c r="I710" s="41" t="s">
        <v>152</v>
      </c>
    </row>
    <row r="711" spans="1:9" ht="222.6" customHeight="1">
      <c r="A711" s="334"/>
      <c r="B711" s="38"/>
      <c r="C711" s="47" t="s">
        <v>2174</v>
      </c>
      <c r="D711" s="13" t="s">
        <v>2159</v>
      </c>
      <c r="E711" s="53" t="s">
        <v>2153</v>
      </c>
      <c r="F711" s="513" t="s">
        <v>5197</v>
      </c>
      <c r="G711" s="316" t="s">
        <v>2568</v>
      </c>
      <c r="H711" s="561">
        <v>15800000</v>
      </c>
      <c r="I711" s="41" t="s">
        <v>152</v>
      </c>
    </row>
    <row r="712" spans="1:9" ht="149.44999999999999" customHeight="1">
      <c r="A712" s="334"/>
      <c r="B712" s="38"/>
      <c r="C712" s="47" t="s">
        <v>5198</v>
      </c>
      <c r="D712" s="13" t="s">
        <v>2159</v>
      </c>
      <c r="E712" s="53" t="s">
        <v>2153</v>
      </c>
      <c r="F712" s="513" t="s">
        <v>5199</v>
      </c>
      <c r="G712" s="348"/>
      <c r="H712" s="561">
        <v>12200000</v>
      </c>
      <c r="I712" s="41" t="s">
        <v>152</v>
      </c>
    </row>
    <row r="713" spans="1:9" ht="108">
      <c r="A713" s="334"/>
      <c r="B713" s="38"/>
      <c r="C713" s="47" t="s">
        <v>2170</v>
      </c>
      <c r="D713" s="13" t="s">
        <v>2159</v>
      </c>
      <c r="E713" s="53" t="s">
        <v>2153</v>
      </c>
      <c r="F713" s="513" t="s">
        <v>5200</v>
      </c>
      <c r="G713" s="119"/>
      <c r="H713" s="561">
        <v>11300000</v>
      </c>
      <c r="I713" s="41" t="s">
        <v>152</v>
      </c>
    </row>
    <row r="714" spans="1:9" ht="108">
      <c r="A714" s="334"/>
      <c r="B714" s="38"/>
      <c r="C714" s="47" t="s">
        <v>2171</v>
      </c>
      <c r="D714" s="13" t="s">
        <v>2159</v>
      </c>
      <c r="E714" s="53" t="s">
        <v>2153</v>
      </c>
      <c r="F714" s="513" t="s">
        <v>5201</v>
      </c>
      <c r="G714" s="120"/>
      <c r="H714" s="561">
        <v>10100000</v>
      </c>
      <c r="I714" s="41" t="s">
        <v>152</v>
      </c>
    </row>
    <row r="715" spans="1:9" ht="108">
      <c r="A715" s="334"/>
      <c r="B715" s="38"/>
      <c r="C715" s="47" t="s">
        <v>2172</v>
      </c>
      <c r="D715" s="13" t="s">
        <v>2159</v>
      </c>
      <c r="E715" s="53" t="s">
        <v>2153</v>
      </c>
      <c r="F715" s="513" t="s">
        <v>5202</v>
      </c>
      <c r="G715" s="316"/>
      <c r="H715" s="561">
        <v>5575000</v>
      </c>
      <c r="I715" s="41" t="s">
        <v>152</v>
      </c>
    </row>
    <row r="716" spans="1:9" ht="219.6" customHeight="1">
      <c r="A716" s="334"/>
      <c r="B716" s="38"/>
      <c r="C716" s="47" t="s">
        <v>5203</v>
      </c>
      <c r="D716" s="13" t="s">
        <v>2160</v>
      </c>
      <c r="E716" s="53" t="s">
        <v>2161</v>
      </c>
      <c r="F716" s="513" t="s">
        <v>5204</v>
      </c>
      <c r="G716" s="350" t="s">
        <v>2568</v>
      </c>
      <c r="H716" s="561">
        <v>145000000</v>
      </c>
      <c r="I716" s="41" t="s">
        <v>152</v>
      </c>
    </row>
    <row r="717" spans="1:9" ht="208.15" customHeight="1">
      <c r="A717" s="334"/>
      <c r="B717" s="38"/>
      <c r="C717" s="47" t="s">
        <v>5205</v>
      </c>
      <c r="D717" s="13" t="s">
        <v>2160</v>
      </c>
      <c r="E717" s="53" t="s">
        <v>2161</v>
      </c>
      <c r="F717" s="513" t="s">
        <v>5206</v>
      </c>
      <c r="G717" s="562"/>
      <c r="H717" s="561">
        <v>70000000</v>
      </c>
      <c r="I717" s="41" t="s">
        <v>152</v>
      </c>
    </row>
    <row r="718" spans="1:9" ht="105.6" customHeight="1">
      <c r="A718" s="334"/>
      <c r="B718" s="38"/>
      <c r="C718" s="47" t="s">
        <v>2173</v>
      </c>
      <c r="D718" s="13" t="s">
        <v>34</v>
      </c>
      <c r="E718" s="53" t="s">
        <v>2161</v>
      </c>
      <c r="F718" s="513" t="s">
        <v>5207</v>
      </c>
      <c r="G718" s="119"/>
      <c r="H718" s="561">
        <v>40000000</v>
      </c>
      <c r="I718" s="41" t="s">
        <v>152</v>
      </c>
    </row>
    <row r="719" spans="1:9" ht="192">
      <c r="A719" s="334"/>
      <c r="B719" s="38"/>
      <c r="C719" s="47" t="s">
        <v>5208</v>
      </c>
      <c r="D719" s="13" t="s">
        <v>2160</v>
      </c>
      <c r="E719" s="53" t="s">
        <v>2161</v>
      </c>
      <c r="F719" s="513" t="s">
        <v>5209</v>
      </c>
      <c r="G719" s="507"/>
      <c r="H719" s="561">
        <v>38000000</v>
      </c>
      <c r="I719" s="41" t="s">
        <v>152</v>
      </c>
    </row>
    <row r="720" spans="1:9" ht="168">
      <c r="A720" s="334"/>
      <c r="B720" s="38"/>
      <c r="C720" s="47" t="s">
        <v>5210</v>
      </c>
      <c r="D720" s="13" t="s">
        <v>2160</v>
      </c>
      <c r="E720" s="53" t="s">
        <v>2161</v>
      </c>
      <c r="F720" s="513" t="s">
        <v>5211</v>
      </c>
      <c r="G720" s="148" t="s">
        <v>2568</v>
      </c>
      <c r="H720" s="561">
        <v>22600000</v>
      </c>
      <c r="I720" s="41" t="s">
        <v>152</v>
      </c>
    </row>
    <row r="721" spans="1:9" ht="168">
      <c r="A721" s="334"/>
      <c r="B721" s="38"/>
      <c r="C721" s="47" t="s">
        <v>5212</v>
      </c>
      <c r="D721" s="13" t="s">
        <v>2160</v>
      </c>
      <c r="E721" s="53" t="s">
        <v>2161</v>
      </c>
      <c r="F721" s="513" t="s">
        <v>5213</v>
      </c>
      <c r="G721" s="120"/>
      <c r="H721" s="561">
        <v>19700000</v>
      </c>
      <c r="I721" s="41" t="s">
        <v>152</v>
      </c>
    </row>
    <row r="722" spans="1:9" ht="156">
      <c r="A722" s="334"/>
      <c r="B722" s="38"/>
      <c r="C722" s="47" t="s">
        <v>5214</v>
      </c>
      <c r="D722" s="13" t="s">
        <v>2160</v>
      </c>
      <c r="E722" s="53" t="s">
        <v>2161</v>
      </c>
      <c r="F722" s="513" t="s">
        <v>5215</v>
      </c>
      <c r="G722" s="120"/>
      <c r="H722" s="561">
        <v>16400000</v>
      </c>
      <c r="I722" s="41" t="s">
        <v>152</v>
      </c>
    </row>
    <row r="723" spans="1:9" ht="135">
      <c r="A723" s="334"/>
      <c r="B723" s="38"/>
      <c r="C723" s="47" t="s">
        <v>5216</v>
      </c>
      <c r="D723" s="13" t="s">
        <v>2160</v>
      </c>
      <c r="E723" s="53" t="s">
        <v>2161</v>
      </c>
      <c r="F723" s="513" t="s">
        <v>5217</v>
      </c>
      <c r="G723" s="316" t="str">
        <f>G720</f>
        <v xml:space="preserve">Công ty Cổ phần xây dựng và thiết bị Thủ Đô; 
Đc: Số 14 - Lô 1E, Khu đô thị Trung Yên, phường Yên Hòa, thành phố Hà Nội; SĐT: 0969191044 </v>
      </c>
      <c r="H723" s="561">
        <v>5500000</v>
      </c>
      <c r="I723" s="41" t="s">
        <v>152</v>
      </c>
    </row>
    <row r="724" spans="1:9" ht="25.5">
      <c r="A724" s="334"/>
      <c r="B724" s="38"/>
      <c r="C724" s="40" t="s">
        <v>2162</v>
      </c>
      <c r="D724" s="13" t="s">
        <v>28</v>
      </c>
      <c r="E724" s="53" t="s">
        <v>2163</v>
      </c>
      <c r="F724" s="514" t="s">
        <v>2164</v>
      </c>
      <c r="G724" s="120"/>
      <c r="H724" s="561">
        <v>300000</v>
      </c>
      <c r="I724" s="41" t="s">
        <v>152</v>
      </c>
    </row>
    <row r="725" spans="1:9" ht="36">
      <c r="A725" s="334"/>
      <c r="B725" s="38"/>
      <c r="C725" s="40" t="s">
        <v>2165</v>
      </c>
      <c r="D725" s="13" t="s">
        <v>28</v>
      </c>
      <c r="E725" s="53" t="s">
        <v>2163</v>
      </c>
      <c r="F725" s="514" t="s">
        <v>2166</v>
      </c>
      <c r="G725" s="348"/>
      <c r="H725" s="561">
        <v>350000</v>
      </c>
      <c r="I725" s="41" t="s">
        <v>152</v>
      </c>
    </row>
    <row r="726" spans="1:9" ht="103.9" customHeight="1">
      <c r="A726" s="380" t="s">
        <v>3561</v>
      </c>
      <c r="B726" s="366" t="s">
        <v>7</v>
      </c>
      <c r="C726" s="863" t="s">
        <v>3562</v>
      </c>
      <c r="D726" s="864"/>
      <c r="E726" s="864"/>
      <c r="F726" s="865"/>
      <c r="G726" s="815" t="s">
        <v>3594</v>
      </c>
      <c r="H726" s="507"/>
      <c r="I726" s="506" t="s">
        <v>4783</v>
      </c>
    </row>
    <row r="727" spans="1:9" ht="39.75" customHeight="1">
      <c r="A727" s="356"/>
      <c r="B727" s="233"/>
      <c r="C727" s="336" t="s">
        <v>3563</v>
      </c>
      <c r="D727" s="53" t="s">
        <v>33</v>
      </c>
      <c r="E727" s="666" t="s">
        <v>3593</v>
      </c>
      <c r="F727" s="451"/>
      <c r="G727" s="815"/>
      <c r="H727" s="563">
        <v>7110000</v>
      </c>
      <c r="I727" s="515"/>
    </row>
    <row r="728" spans="1:9" ht="39.75" customHeight="1">
      <c r="A728" s="356"/>
      <c r="B728" s="233"/>
      <c r="C728" s="336" t="s">
        <v>3564</v>
      </c>
      <c r="D728" s="53" t="s">
        <v>33</v>
      </c>
      <c r="E728" s="666"/>
      <c r="F728" s="40"/>
      <c r="G728" s="815"/>
      <c r="H728" s="563">
        <v>9880000</v>
      </c>
      <c r="I728" s="41" t="s">
        <v>152</v>
      </c>
    </row>
    <row r="729" spans="1:9" ht="39.75" customHeight="1">
      <c r="A729" s="356"/>
      <c r="B729" s="233"/>
      <c r="C729" s="336" t="s">
        <v>3565</v>
      </c>
      <c r="D729" s="53" t="s">
        <v>33</v>
      </c>
      <c r="E729" s="666"/>
      <c r="F729" s="40"/>
      <c r="G729" s="815"/>
      <c r="H729" s="563">
        <v>11180000</v>
      </c>
      <c r="I729" s="41" t="s">
        <v>152</v>
      </c>
    </row>
    <row r="730" spans="1:9" ht="39.75" customHeight="1">
      <c r="A730" s="356"/>
      <c r="B730" s="233"/>
      <c r="C730" s="336" t="s">
        <v>3566</v>
      </c>
      <c r="D730" s="53" t="s">
        <v>33</v>
      </c>
      <c r="E730" s="666"/>
      <c r="F730" s="40"/>
      <c r="G730" s="316"/>
      <c r="H730" s="563">
        <v>12680000</v>
      </c>
      <c r="I730" s="41" t="s">
        <v>152</v>
      </c>
    </row>
    <row r="731" spans="1:9" ht="39.75" customHeight="1">
      <c r="A731" s="356"/>
      <c r="B731" s="233"/>
      <c r="C731" s="336" t="s">
        <v>3567</v>
      </c>
      <c r="D731" s="53" t="s">
        <v>33</v>
      </c>
      <c r="E731" s="666"/>
      <c r="F731" s="40"/>
      <c r="G731" s="316"/>
      <c r="H731" s="563">
        <v>13900000</v>
      </c>
      <c r="I731" s="41" t="s">
        <v>152</v>
      </c>
    </row>
    <row r="732" spans="1:9" ht="51">
      <c r="A732" s="356"/>
      <c r="B732" s="233"/>
      <c r="C732" s="336" t="s">
        <v>3568</v>
      </c>
      <c r="D732" s="53" t="s">
        <v>33</v>
      </c>
      <c r="E732" s="666"/>
      <c r="F732" s="40"/>
      <c r="G732" s="316"/>
      <c r="H732" s="563">
        <v>10650000</v>
      </c>
      <c r="I732" s="41" t="s">
        <v>152</v>
      </c>
    </row>
    <row r="733" spans="1:9" ht="51">
      <c r="A733" s="356"/>
      <c r="B733" s="233"/>
      <c r="C733" s="336" t="s">
        <v>3569</v>
      </c>
      <c r="D733" s="53" t="s">
        <v>33</v>
      </c>
      <c r="E733" s="666"/>
      <c r="F733" s="40"/>
      <c r="G733" s="316"/>
      <c r="H733" s="563">
        <v>13980000</v>
      </c>
      <c r="I733" s="41" t="s">
        <v>152</v>
      </c>
    </row>
    <row r="734" spans="1:9" ht="51">
      <c r="A734" s="356"/>
      <c r="B734" s="233"/>
      <c r="C734" s="336" t="s">
        <v>3570</v>
      </c>
      <c r="D734" s="53" t="s">
        <v>33</v>
      </c>
      <c r="E734" s="666"/>
      <c r="F734" s="40"/>
      <c r="G734" s="740" t="s">
        <v>3594</v>
      </c>
      <c r="H734" s="563">
        <v>16780000</v>
      </c>
      <c r="I734" s="41" t="s">
        <v>152</v>
      </c>
    </row>
    <row r="735" spans="1:9" ht="51">
      <c r="A735" s="356"/>
      <c r="B735" s="233"/>
      <c r="C735" s="336" t="s">
        <v>3571</v>
      </c>
      <c r="D735" s="53" t="s">
        <v>33</v>
      </c>
      <c r="E735" s="666" t="s">
        <v>3593</v>
      </c>
      <c r="F735" s="40"/>
      <c r="G735" s="740"/>
      <c r="H735" s="564">
        <v>17900000</v>
      </c>
      <c r="I735" s="41" t="s">
        <v>152</v>
      </c>
    </row>
    <row r="736" spans="1:9" ht="39.75" customHeight="1">
      <c r="A736" s="356"/>
      <c r="B736" s="233"/>
      <c r="C736" s="336" t="s">
        <v>3572</v>
      </c>
      <c r="D736" s="53" t="s">
        <v>33</v>
      </c>
      <c r="E736" s="666"/>
      <c r="F736" s="40"/>
      <c r="G736" s="740"/>
      <c r="H736" s="564">
        <v>6250000</v>
      </c>
      <c r="I736" s="41" t="s">
        <v>152</v>
      </c>
    </row>
    <row r="737" spans="1:9" ht="39.75" customHeight="1">
      <c r="A737" s="356"/>
      <c r="B737" s="233"/>
      <c r="C737" s="336" t="s">
        <v>3573</v>
      </c>
      <c r="D737" s="53" t="s">
        <v>33</v>
      </c>
      <c r="E737" s="666"/>
      <c r="F737" s="40"/>
      <c r="G737" s="740"/>
      <c r="H737" s="564">
        <v>8180000</v>
      </c>
      <c r="I737" s="41" t="s">
        <v>152</v>
      </c>
    </row>
    <row r="738" spans="1:9" ht="39.75" customHeight="1">
      <c r="A738" s="356"/>
      <c r="B738" s="233"/>
      <c r="C738" s="336" t="s">
        <v>3574</v>
      </c>
      <c r="D738" s="53" t="s">
        <v>33</v>
      </c>
      <c r="E738" s="666"/>
      <c r="F738" s="40"/>
      <c r="G738" s="316"/>
      <c r="H738" s="564">
        <v>8450000</v>
      </c>
      <c r="I738" s="41" t="s">
        <v>152</v>
      </c>
    </row>
    <row r="739" spans="1:9" ht="39.75" customHeight="1">
      <c r="A739" s="356"/>
      <c r="B739" s="233"/>
      <c r="C739" s="336" t="s">
        <v>3575</v>
      </c>
      <c r="D739" s="53" t="s">
        <v>33</v>
      </c>
      <c r="E739" s="666"/>
      <c r="F739" s="40"/>
      <c r="G739" s="316"/>
      <c r="H739" s="564">
        <v>10460000</v>
      </c>
      <c r="I739" s="41" t="s">
        <v>152</v>
      </c>
    </row>
    <row r="740" spans="1:9" ht="39.75" customHeight="1">
      <c r="A740" s="356"/>
      <c r="B740" s="233"/>
      <c r="C740" s="336" t="s">
        <v>3576</v>
      </c>
      <c r="D740" s="53" t="s">
        <v>33</v>
      </c>
      <c r="E740" s="666"/>
      <c r="F740" s="40"/>
      <c r="G740" s="316"/>
      <c r="H740" s="564">
        <v>4700000</v>
      </c>
      <c r="I740" s="41" t="s">
        <v>152</v>
      </c>
    </row>
    <row r="741" spans="1:9" ht="39.75" customHeight="1">
      <c r="A741" s="356"/>
      <c r="B741" s="233"/>
      <c r="C741" s="336" t="s">
        <v>3577</v>
      </c>
      <c r="D741" s="53" t="s">
        <v>33</v>
      </c>
      <c r="E741" s="666"/>
      <c r="F741" s="40"/>
      <c r="G741" s="316"/>
      <c r="H741" s="564">
        <v>5560000</v>
      </c>
      <c r="I741" s="41" t="s">
        <v>152</v>
      </c>
    </row>
    <row r="742" spans="1:9" ht="39.75" customHeight="1">
      <c r="A742" s="356"/>
      <c r="B742" s="233"/>
      <c r="C742" s="336" t="s">
        <v>3578</v>
      </c>
      <c r="D742" s="53" t="s">
        <v>33</v>
      </c>
      <c r="E742" s="666"/>
      <c r="F742" s="40"/>
      <c r="G742" s="316"/>
      <c r="H742" s="564">
        <v>5700000</v>
      </c>
      <c r="I742" s="41" t="s">
        <v>152</v>
      </c>
    </row>
    <row r="743" spans="1:9" ht="39.75" customHeight="1">
      <c r="A743" s="356"/>
      <c r="B743" s="233"/>
      <c r="C743" s="336" t="s">
        <v>3579</v>
      </c>
      <c r="D743" s="53" t="s">
        <v>33</v>
      </c>
      <c r="E743" s="666"/>
      <c r="F743" s="40"/>
      <c r="G743" s="316"/>
      <c r="H743" s="564">
        <v>6200000</v>
      </c>
      <c r="I743" s="41" t="s">
        <v>152</v>
      </c>
    </row>
    <row r="744" spans="1:9" ht="39.75" customHeight="1">
      <c r="A744" s="356"/>
      <c r="B744" s="233"/>
      <c r="C744" s="336" t="s">
        <v>3580</v>
      </c>
      <c r="D744" s="53" t="s">
        <v>33</v>
      </c>
      <c r="E744" s="666"/>
      <c r="F744" s="40"/>
      <c r="G744" s="316"/>
      <c r="H744" s="564">
        <v>6500000</v>
      </c>
      <c r="I744" s="41" t="s">
        <v>152</v>
      </c>
    </row>
    <row r="745" spans="1:9" ht="39.75" customHeight="1">
      <c r="A745" s="356"/>
      <c r="B745" s="233"/>
      <c r="C745" s="336" t="s">
        <v>3581</v>
      </c>
      <c r="D745" s="53" t="s">
        <v>33</v>
      </c>
      <c r="E745" s="666"/>
      <c r="F745" s="40"/>
      <c r="G745" s="316"/>
      <c r="H745" s="564">
        <v>7950000</v>
      </c>
      <c r="I745" s="41" t="s">
        <v>152</v>
      </c>
    </row>
    <row r="746" spans="1:9" ht="81" customHeight="1">
      <c r="A746" s="356"/>
      <c r="B746" s="233"/>
      <c r="C746" s="822" t="s">
        <v>3582</v>
      </c>
      <c r="D746" s="823"/>
      <c r="E746" s="823"/>
      <c r="F746" s="824"/>
      <c r="G746" s="316"/>
      <c r="H746" s="129"/>
      <c r="I746" s="41"/>
    </row>
    <row r="747" spans="1:9" ht="39.75" customHeight="1">
      <c r="A747" s="356"/>
      <c r="B747" s="233"/>
      <c r="C747" s="336" t="s">
        <v>3583</v>
      </c>
      <c r="D747" s="53" t="s">
        <v>33</v>
      </c>
      <c r="E747" s="677" t="s">
        <v>3593</v>
      </c>
      <c r="F747" s="40"/>
      <c r="G747" s="316"/>
      <c r="H747" s="565">
        <v>4500000</v>
      </c>
      <c r="I747" s="41" t="s">
        <v>152</v>
      </c>
    </row>
    <row r="748" spans="1:9" ht="39.75" customHeight="1">
      <c r="A748" s="356"/>
      <c r="B748" s="233"/>
      <c r="C748" s="336" t="s">
        <v>3584</v>
      </c>
      <c r="D748" s="53" t="s">
        <v>33</v>
      </c>
      <c r="E748" s="678"/>
      <c r="F748" s="40"/>
      <c r="G748" s="316"/>
      <c r="H748" s="565">
        <v>5550000</v>
      </c>
      <c r="I748" s="41" t="s">
        <v>152</v>
      </c>
    </row>
    <row r="749" spans="1:9" ht="30.6" customHeight="1">
      <c r="A749" s="356"/>
      <c r="B749" s="233"/>
      <c r="C749" s="336" t="s">
        <v>3585</v>
      </c>
      <c r="D749" s="53" t="s">
        <v>33</v>
      </c>
      <c r="E749" s="678"/>
      <c r="F749" s="40"/>
      <c r="G749" s="316"/>
      <c r="H749" s="565">
        <v>7800000</v>
      </c>
      <c r="I749" s="41" t="s">
        <v>152</v>
      </c>
    </row>
    <row r="750" spans="1:9" ht="33" customHeight="1">
      <c r="A750" s="356"/>
      <c r="B750" s="233"/>
      <c r="C750" s="336" t="s">
        <v>3586</v>
      </c>
      <c r="D750" s="53" t="s">
        <v>33</v>
      </c>
      <c r="E750" s="678"/>
      <c r="F750" s="40"/>
      <c r="G750" s="316"/>
      <c r="H750" s="565">
        <v>9200000</v>
      </c>
      <c r="I750" s="41" t="s">
        <v>152</v>
      </c>
    </row>
    <row r="751" spans="1:9" ht="39.75" customHeight="1">
      <c r="A751" s="356"/>
      <c r="B751" s="233"/>
      <c r="C751" s="336" t="s">
        <v>3587</v>
      </c>
      <c r="D751" s="53" t="s">
        <v>33</v>
      </c>
      <c r="E751" s="678"/>
      <c r="F751" s="40"/>
      <c r="G751" s="316"/>
      <c r="H751" s="565">
        <v>4500000</v>
      </c>
      <c r="I751" s="41" t="s">
        <v>152</v>
      </c>
    </row>
    <row r="752" spans="1:9" ht="39.75" customHeight="1">
      <c r="A752" s="356"/>
      <c r="B752" s="233"/>
      <c r="C752" s="336" t="s">
        <v>3588</v>
      </c>
      <c r="D752" s="53" t="s">
        <v>33</v>
      </c>
      <c r="E752" s="678"/>
      <c r="F752" s="40"/>
      <c r="G752" s="740" t="s">
        <v>3594</v>
      </c>
      <c r="H752" s="565">
        <v>6900000</v>
      </c>
      <c r="I752" s="41" t="s">
        <v>152</v>
      </c>
    </row>
    <row r="753" spans="1:9" ht="39.75" customHeight="1">
      <c r="A753" s="356"/>
      <c r="B753" s="233"/>
      <c r="C753" s="336" t="s">
        <v>3589</v>
      </c>
      <c r="D753" s="53" t="s">
        <v>33</v>
      </c>
      <c r="E753" s="678"/>
      <c r="F753" s="40"/>
      <c r="G753" s="740"/>
      <c r="H753" s="565">
        <v>7560000</v>
      </c>
      <c r="I753" s="41" t="s">
        <v>152</v>
      </c>
    </row>
    <row r="754" spans="1:9" ht="39.75" customHeight="1">
      <c r="A754" s="356"/>
      <c r="B754" s="233"/>
      <c r="C754" s="336" t="s">
        <v>3590</v>
      </c>
      <c r="D754" s="53" t="s">
        <v>33</v>
      </c>
      <c r="E754" s="678"/>
      <c r="F754" s="40"/>
      <c r="G754" s="740"/>
      <c r="H754" s="565">
        <v>9500000</v>
      </c>
      <c r="I754" s="41" t="s">
        <v>152</v>
      </c>
    </row>
    <row r="755" spans="1:9" ht="39.75" customHeight="1">
      <c r="A755" s="356"/>
      <c r="B755" s="233"/>
      <c r="C755" s="336" t="s">
        <v>3591</v>
      </c>
      <c r="D755" s="53" t="s">
        <v>33</v>
      </c>
      <c r="E755" s="678"/>
      <c r="F755" s="40"/>
      <c r="G755" s="740"/>
      <c r="H755" s="565">
        <v>12500000</v>
      </c>
      <c r="I755" s="41" t="s">
        <v>152</v>
      </c>
    </row>
    <row r="756" spans="1:9" ht="39.75" customHeight="1">
      <c r="A756" s="367"/>
      <c r="B756" s="529"/>
      <c r="C756" s="336" t="s">
        <v>3592</v>
      </c>
      <c r="D756" s="53" t="s">
        <v>33</v>
      </c>
      <c r="E756" s="735"/>
      <c r="F756" s="40"/>
      <c r="G756" s="348"/>
      <c r="H756" s="565">
        <v>17500000</v>
      </c>
      <c r="I756" s="41" t="s">
        <v>152</v>
      </c>
    </row>
    <row r="757" spans="1:9" ht="28.15" customHeight="1">
      <c r="A757" s="380" t="s">
        <v>3630</v>
      </c>
      <c r="B757" s="813" t="s">
        <v>7</v>
      </c>
      <c r="C757" s="819" t="s">
        <v>3749</v>
      </c>
      <c r="D757" s="820"/>
      <c r="E757" s="820"/>
      <c r="F757" s="821"/>
      <c r="G757" s="818" t="s">
        <v>3631</v>
      </c>
      <c r="H757" s="129"/>
      <c r="I757" s="859" t="s">
        <v>4783</v>
      </c>
    </row>
    <row r="758" spans="1:9" ht="38.25">
      <c r="A758" s="356"/>
      <c r="B758" s="814"/>
      <c r="C758" s="424" t="s">
        <v>3632</v>
      </c>
      <c r="D758" s="525" t="s">
        <v>28</v>
      </c>
      <c r="E758" s="525" t="s">
        <v>3633</v>
      </c>
      <c r="F758" s="525" t="s">
        <v>3634</v>
      </c>
      <c r="G758" s="815"/>
      <c r="H758" s="353">
        <v>132130</v>
      </c>
      <c r="I758" s="860"/>
    </row>
    <row r="759" spans="1:9" ht="38.25">
      <c r="A759" s="356"/>
      <c r="B759" s="233"/>
      <c r="C759" s="424" t="s">
        <v>3635</v>
      </c>
      <c r="D759" s="525" t="s">
        <v>28</v>
      </c>
      <c r="E759" s="525" t="s">
        <v>3633</v>
      </c>
      <c r="F759" s="525" t="s">
        <v>3636</v>
      </c>
      <c r="G759" s="815"/>
      <c r="H759" s="353">
        <v>138981</v>
      </c>
      <c r="I759" s="860"/>
    </row>
    <row r="760" spans="1:9" ht="38.25">
      <c r="A760" s="356"/>
      <c r="B760" s="233"/>
      <c r="C760" s="566" t="s">
        <v>3637</v>
      </c>
      <c r="D760" s="525" t="s">
        <v>28</v>
      </c>
      <c r="E760" s="525" t="s">
        <v>3633</v>
      </c>
      <c r="F760" s="525" t="s">
        <v>3638</v>
      </c>
      <c r="G760" s="815"/>
      <c r="H760" s="353">
        <v>112963</v>
      </c>
      <c r="I760" s="860"/>
    </row>
    <row r="761" spans="1:9" ht="25.5">
      <c r="A761" s="356"/>
      <c r="B761" s="233"/>
      <c r="C761" s="424" t="s">
        <v>3639</v>
      </c>
      <c r="D761" s="525" t="s">
        <v>28</v>
      </c>
      <c r="E761" s="525" t="s">
        <v>3633</v>
      </c>
      <c r="F761" s="525" t="s">
        <v>3640</v>
      </c>
      <c r="G761" s="815"/>
      <c r="H761" s="353">
        <v>169259</v>
      </c>
      <c r="I761" s="862"/>
    </row>
    <row r="762" spans="1:9" ht="25.5">
      <c r="A762" s="356"/>
      <c r="B762" s="233"/>
      <c r="C762" s="424" t="s">
        <v>3641</v>
      </c>
      <c r="D762" s="525" t="s">
        <v>28</v>
      </c>
      <c r="E762" s="525" t="s">
        <v>3633</v>
      </c>
      <c r="F762" s="525" t="s">
        <v>3642</v>
      </c>
      <c r="G762" s="815"/>
      <c r="H762" s="353">
        <v>169259</v>
      </c>
      <c r="I762" s="41" t="s">
        <v>152</v>
      </c>
    </row>
    <row r="763" spans="1:9" ht="25.5">
      <c r="A763" s="356"/>
      <c r="B763" s="233"/>
      <c r="C763" s="424" t="s">
        <v>3643</v>
      </c>
      <c r="D763" s="525" t="s">
        <v>28</v>
      </c>
      <c r="E763" s="525" t="s">
        <v>3633</v>
      </c>
      <c r="F763" s="525" t="s">
        <v>3644</v>
      </c>
      <c r="G763" s="316"/>
      <c r="H763" s="353">
        <v>132130</v>
      </c>
      <c r="I763" s="41" t="s">
        <v>152</v>
      </c>
    </row>
    <row r="764" spans="1:9" ht="25.5">
      <c r="A764" s="356"/>
      <c r="B764" s="233"/>
      <c r="C764" s="424" t="s">
        <v>3645</v>
      </c>
      <c r="D764" s="525" t="s">
        <v>28</v>
      </c>
      <c r="E764" s="525" t="s">
        <v>3633</v>
      </c>
      <c r="F764" s="525" t="s">
        <v>3640</v>
      </c>
      <c r="G764" s="316"/>
      <c r="H764" s="353">
        <v>169259</v>
      </c>
      <c r="I764" s="41" t="s">
        <v>152</v>
      </c>
    </row>
    <row r="765" spans="1:9" ht="25.5">
      <c r="A765" s="356"/>
      <c r="B765" s="233"/>
      <c r="C765" s="566" t="s">
        <v>3646</v>
      </c>
      <c r="D765" s="525" t="s">
        <v>28</v>
      </c>
      <c r="E765" s="525" t="s">
        <v>3633</v>
      </c>
      <c r="F765" s="525" t="s">
        <v>3647</v>
      </c>
      <c r="G765" s="316"/>
      <c r="H765" s="353">
        <v>90741</v>
      </c>
      <c r="I765" s="41" t="s">
        <v>152</v>
      </c>
    </row>
    <row r="766" spans="1:9" ht="38.25">
      <c r="A766" s="356"/>
      <c r="B766" s="233"/>
      <c r="C766" s="424" t="s">
        <v>3648</v>
      </c>
      <c r="D766" s="525" t="s">
        <v>28</v>
      </c>
      <c r="E766" s="525" t="s">
        <v>3633</v>
      </c>
      <c r="F766" s="525" t="s">
        <v>3649</v>
      </c>
      <c r="G766" s="316"/>
      <c r="H766" s="353">
        <v>132407</v>
      </c>
      <c r="I766" s="41" t="s">
        <v>152</v>
      </c>
    </row>
    <row r="767" spans="1:9" ht="38.25">
      <c r="A767" s="356"/>
      <c r="B767" s="233"/>
      <c r="C767" s="424" t="s">
        <v>3650</v>
      </c>
      <c r="D767" s="525" t="s">
        <v>28</v>
      </c>
      <c r="E767" s="525" t="s">
        <v>3633</v>
      </c>
      <c r="F767" s="525" t="s">
        <v>3651</v>
      </c>
      <c r="G767" s="316"/>
      <c r="H767" s="353">
        <v>99630</v>
      </c>
      <c r="I767" s="41" t="s">
        <v>152</v>
      </c>
    </row>
    <row r="768" spans="1:9" ht="38.25">
      <c r="A768" s="356"/>
      <c r="B768" s="233"/>
      <c r="C768" s="424" t="s">
        <v>3652</v>
      </c>
      <c r="D768" s="525" t="s">
        <v>28</v>
      </c>
      <c r="E768" s="525" t="s">
        <v>3633</v>
      </c>
      <c r="F768" s="525" t="s">
        <v>3653</v>
      </c>
      <c r="G768" s="316"/>
      <c r="H768" s="353">
        <v>126204</v>
      </c>
      <c r="I768" s="41" t="s">
        <v>152</v>
      </c>
    </row>
    <row r="769" spans="1:9" ht="25.5">
      <c r="A769" s="356"/>
      <c r="B769" s="233"/>
      <c r="C769" s="424" t="s">
        <v>3654</v>
      </c>
      <c r="D769" s="525" t="s">
        <v>28</v>
      </c>
      <c r="E769" s="525" t="s">
        <v>3633</v>
      </c>
      <c r="F769" s="525" t="s">
        <v>3655</v>
      </c>
      <c r="G769" s="316"/>
      <c r="H769" s="353">
        <v>1645463</v>
      </c>
      <c r="I769" s="41" t="s">
        <v>152</v>
      </c>
    </row>
    <row r="770" spans="1:9" ht="25.5">
      <c r="A770" s="356"/>
      <c r="B770" s="233"/>
      <c r="C770" s="424" t="s">
        <v>3656</v>
      </c>
      <c r="D770" s="525" t="s">
        <v>28</v>
      </c>
      <c r="E770" s="525" t="s">
        <v>3633</v>
      </c>
      <c r="F770" s="525" t="s">
        <v>3657</v>
      </c>
      <c r="G770" s="316"/>
      <c r="H770" s="353">
        <v>1742963</v>
      </c>
      <c r="I770" s="41" t="s">
        <v>152</v>
      </c>
    </row>
    <row r="771" spans="1:9" ht="25.5">
      <c r="A771" s="356"/>
      <c r="B771" s="233"/>
      <c r="C771" s="424" t="s">
        <v>3658</v>
      </c>
      <c r="D771" s="525" t="s">
        <v>28</v>
      </c>
      <c r="E771" s="525" t="s">
        <v>3633</v>
      </c>
      <c r="F771" s="525" t="s">
        <v>3659</v>
      </c>
      <c r="G771" s="316"/>
      <c r="H771" s="353">
        <v>1974167</v>
      </c>
      <c r="I771" s="41" t="s">
        <v>152</v>
      </c>
    </row>
    <row r="772" spans="1:9" ht="25.5">
      <c r="A772" s="356"/>
      <c r="B772" s="233"/>
      <c r="C772" s="424" t="s">
        <v>3660</v>
      </c>
      <c r="D772" s="525" t="s">
        <v>28</v>
      </c>
      <c r="E772" s="525" t="s">
        <v>3633</v>
      </c>
      <c r="F772" s="525" t="s">
        <v>3661</v>
      </c>
      <c r="G772" s="739" t="s">
        <v>3631</v>
      </c>
      <c r="H772" s="353">
        <v>2177778</v>
      </c>
      <c r="I772" s="41" t="s">
        <v>152</v>
      </c>
    </row>
    <row r="773" spans="1:9" ht="38.25">
      <c r="A773" s="356"/>
      <c r="B773" s="233"/>
      <c r="C773" s="566" t="s">
        <v>3662</v>
      </c>
      <c r="D773" s="525" t="s">
        <v>28</v>
      </c>
      <c r="E773" s="525" t="s">
        <v>3633</v>
      </c>
      <c r="F773" s="525" t="s">
        <v>3663</v>
      </c>
      <c r="G773" s="740"/>
      <c r="H773" s="353">
        <v>154722</v>
      </c>
      <c r="I773" s="41" t="s">
        <v>152</v>
      </c>
    </row>
    <row r="774" spans="1:9" ht="38.25">
      <c r="A774" s="356"/>
      <c r="B774" s="233"/>
      <c r="C774" s="566" t="s">
        <v>3664</v>
      </c>
      <c r="D774" s="525" t="s">
        <v>28</v>
      </c>
      <c r="E774" s="525" t="s">
        <v>3633</v>
      </c>
      <c r="F774" s="525" t="s">
        <v>3638</v>
      </c>
      <c r="G774" s="740"/>
      <c r="H774" s="353">
        <v>126019</v>
      </c>
      <c r="I774" s="41" t="s">
        <v>152</v>
      </c>
    </row>
    <row r="775" spans="1:9" ht="38.25">
      <c r="A775" s="356"/>
      <c r="B775" s="233"/>
      <c r="C775" s="566" t="s">
        <v>3665</v>
      </c>
      <c r="D775" s="525" t="s">
        <v>28</v>
      </c>
      <c r="E775" s="525" t="s">
        <v>3633</v>
      </c>
      <c r="F775" s="525" t="s">
        <v>3663</v>
      </c>
      <c r="G775" s="740"/>
      <c r="H775" s="353">
        <v>168426</v>
      </c>
      <c r="I775" s="41" t="s">
        <v>152</v>
      </c>
    </row>
    <row r="776" spans="1:9" ht="38.25">
      <c r="A776" s="356"/>
      <c r="B776" s="233"/>
      <c r="C776" s="566" t="s">
        <v>3666</v>
      </c>
      <c r="D776" s="525" t="s">
        <v>28</v>
      </c>
      <c r="E776" s="525" t="s">
        <v>3633</v>
      </c>
      <c r="F776" s="525" t="s">
        <v>3667</v>
      </c>
      <c r="G776" s="740"/>
      <c r="H776" s="353">
        <v>268148</v>
      </c>
      <c r="I776" s="41" t="s">
        <v>152</v>
      </c>
    </row>
    <row r="777" spans="1:9" ht="38.25">
      <c r="A777" s="356"/>
      <c r="B777" s="233"/>
      <c r="C777" s="566" t="s">
        <v>3668</v>
      </c>
      <c r="D777" s="525" t="s">
        <v>28</v>
      </c>
      <c r="E777" s="525" t="s">
        <v>3633</v>
      </c>
      <c r="F777" s="525" t="s">
        <v>3669</v>
      </c>
      <c r="G777" s="740"/>
      <c r="H777" s="353">
        <v>117222</v>
      </c>
      <c r="I777" s="41" t="s">
        <v>152</v>
      </c>
    </row>
    <row r="778" spans="1:9" ht="38.25">
      <c r="A778" s="356"/>
      <c r="B778" s="233"/>
      <c r="C778" s="566" t="s">
        <v>3670</v>
      </c>
      <c r="D778" s="525" t="s">
        <v>28</v>
      </c>
      <c r="E778" s="525" t="s">
        <v>3633</v>
      </c>
      <c r="F778" s="525" t="s">
        <v>3653</v>
      </c>
      <c r="G778" s="316"/>
      <c r="H778" s="353">
        <v>151852</v>
      </c>
      <c r="I778" s="41" t="s">
        <v>152</v>
      </c>
    </row>
    <row r="779" spans="1:9" ht="38.25">
      <c r="A779" s="356"/>
      <c r="B779" s="233"/>
      <c r="C779" s="566" t="s">
        <v>3671</v>
      </c>
      <c r="D779" s="525" t="s">
        <v>28</v>
      </c>
      <c r="E779" s="525" t="s">
        <v>3633</v>
      </c>
      <c r="F779" s="525" t="s">
        <v>3649</v>
      </c>
      <c r="G779" s="316"/>
      <c r="H779" s="353">
        <v>186667</v>
      </c>
      <c r="I779" s="41" t="s">
        <v>152</v>
      </c>
    </row>
    <row r="780" spans="1:9" ht="38.25">
      <c r="A780" s="356"/>
      <c r="B780" s="233"/>
      <c r="C780" s="566" t="s">
        <v>3672</v>
      </c>
      <c r="D780" s="525" t="s">
        <v>28</v>
      </c>
      <c r="E780" s="525" t="s">
        <v>3633</v>
      </c>
      <c r="F780" s="525" t="s">
        <v>3663</v>
      </c>
      <c r="G780" s="316"/>
      <c r="H780" s="353">
        <v>295000</v>
      </c>
      <c r="I780" s="41" t="s">
        <v>152</v>
      </c>
    </row>
    <row r="781" spans="1:9" ht="38.25">
      <c r="A781" s="356"/>
      <c r="B781" s="233"/>
      <c r="C781" s="566" t="s">
        <v>3673</v>
      </c>
      <c r="D781" s="525" t="s">
        <v>28</v>
      </c>
      <c r="E781" s="525" t="s">
        <v>3633</v>
      </c>
      <c r="F781" s="525" t="s">
        <v>3674</v>
      </c>
      <c r="G781" s="316"/>
      <c r="H781" s="353">
        <v>384259</v>
      </c>
      <c r="I781" s="41" t="s">
        <v>152</v>
      </c>
    </row>
    <row r="782" spans="1:9" ht="38.25">
      <c r="A782" s="356"/>
      <c r="B782" s="233"/>
      <c r="C782" s="566" t="s">
        <v>3675</v>
      </c>
      <c r="D782" s="525" t="s">
        <v>28</v>
      </c>
      <c r="E782" s="525" t="s">
        <v>3633</v>
      </c>
      <c r="F782" s="525" t="s">
        <v>3676</v>
      </c>
      <c r="G782" s="316"/>
      <c r="H782" s="353">
        <v>133519</v>
      </c>
      <c r="I782" s="41" t="s">
        <v>152</v>
      </c>
    </row>
    <row r="783" spans="1:9" ht="38.25">
      <c r="A783" s="356"/>
      <c r="B783" s="233"/>
      <c r="C783" s="566" t="s">
        <v>3677</v>
      </c>
      <c r="D783" s="525" t="s">
        <v>28</v>
      </c>
      <c r="E783" s="525" t="s">
        <v>3633</v>
      </c>
      <c r="F783" s="525" t="s">
        <v>3638</v>
      </c>
      <c r="G783" s="316"/>
      <c r="H783" s="353">
        <v>201759</v>
      </c>
      <c r="I783" s="41" t="s">
        <v>152</v>
      </c>
    </row>
    <row r="784" spans="1:9" ht="38.25">
      <c r="A784" s="356"/>
      <c r="B784" s="233"/>
      <c r="C784" s="566" t="s">
        <v>3678</v>
      </c>
      <c r="D784" s="525" t="s">
        <v>28</v>
      </c>
      <c r="E784" s="525" t="s">
        <v>3633</v>
      </c>
      <c r="F784" s="525" t="s">
        <v>3663</v>
      </c>
      <c r="G784" s="316"/>
      <c r="H784" s="353">
        <v>270185</v>
      </c>
      <c r="I784" s="41" t="s">
        <v>152</v>
      </c>
    </row>
    <row r="785" spans="1:9" ht="38.25">
      <c r="A785" s="356"/>
      <c r="B785" s="233"/>
      <c r="C785" s="566" t="s">
        <v>3679</v>
      </c>
      <c r="D785" s="525" t="s">
        <v>28</v>
      </c>
      <c r="E785" s="525" t="s">
        <v>3633</v>
      </c>
      <c r="F785" s="525" t="s">
        <v>3674</v>
      </c>
      <c r="G785" s="316"/>
      <c r="H785" s="353">
        <v>372037</v>
      </c>
      <c r="I785" s="41" t="s">
        <v>152</v>
      </c>
    </row>
    <row r="786" spans="1:9" ht="38.25">
      <c r="A786" s="356"/>
      <c r="B786" s="233"/>
      <c r="C786" s="566" t="s">
        <v>3680</v>
      </c>
      <c r="D786" s="525" t="s">
        <v>28</v>
      </c>
      <c r="E786" s="525" t="s">
        <v>3633</v>
      </c>
      <c r="F786" s="525" t="s">
        <v>3681</v>
      </c>
      <c r="G786" s="316"/>
      <c r="H786" s="353">
        <v>744630</v>
      </c>
      <c r="I786" s="41" t="s">
        <v>152</v>
      </c>
    </row>
    <row r="787" spans="1:9" ht="38.25">
      <c r="A787" s="356"/>
      <c r="B787" s="233"/>
      <c r="C787" s="566" t="s">
        <v>3682</v>
      </c>
      <c r="D787" s="525" t="s">
        <v>28</v>
      </c>
      <c r="E787" s="525" t="s">
        <v>3633</v>
      </c>
      <c r="F787" s="525" t="s">
        <v>3683</v>
      </c>
      <c r="G787" s="316"/>
      <c r="H787" s="353">
        <v>190926</v>
      </c>
      <c r="I787" s="41" t="s">
        <v>152</v>
      </c>
    </row>
    <row r="788" spans="1:9" ht="38.25">
      <c r="A788" s="356"/>
      <c r="B788" s="233"/>
      <c r="C788" s="566" t="s">
        <v>3684</v>
      </c>
      <c r="D788" s="525" t="s">
        <v>28</v>
      </c>
      <c r="E788" s="525" t="s">
        <v>3633</v>
      </c>
      <c r="F788" s="525" t="s">
        <v>3636</v>
      </c>
      <c r="G788" s="316"/>
      <c r="H788" s="353">
        <v>80370</v>
      </c>
      <c r="I788" s="41" t="s">
        <v>152</v>
      </c>
    </row>
    <row r="789" spans="1:9" ht="38.25">
      <c r="A789" s="356"/>
      <c r="B789" s="233"/>
      <c r="C789" s="566" t="s">
        <v>3685</v>
      </c>
      <c r="D789" s="525" t="s">
        <v>28</v>
      </c>
      <c r="E789" s="525" t="s">
        <v>3633</v>
      </c>
      <c r="F789" s="525" t="s">
        <v>3686</v>
      </c>
      <c r="G789" s="316"/>
      <c r="H789" s="353">
        <v>122870</v>
      </c>
      <c r="I789" s="41" t="s">
        <v>152</v>
      </c>
    </row>
    <row r="790" spans="1:9" ht="38.25">
      <c r="A790" s="356"/>
      <c r="B790" s="233"/>
      <c r="C790" s="566" t="s">
        <v>3687</v>
      </c>
      <c r="D790" s="525" t="s">
        <v>28</v>
      </c>
      <c r="E790" s="525" t="s">
        <v>3633</v>
      </c>
      <c r="F790" s="525" t="s">
        <v>3688</v>
      </c>
      <c r="G790" s="316"/>
      <c r="H790" s="353">
        <v>67685</v>
      </c>
      <c r="I790" s="41" t="s">
        <v>152</v>
      </c>
    </row>
    <row r="791" spans="1:9" ht="38.25">
      <c r="A791" s="356"/>
      <c r="B791" s="233"/>
      <c r="C791" s="566" t="s">
        <v>3689</v>
      </c>
      <c r="D791" s="525" t="s">
        <v>28</v>
      </c>
      <c r="E791" s="525" t="s">
        <v>3633</v>
      </c>
      <c r="F791" s="525" t="s">
        <v>3690</v>
      </c>
      <c r="G791" s="316"/>
      <c r="H791" s="353">
        <v>57037</v>
      </c>
      <c r="I791" s="41" t="s">
        <v>152</v>
      </c>
    </row>
    <row r="792" spans="1:9" ht="38.25">
      <c r="A792" s="356"/>
      <c r="B792" s="233"/>
      <c r="C792" s="566" t="s">
        <v>3691</v>
      </c>
      <c r="D792" s="525" t="s">
        <v>28</v>
      </c>
      <c r="E792" s="525" t="s">
        <v>3633</v>
      </c>
      <c r="F792" s="525" t="s">
        <v>3692</v>
      </c>
      <c r="G792" s="739" t="s">
        <v>3631</v>
      </c>
      <c r="H792" s="353">
        <v>219259</v>
      </c>
      <c r="I792" s="41" t="s">
        <v>152</v>
      </c>
    </row>
    <row r="793" spans="1:9" ht="38.25">
      <c r="A793" s="356"/>
      <c r="B793" s="233"/>
      <c r="C793" s="566" t="s">
        <v>3693</v>
      </c>
      <c r="D793" s="525" t="s">
        <v>28</v>
      </c>
      <c r="E793" s="525" t="s">
        <v>3633</v>
      </c>
      <c r="F793" s="525" t="s">
        <v>3694</v>
      </c>
      <c r="G793" s="740"/>
      <c r="H793" s="353">
        <v>431111</v>
      </c>
      <c r="I793" s="41" t="s">
        <v>152</v>
      </c>
    </row>
    <row r="794" spans="1:9" ht="38.25">
      <c r="A794" s="356"/>
      <c r="B794" s="233"/>
      <c r="C794" s="566" t="s">
        <v>3695</v>
      </c>
      <c r="D794" s="525" t="s">
        <v>28</v>
      </c>
      <c r="E794" s="525" t="s">
        <v>3633</v>
      </c>
      <c r="F794" s="525" t="s">
        <v>3696</v>
      </c>
      <c r="G794" s="740"/>
      <c r="H794" s="353">
        <v>858241</v>
      </c>
      <c r="I794" s="41" t="s">
        <v>152</v>
      </c>
    </row>
    <row r="795" spans="1:9" ht="38.25">
      <c r="A795" s="356"/>
      <c r="B795" s="233"/>
      <c r="C795" s="566" t="s">
        <v>3697</v>
      </c>
      <c r="D795" s="525" t="s">
        <v>28</v>
      </c>
      <c r="E795" s="525" t="s">
        <v>3633</v>
      </c>
      <c r="F795" s="525" t="s">
        <v>3698</v>
      </c>
      <c r="G795" s="740"/>
      <c r="H795" s="353">
        <v>305093</v>
      </c>
      <c r="I795" s="41" t="s">
        <v>152</v>
      </c>
    </row>
    <row r="796" spans="1:9" ht="38.25">
      <c r="A796" s="356"/>
      <c r="B796" s="233"/>
      <c r="C796" s="566" t="s">
        <v>3699</v>
      </c>
      <c r="D796" s="525" t="s">
        <v>28</v>
      </c>
      <c r="E796" s="525" t="s">
        <v>3633</v>
      </c>
      <c r="F796" s="525" t="s">
        <v>3649</v>
      </c>
      <c r="G796" s="740"/>
      <c r="H796" s="353">
        <v>413333</v>
      </c>
      <c r="I796" s="41" t="s">
        <v>152</v>
      </c>
    </row>
    <row r="797" spans="1:9" ht="38.25">
      <c r="A797" s="356"/>
      <c r="B797" s="233"/>
      <c r="C797" s="566" t="s">
        <v>3700</v>
      </c>
      <c r="D797" s="525" t="s">
        <v>28</v>
      </c>
      <c r="E797" s="525" t="s">
        <v>3633</v>
      </c>
      <c r="F797" s="525" t="s">
        <v>3649</v>
      </c>
      <c r="G797" s="740"/>
      <c r="H797" s="353">
        <v>478148</v>
      </c>
      <c r="I797" s="41" t="s">
        <v>152</v>
      </c>
    </row>
    <row r="798" spans="1:9" ht="38.25">
      <c r="A798" s="356"/>
      <c r="B798" s="233"/>
      <c r="C798" s="566" t="s">
        <v>3701</v>
      </c>
      <c r="D798" s="525" t="s">
        <v>28</v>
      </c>
      <c r="E798" s="525" t="s">
        <v>3633</v>
      </c>
      <c r="F798" s="525" t="s">
        <v>3702</v>
      </c>
      <c r="G798" s="316"/>
      <c r="H798" s="353">
        <v>895278</v>
      </c>
      <c r="I798" s="41" t="s">
        <v>152</v>
      </c>
    </row>
    <row r="799" spans="1:9" ht="38.25">
      <c r="A799" s="356"/>
      <c r="B799" s="233"/>
      <c r="C799" s="566" t="s">
        <v>3703</v>
      </c>
      <c r="D799" s="525" t="s">
        <v>28</v>
      </c>
      <c r="E799" s="525" t="s">
        <v>3633</v>
      </c>
      <c r="F799" s="525" t="s">
        <v>3704</v>
      </c>
      <c r="G799" s="316"/>
      <c r="H799" s="353">
        <v>767963</v>
      </c>
      <c r="I799" s="41" t="s">
        <v>152</v>
      </c>
    </row>
    <row r="800" spans="1:9" ht="38.25">
      <c r="A800" s="356"/>
      <c r="B800" s="233"/>
      <c r="C800" s="566" t="s">
        <v>3705</v>
      </c>
      <c r="D800" s="525" t="s">
        <v>28</v>
      </c>
      <c r="E800" s="525" t="s">
        <v>3633</v>
      </c>
      <c r="F800" s="525" t="s">
        <v>3706</v>
      </c>
      <c r="G800" s="316"/>
      <c r="H800" s="353">
        <v>1152130</v>
      </c>
      <c r="I800" s="41" t="s">
        <v>152</v>
      </c>
    </row>
    <row r="801" spans="1:9" ht="38.25">
      <c r="A801" s="356"/>
      <c r="B801" s="233"/>
      <c r="C801" s="566" t="s">
        <v>3707</v>
      </c>
      <c r="D801" s="525" t="s">
        <v>28</v>
      </c>
      <c r="E801" s="525" t="s">
        <v>3633</v>
      </c>
      <c r="F801" s="525" t="s">
        <v>3708</v>
      </c>
      <c r="G801" s="316"/>
      <c r="H801" s="353">
        <v>1486944</v>
      </c>
      <c r="I801" s="41" t="s">
        <v>152</v>
      </c>
    </row>
    <row r="802" spans="1:9" ht="38.25">
      <c r="A802" s="356"/>
      <c r="B802" s="233"/>
      <c r="C802" s="566" t="s">
        <v>3709</v>
      </c>
      <c r="D802" s="525" t="s">
        <v>28</v>
      </c>
      <c r="E802" s="525" t="s">
        <v>3633</v>
      </c>
      <c r="F802" s="525" t="s">
        <v>3710</v>
      </c>
      <c r="G802" s="316"/>
      <c r="H802" s="353">
        <v>116111</v>
      </c>
      <c r="I802" s="41" t="s">
        <v>152</v>
      </c>
    </row>
    <row r="803" spans="1:9" ht="38.25">
      <c r="A803" s="356"/>
      <c r="B803" s="233"/>
      <c r="C803" s="566" t="s">
        <v>3711</v>
      </c>
      <c r="D803" s="525" t="s">
        <v>28</v>
      </c>
      <c r="E803" s="525" t="s">
        <v>3633</v>
      </c>
      <c r="F803" s="525" t="s">
        <v>3712</v>
      </c>
      <c r="G803" s="316"/>
      <c r="H803" s="353">
        <v>182130</v>
      </c>
      <c r="I803" s="41" t="s">
        <v>152</v>
      </c>
    </row>
    <row r="804" spans="1:9" ht="38.25">
      <c r="A804" s="356"/>
      <c r="B804" s="233"/>
      <c r="C804" s="566" t="s">
        <v>3713</v>
      </c>
      <c r="D804" s="525" t="s">
        <v>28</v>
      </c>
      <c r="E804" s="525" t="s">
        <v>3633</v>
      </c>
      <c r="F804" s="525" t="s">
        <v>3714</v>
      </c>
      <c r="G804" s="316"/>
      <c r="H804" s="353">
        <v>1618056</v>
      </c>
      <c r="I804" s="41" t="s">
        <v>152</v>
      </c>
    </row>
    <row r="805" spans="1:9" ht="38.25">
      <c r="A805" s="356"/>
      <c r="B805" s="233"/>
      <c r="C805" s="566" t="s">
        <v>3715</v>
      </c>
      <c r="D805" s="525" t="s">
        <v>28</v>
      </c>
      <c r="E805" s="525" t="s">
        <v>3633</v>
      </c>
      <c r="F805" s="525" t="s">
        <v>3716</v>
      </c>
      <c r="G805" s="316"/>
      <c r="H805" s="353">
        <v>1971574</v>
      </c>
      <c r="I805" s="41" t="s">
        <v>152</v>
      </c>
    </row>
    <row r="806" spans="1:9" ht="39.75" customHeight="1">
      <c r="A806" s="356"/>
      <c r="B806" s="233"/>
      <c r="C806" s="566" t="s">
        <v>3717</v>
      </c>
      <c r="D806" s="525" t="s">
        <v>3718</v>
      </c>
      <c r="E806" s="525" t="s">
        <v>165</v>
      </c>
      <c r="F806" s="525" t="s">
        <v>3719</v>
      </c>
      <c r="G806" s="316"/>
      <c r="H806" s="353">
        <v>16574</v>
      </c>
      <c r="I806" s="41" t="s">
        <v>152</v>
      </c>
    </row>
    <row r="807" spans="1:9" ht="39.75" customHeight="1">
      <c r="A807" s="356"/>
      <c r="B807" s="233"/>
      <c r="C807" s="566" t="s">
        <v>3720</v>
      </c>
      <c r="D807" s="525" t="s">
        <v>3718</v>
      </c>
      <c r="E807" s="525" t="s">
        <v>165</v>
      </c>
      <c r="F807" s="525" t="s">
        <v>3721</v>
      </c>
      <c r="G807" s="316"/>
      <c r="H807" s="353">
        <v>21296</v>
      </c>
      <c r="I807" s="41" t="s">
        <v>152</v>
      </c>
    </row>
    <row r="808" spans="1:9" ht="39.75" customHeight="1">
      <c r="A808" s="356"/>
      <c r="B808" s="233"/>
      <c r="C808" s="566" t="s">
        <v>3722</v>
      </c>
      <c r="D808" s="525" t="s">
        <v>3718</v>
      </c>
      <c r="E808" s="525" t="s">
        <v>165</v>
      </c>
      <c r="F808" s="525" t="s">
        <v>3723</v>
      </c>
      <c r="G808" s="316"/>
      <c r="H808" s="353">
        <v>35185</v>
      </c>
      <c r="I808" s="41" t="s">
        <v>152</v>
      </c>
    </row>
    <row r="809" spans="1:9" ht="39.75" customHeight="1">
      <c r="A809" s="356"/>
      <c r="B809" s="233"/>
      <c r="C809" s="566" t="s">
        <v>3724</v>
      </c>
      <c r="D809" s="525" t="s">
        <v>3718</v>
      </c>
      <c r="E809" s="525" t="s">
        <v>165</v>
      </c>
      <c r="F809" s="525" t="s">
        <v>3725</v>
      </c>
      <c r="G809" s="316"/>
      <c r="H809" s="353">
        <v>56481</v>
      </c>
      <c r="I809" s="41" t="s">
        <v>152</v>
      </c>
    </row>
    <row r="810" spans="1:9" ht="39.75" customHeight="1">
      <c r="A810" s="356"/>
      <c r="B810" s="233"/>
      <c r="C810" s="566" t="s">
        <v>3726</v>
      </c>
      <c r="D810" s="525" t="s">
        <v>3718</v>
      </c>
      <c r="E810" s="525" t="s">
        <v>165</v>
      </c>
      <c r="F810" s="525" t="s">
        <v>3727</v>
      </c>
      <c r="G810" s="316"/>
      <c r="H810" s="353">
        <v>19815</v>
      </c>
      <c r="I810" s="41" t="s">
        <v>152</v>
      </c>
    </row>
    <row r="811" spans="1:9" ht="39.75" customHeight="1">
      <c r="A811" s="356"/>
      <c r="B811" s="233"/>
      <c r="C811" s="566" t="s">
        <v>3728</v>
      </c>
      <c r="D811" s="525" t="s">
        <v>3718</v>
      </c>
      <c r="E811" s="525" t="s">
        <v>165</v>
      </c>
      <c r="F811" s="525" t="s">
        <v>3729</v>
      </c>
      <c r="G811" s="316"/>
      <c r="H811" s="353">
        <v>28148</v>
      </c>
      <c r="I811" s="41" t="s">
        <v>152</v>
      </c>
    </row>
    <row r="812" spans="1:9" ht="39.75" customHeight="1">
      <c r="A812" s="356"/>
      <c r="B812" s="233"/>
      <c r="C812" s="566" t="s">
        <v>3730</v>
      </c>
      <c r="D812" s="525" t="s">
        <v>3718</v>
      </c>
      <c r="E812" s="525" t="s">
        <v>165</v>
      </c>
      <c r="F812" s="525" t="s">
        <v>3731</v>
      </c>
      <c r="G812" s="739" t="s">
        <v>3631</v>
      </c>
      <c r="H812" s="353">
        <v>40556</v>
      </c>
      <c r="I812" s="41" t="s">
        <v>152</v>
      </c>
    </row>
    <row r="813" spans="1:9" ht="39.75" customHeight="1">
      <c r="A813" s="356"/>
      <c r="B813" s="233"/>
      <c r="C813" s="566" t="s">
        <v>3732</v>
      </c>
      <c r="D813" s="525" t="s">
        <v>3718</v>
      </c>
      <c r="E813" s="525" t="s">
        <v>165</v>
      </c>
      <c r="F813" s="525" t="s">
        <v>3733</v>
      </c>
      <c r="G813" s="740"/>
      <c r="H813" s="353">
        <v>71204</v>
      </c>
      <c r="I813" s="41" t="s">
        <v>152</v>
      </c>
    </row>
    <row r="814" spans="1:9" ht="39.75" customHeight="1">
      <c r="A814" s="356"/>
      <c r="B814" s="233"/>
      <c r="C814" s="566" t="s">
        <v>3734</v>
      </c>
      <c r="D814" s="525" t="s">
        <v>3718</v>
      </c>
      <c r="E814" s="525" t="s">
        <v>165</v>
      </c>
      <c r="F814" s="525" t="s">
        <v>3735</v>
      </c>
      <c r="G814" s="740"/>
      <c r="H814" s="353">
        <v>47037</v>
      </c>
      <c r="I814" s="41" t="s">
        <v>152</v>
      </c>
    </row>
    <row r="815" spans="1:9" ht="39.75" customHeight="1">
      <c r="A815" s="356"/>
      <c r="B815" s="233"/>
      <c r="C815" s="566" t="s">
        <v>3736</v>
      </c>
      <c r="D815" s="525" t="s">
        <v>3718</v>
      </c>
      <c r="E815" s="525" t="s">
        <v>165</v>
      </c>
      <c r="F815" s="525" t="s">
        <v>3737</v>
      </c>
      <c r="G815" s="740"/>
      <c r="H815" s="353">
        <v>67407</v>
      </c>
      <c r="I815" s="41" t="s">
        <v>152</v>
      </c>
    </row>
    <row r="816" spans="1:9" ht="39.75" customHeight="1">
      <c r="A816" s="356"/>
      <c r="B816" s="233"/>
      <c r="C816" s="566" t="s">
        <v>3738</v>
      </c>
      <c r="D816" s="525" t="s">
        <v>3718</v>
      </c>
      <c r="E816" s="525" t="s">
        <v>165</v>
      </c>
      <c r="F816" s="525" t="s">
        <v>3739</v>
      </c>
      <c r="G816" s="740"/>
      <c r="H816" s="353">
        <v>119722</v>
      </c>
      <c r="I816" s="41" t="s">
        <v>152</v>
      </c>
    </row>
    <row r="817" spans="1:9" ht="39.75" customHeight="1">
      <c r="A817" s="356"/>
      <c r="B817" s="233"/>
      <c r="C817" s="566" t="s">
        <v>3740</v>
      </c>
      <c r="D817" s="525" t="s">
        <v>3741</v>
      </c>
      <c r="E817" s="525" t="s">
        <v>165</v>
      </c>
      <c r="F817" s="525" t="s">
        <v>3742</v>
      </c>
      <c r="G817" s="740"/>
      <c r="H817" s="353">
        <v>138056</v>
      </c>
      <c r="I817" s="41" t="s">
        <v>152</v>
      </c>
    </row>
    <row r="818" spans="1:9" ht="39.75" customHeight="1">
      <c r="A818" s="356"/>
      <c r="B818" s="233"/>
      <c r="C818" s="566" t="s">
        <v>3743</v>
      </c>
      <c r="D818" s="525" t="s">
        <v>3741</v>
      </c>
      <c r="E818" s="525" t="s">
        <v>165</v>
      </c>
      <c r="F818" s="525" t="s">
        <v>3744</v>
      </c>
      <c r="G818" s="316"/>
      <c r="H818" s="353">
        <v>178241</v>
      </c>
      <c r="I818" s="41" t="s">
        <v>152</v>
      </c>
    </row>
    <row r="819" spans="1:9" ht="39.75" customHeight="1">
      <c r="A819" s="356"/>
      <c r="B819" s="233"/>
      <c r="C819" s="566" t="s">
        <v>3745</v>
      </c>
      <c r="D819" s="525" t="s">
        <v>3741</v>
      </c>
      <c r="E819" s="525" t="s">
        <v>165</v>
      </c>
      <c r="F819" s="525" t="s">
        <v>3746</v>
      </c>
      <c r="G819" s="316"/>
      <c r="H819" s="353">
        <v>191944</v>
      </c>
      <c r="I819" s="41" t="s">
        <v>152</v>
      </c>
    </row>
    <row r="820" spans="1:9" ht="39.75" customHeight="1">
      <c r="A820" s="367"/>
      <c r="B820" s="529"/>
      <c r="C820" s="566" t="s">
        <v>3747</v>
      </c>
      <c r="D820" s="525" t="s">
        <v>3741</v>
      </c>
      <c r="E820" s="525" t="s">
        <v>165</v>
      </c>
      <c r="F820" s="525" t="s">
        <v>3748</v>
      </c>
      <c r="G820" s="316"/>
      <c r="H820" s="353">
        <v>239444</v>
      </c>
      <c r="I820" s="41" t="s">
        <v>152</v>
      </c>
    </row>
    <row r="821" spans="1:9" ht="34.9" customHeight="1">
      <c r="A821" s="715" t="s">
        <v>3750</v>
      </c>
      <c r="B821" s="813" t="s">
        <v>7</v>
      </c>
      <c r="C821" s="819" t="s">
        <v>3902</v>
      </c>
      <c r="D821" s="820"/>
      <c r="E821" s="820"/>
      <c r="F821" s="821"/>
      <c r="G821" s="818" t="s">
        <v>3776</v>
      </c>
      <c r="H821" s="129"/>
      <c r="I821" s="859" t="s">
        <v>4783</v>
      </c>
    </row>
    <row r="822" spans="1:9" ht="51">
      <c r="A822" s="716"/>
      <c r="B822" s="814"/>
      <c r="C822" s="567" t="s">
        <v>3777</v>
      </c>
      <c r="D822" s="568" t="s">
        <v>3778</v>
      </c>
      <c r="E822" s="53" t="s">
        <v>3779</v>
      </c>
      <c r="F822" s="13" t="s">
        <v>3780</v>
      </c>
      <c r="G822" s="815"/>
      <c r="H822" s="569">
        <v>3890</v>
      </c>
      <c r="I822" s="860"/>
    </row>
    <row r="823" spans="1:9" ht="51">
      <c r="A823" s="356"/>
      <c r="B823" s="309"/>
      <c r="C823" s="567" t="s">
        <v>3781</v>
      </c>
      <c r="D823" s="568" t="s">
        <v>3778</v>
      </c>
      <c r="E823" s="53" t="s">
        <v>3782</v>
      </c>
      <c r="F823" s="13" t="s">
        <v>3780</v>
      </c>
      <c r="G823" s="815"/>
      <c r="H823" s="569">
        <v>6440</v>
      </c>
      <c r="I823" s="860"/>
    </row>
    <row r="824" spans="1:9" ht="38.25">
      <c r="A824" s="356"/>
      <c r="B824" s="309"/>
      <c r="C824" s="567" t="s">
        <v>3783</v>
      </c>
      <c r="D824" s="568" t="s">
        <v>3778</v>
      </c>
      <c r="E824" s="53" t="s">
        <v>3784</v>
      </c>
      <c r="F824" s="13" t="s">
        <v>3780</v>
      </c>
      <c r="G824" s="815"/>
      <c r="H824" s="569">
        <v>7460</v>
      </c>
      <c r="I824" s="41" t="s">
        <v>152</v>
      </c>
    </row>
    <row r="825" spans="1:9" ht="51">
      <c r="A825" s="356"/>
      <c r="B825" s="309"/>
      <c r="C825" s="567" t="s">
        <v>3785</v>
      </c>
      <c r="D825" s="568" t="s">
        <v>3778</v>
      </c>
      <c r="E825" s="53" t="s">
        <v>3784</v>
      </c>
      <c r="F825" s="13" t="s">
        <v>3780</v>
      </c>
      <c r="G825" s="815"/>
      <c r="H825" s="569">
        <v>10520</v>
      </c>
      <c r="I825" s="41" t="s">
        <v>152</v>
      </c>
    </row>
    <row r="826" spans="1:9" ht="51">
      <c r="A826" s="356"/>
      <c r="B826" s="309"/>
      <c r="C826" s="567" t="s">
        <v>3786</v>
      </c>
      <c r="D826" s="568" t="s">
        <v>3778</v>
      </c>
      <c r="E826" s="53" t="s">
        <v>3784</v>
      </c>
      <c r="F826" s="13" t="s">
        <v>3780</v>
      </c>
      <c r="G826" s="815"/>
      <c r="H826" s="569">
        <v>13520</v>
      </c>
      <c r="I826" s="41" t="s">
        <v>152</v>
      </c>
    </row>
    <row r="827" spans="1:9" ht="51">
      <c r="A827" s="356"/>
      <c r="B827" s="309"/>
      <c r="C827" s="567" t="s">
        <v>3787</v>
      </c>
      <c r="D827" s="568" t="s">
        <v>3778</v>
      </c>
      <c r="E827" s="53" t="s">
        <v>3784</v>
      </c>
      <c r="F827" s="13" t="s">
        <v>3780</v>
      </c>
      <c r="G827" s="316"/>
      <c r="H827" s="569">
        <v>19260</v>
      </c>
      <c r="I827" s="41" t="s">
        <v>152</v>
      </c>
    </row>
    <row r="828" spans="1:9" ht="51">
      <c r="A828" s="356"/>
      <c r="B828" s="309"/>
      <c r="C828" s="567" t="s">
        <v>3788</v>
      </c>
      <c r="D828" s="568" t="s">
        <v>3778</v>
      </c>
      <c r="E828" s="53" t="s">
        <v>3784</v>
      </c>
      <c r="F828" s="13" t="s">
        <v>3780</v>
      </c>
      <c r="G828" s="316"/>
      <c r="H828" s="569">
        <v>31210</v>
      </c>
      <c r="I828" s="41" t="s">
        <v>152</v>
      </c>
    </row>
    <row r="829" spans="1:9" ht="51">
      <c r="A829" s="356"/>
      <c r="B829" s="309"/>
      <c r="C829" s="567" t="s">
        <v>3789</v>
      </c>
      <c r="D829" s="568" t="s">
        <v>3778</v>
      </c>
      <c r="E829" s="53" t="s">
        <v>3790</v>
      </c>
      <c r="F829" s="13" t="s">
        <v>3780</v>
      </c>
      <c r="G829" s="818" t="s">
        <v>3776</v>
      </c>
      <c r="H829" s="569">
        <v>15060</v>
      </c>
      <c r="I829" s="41" t="s">
        <v>152</v>
      </c>
    </row>
    <row r="830" spans="1:9" ht="51">
      <c r="A830" s="356"/>
      <c r="B830" s="309"/>
      <c r="C830" s="567" t="s">
        <v>3791</v>
      </c>
      <c r="D830" s="568" t="s">
        <v>3778</v>
      </c>
      <c r="E830" s="53" t="s">
        <v>3790</v>
      </c>
      <c r="F830" s="13" t="s">
        <v>3780</v>
      </c>
      <c r="G830" s="815"/>
      <c r="H830" s="569">
        <v>21210</v>
      </c>
      <c r="I830" s="41" t="s">
        <v>152</v>
      </c>
    </row>
    <row r="831" spans="1:9" ht="51">
      <c r="A831" s="356"/>
      <c r="B831" s="309"/>
      <c r="C831" s="567" t="s">
        <v>3792</v>
      </c>
      <c r="D831" s="568" t="s">
        <v>3778</v>
      </c>
      <c r="E831" s="53" t="s">
        <v>3790</v>
      </c>
      <c r="F831" s="13" t="s">
        <v>3780</v>
      </c>
      <c r="G831" s="815"/>
      <c r="H831" s="569">
        <v>77180</v>
      </c>
      <c r="I831" s="41" t="s">
        <v>152</v>
      </c>
    </row>
    <row r="832" spans="1:9" ht="38.25">
      <c r="A832" s="356"/>
      <c r="B832" s="309"/>
      <c r="C832" s="567" t="s">
        <v>3793</v>
      </c>
      <c r="D832" s="568" t="s">
        <v>3778</v>
      </c>
      <c r="E832" s="53" t="s">
        <v>3784</v>
      </c>
      <c r="F832" s="13" t="s">
        <v>3780</v>
      </c>
      <c r="G832" s="815"/>
      <c r="H832" s="569">
        <v>10020</v>
      </c>
      <c r="I832" s="41" t="s">
        <v>152</v>
      </c>
    </row>
    <row r="833" spans="1:9" ht="38.25">
      <c r="A833" s="356"/>
      <c r="B833" s="309"/>
      <c r="C833" s="567" t="s">
        <v>3794</v>
      </c>
      <c r="D833" s="568" t="s">
        <v>3778</v>
      </c>
      <c r="E833" s="53" t="s">
        <v>3784</v>
      </c>
      <c r="F833" s="13" t="s">
        <v>3780</v>
      </c>
      <c r="G833" s="815"/>
      <c r="H833" s="569">
        <v>16330</v>
      </c>
      <c r="I833" s="41" t="s">
        <v>152</v>
      </c>
    </row>
    <row r="834" spans="1:9" ht="38.25">
      <c r="A834" s="356"/>
      <c r="B834" s="309"/>
      <c r="C834" s="567" t="s">
        <v>3795</v>
      </c>
      <c r="D834" s="568" t="s">
        <v>3778</v>
      </c>
      <c r="E834" s="53" t="s">
        <v>3784</v>
      </c>
      <c r="F834" s="13" t="s">
        <v>3780</v>
      </c>
      <c r="G834" s="815"/>
      <c r="H834" s="569">
        <v>60080</v>
      </c>
      <c r="I834" s="41" t="s">
        <v>152</v>
      </c>
    </row>
    <row r="835" spans="1:9" ht="38.25">
      <c r="A835" s="356"/>
      <c r="B835" s="309"/>
      <c r="C835" s="567" t="s">
        <v>3796</v>
      </c>
      <c r="D835" s="568" t="s">
        <v>3778</v>
      </c>
      <c r="E835" s="53" t="s">
        <v>3784</v>
      </c>
      <c r="F835" s="13" t="s">
        <v>3797</v>
      </c>
      <c r="G835" s="316"/>
      <c r="H835" s="569">
        <v>272570</v>
      </c>
      <c r="I835" s="41" t="s">
        <v>152</v>
      </c>
    </row>
    <row r="836" spans="1:9" ht="38.25">
      <c r="A836" s="356"/>
      <c r="B836" s="309"/>
      <c r="C836" s="567" t="s">
        <v>3798</v>
      </c>
      <c r="D836" s="568" t="s">
        <v>3778</v>
      </c>
      <c r="E836" s="53" t="s">
        <v>3784</v>
      </c>
      <c r="F836" s="13" t="s">
        <v>3797</v>
      </c>
      <c r="G836" s="316"/>
      <c r="H836" s="569">
        <v>1369560</v>
      </c>
      <c r="I836" s="41" t="s">
        <v>152</v>
      </c>
    </row>
    <row r="837" spans="1:9" ht="38.25">
      <c r="A837" s="356"/>
      <c r="B837" s="309"/>
      <c r="C837" s="567" t="s">
        <v>3799</v>
      </c>
      <c r="D837" s="568" t="s">
        <v>3778</v>
      </c>
      <c r="E837" s="53" t="s">
        <v>3784</v>
      </c>
      <c r="F837" s="13" t="s">
        <v>3797</v>
      </c>
      <c r="G837" s="316"/>
      <c r="H837" s="569">
        <v>1752200</v>
      </c>
      <c r="I837" s="41" t="s">
        <v>152</v>
      </c>
    </row>
    <row r="838" spans="1:9" ht="51">
      <c r="A838" s="356"/>
      <c r="B838" s="309"/>
      <c r="C838" s="567" t="s">
        <v>3800</v>
      </c>
      <c r="D838" s="568" t="s">
        <v>3778</v>
      </c>
      <c r="E838" s="53" t="s">
        <v>3801</v>
      </c>
      <c r="F838" s="13" t="s">
        <v>3797</v>
      </c>
      <c r="G838" s="316"/>
      <c r="H838" s="569">
        <v>10910</v>
      </c>
      <c r="I838" s="41" t="s">
        <v>152</v>
      </c>
    </row>
    <row r="839" spans="1:9" ht="51">
      <c r="A839" s="356"/>
      <c r="B839" s="309"/>
      <c r="C839" s="567" t="s">
        <v>3802</v>
      </c>
      <c r="D839" s="568" t="s">
        <v>3778</v>
      </c>
      <c r="E839" s="53" t="s">
        <v>3801</v>
      </c>
      <c r="F839" s="13" t="s">
        <v>3797</v>
      </c>
      <c r="G839" s="316"/>
      <c r="H839" s="569">
        <v>14010</v>
      </c>
      <c r="I839" s="41" t="s">
        <v>152</v>
      </c>
    </row>
    <row r="840" spans="1:9" ht="51">
      <c r="A840" s="356"/>
      <c r="B840" s="309"/>
      <c r="C840" s="567" t="s">
        <v>3803</v>
      </c>
      <c r="D840" s="568" t="s">
        <v>3778</v>
      </c>
      <c r="E840" s="53" t="s">
        <v>3801</v>
      </c>
      <c r="F840" s="13" t="s">
        <v>3797</v>
      </c>
      <c r="G840" s="316"/>
      <c r="H840" s="569">
        <v>41490</v>
      </c>
      <c r="I840" s="41" t="s">
        <v>152</v>
      </c>
    </row>
    <row r="841" spans="1:9" ht="51">
      <c r="A841" s="356"/>
      <c r="B841" s="309"/>
      <c r="C841" s="567" t="s">
        <v>3804</v>
      </c>
      <c r="D841" s="568" t="s">
        <v>3778</v>
      </c>
      <c r="E841" s="53" t="s">
        <v>3801</v>
      </c>
      <c r="F841" s="13" t="s">
        <v>3797</v>
      </c>
      <c r="G841" s="316"/>
      <c r="H841" s="569">
        <v>149120</v>
      </c>
      <c r="I841" s="41" t="s">
        <v>152</v>
      </c>
    </row>
    <row r="842" spans="1:9" ht="51">
      <c r="A842" s="356"/>
      <c r="B842" s="309"/>
      <c r="C842" s="567" t="s">
        <v>3805</v>
      </c>
      <c r="D842" s="568" t="s">
        <v>3778</v>
      </c>
      <c r="E842" s="53" t="s">
        <v>3801</v>
      </c>
      <c r="F842" s="13" t="s">
        <v>3797</v>
      </c>
      <c r="G842" s="818" t="s">
        <v>3776</v>
      </c>
      <c r="H842" s="569">
        <v>279530</v>
      </c>
      <c r="I842" s="41" t="s">
        <v>152</v>
      </c>
    </row>
    <row r="843" spans="1:9" ht="51">
      <c r="A843" s="356"/>
      <c r="B843" s="309"/>
      <c r="C843" s="567" t="s">
        <v>3806</v>
      </c>
      <c r="D843" s="568" t="s">
        <v>3778</v>
      </c>
      <c r="E843" s="53" t="s">
        <v>3801</v>
      </c>
      <c r="F843" s="13" t="s">
        <v>3797</v>
      </c>
      <c r="G843" s="815"/>
      <c r="H843" s="569">
        <v>544860</v>
      </c>
      <c r="I843" s="41" t="s">
        <v>152</v>
      </c>
    </row>
    <row r="844" spans="1:9" ht="51">
      <c r="A844" s="356"/>
      <c r="B844" s="309"/>
      <c r="C844" s="567" t="s">
        <v>3807</v>
      </c>
      <c r="D844" s="568" t="s">
        <v>3778</v>
      </c>
      <c r="E844" s="53" t="s">
        <v>3801</v>
      </c>
      <c r="F844" s="13" t="s">
        <v>3797</v>
      </c>
      <c r="G844" s="815"/>
      <c r="H844" s="569">
        <v>842860</v>
      </c>
      <c r="I844" s="41" t="s">
        <v>152</v>
      </c>
    </row>
    <row r="845" spans="1:9" ht="63.75">
      <c r="A845" s="356"/>
      <c r="B845" s="309"/>
      <c r="C845" s="567" t="s">
        <v>3808</v>
      </c>
      <c r="D845" s="568" t="s">
        <v>3778</v>
      </c>
      <c r="E845" s="53" t="s">
        <v>3809</v>
      </c>
      <c r="F845" s="13" t="s">
        <v>3797</v>
      </c>
      <c r="G845" s="815"/>
      <c r="H845" s="569">
        <v>31320</v>
      </c>
      <c r="I845" s="41" t="s">
        <v>152</v>
      </c>
    </row>
    <row r="846" spans="1:9" ht="51">
      <c r="A846" s="356"/>
      <c r="B846" s="309"/>
      <c r="C846" s="567" t="s">
        <v>3810</v>
      </c>
      <c r="D846" s="568" t="s">
        <v>3778</v>
      </c>
      <c r="E846" s="53" t="s">
        <v>3809</v>
      </c>
      <c r="F846" s="13" t="s">
        <v>3797</v>
      </c>
      <c r="G846" s="815"/>
      <c r="H846" s="569">
        <v>67820</v>
      </c>
      <c r="I846" s="41" t="s">
        <v>152</v>
      </c>
    </row>
    <row r="847" spans="1:9" ht="51">
      <c r="A847" s="356"/>
      <c r="B847" s="309"/>
      <c r="C847" s="567" t="s">
        <v>3811</v>
      </c>
      <c r="D847" s="568" t="s">
        <v>3778</v>
      </c>
      <c r="E847" s="53" t="s">
        <v>3809</v>
      </c>
      <c r="F847" s="13" t="s">
        <v>3797</v>
      </c>
      <c r="G847" s="815"/>
      <c r="H847" s="569">
        <v>151260</v>
      </c>
      <c r="I847" s="41" t="s">
        <v>152</v>
      </c>
    </row>
    <row r="848" spans="1:9" ht="51">
      <c r="A848" s="356"/>
      <c r="B848" s="309"/>
      <c r="C848" s="567" t="s">
        <v>3812</v>
      </c>
      <c r="D848" s="568" t="s">
        <v>3778</v>
      </c>
      <c r="E848" s="53" t="s">
        <v>3809</v>
      </c>
      <c r="F848" s="13" t="s">
        <v>3797</v>
      </c>
      <c r="G848" s="316"/>
      <c r="H848" s="569">
        <v>41320</v>
      </c>
      <c r="I848" s="41" t="s">
        <v>152</v>
      </c>
    </row>
    <row r="849" spans="1:9" ht="51">
      <c r="A849" s="356"/>
      <c r="B849" s="309"/>
      <c r="C849" s="567" t="s">
        <v>3813</v>
      </c>
      <c r="D849" s="568" t="s">
        <v>3778</v>
      </c>
      <c r="E849" s="53" t="s">
        <v>3809</v>
      </c>
      <c r="F849" s="13" t="s">
        <v>3797</v>
      </c>
      <c r="G849" s="316"/>
      <c r="H849" s="569">
        <v>62450</v>
      </c>
      <c r="I849" s="41" t="s">
        <v>152</v>
      </c>
    </row>
    <row r="850" spans="1:9" ht="63.75">
      <c r="A850" s="356"/>
      <c r="B850" s="309"/>
      <c r="C850" s="567" t="s">
        <v>3814</v>
      </c>
      <c r="D850" s="568" t="s">
        <v>3778</v>
      </c>
      <c r="E850" s="53" t="s">
        <v>3809</v>
      </c>
      <c r="F850" s="13" t="s">
        <v>3797</v>
      </c>
      <c r="G850" s="316"/>
      <c r="H850" s="569">
        <v>127660</v>
      </c>
      <c r="I850" s="41" t="s">
        <v>152</v>
      </c>
    </row>
    <row r="851" spans="1:9" ht="63.75">
      <c r="A851" s="356"/>
      <c r="B851" s="309"/>
      <c r="C851" s="567" t="s">
        <v>3815</v>
      </c>
      <c r="D851" s="568" t="s">
        <v>3778</v>
      </c>
      <c r="E851" s="53" t="s">
        <v>3809</v>
      </c>
      <c r="F851" s="13" t="s">
        <v>3797</v>
      </c>
      <c r="G851" s="316"/>
      <c r="H851" s="569">
        <v>52570</v>
      </c>
      <c r="I851" s="41" t="s">
        <v>152</v>
      </c>
    </row>
    <row r="852" spans="1:9" ht="63.75">
      <c r="A852" s="356"/>
      <c r="B852" s="309"/>
      <c r="C852" s="567" t="s">
        <v>3816</v>
      </c>
      <c r="D852" s="568" t="s">
        <v>3778</v>
      </c>
      <c r="E852" s="53" t="s">
        <v>3809</v>
      </c>
      <c r="F852" s="13" t="s">
        <v>3797</v>
      </c>
      <c r="G852" s="316"/>
      <c r="H852" s="569">
        <v>79490</v>
      </c>
      <c r="I852" s="41" t="s">
        <v>152</v>
      </c>
    </row>
    <row r="853" spans="1:9" ht="51">
      <c r="A853" s="356"/>
      <c r="B853" s="309"/>
      <c r="C853" s="567" t="s">
        <v>3817</v>
      </c>
      <c r="D853" s="568" t="s">
        <v>3778</v>
      </c>
      <c r="E853" s="53" t="s">
        <v>3818</v>
      </c>
      <c r="F853" s="13" t="s">
        <v>3797</v>
      </c>
      <c r="G853" s="818" t="s">
        <v>3776</v>
      </c>
      <c r="H853" s="569">
        <v>394570</v>
      </c>
      <c r="I853" s="41" t="s">
        <v>152</v>
      </c>
    </row>
    <row r="854" spans="1:9" ht="51">
      <c r="A854" s="356"/>
      <c r="B854" s="309"/>
      <c r="C854" s="567" t="s">
        <v>3819</v>
      </c>
      <c r="D854" s="568" t="s">
        <v>3778</v>
      </c>
      <c r="E854" s="53" t="s">
        <v>3818</v>
      </c>
      <c r="F854" s="13" t="s">
        <v>3797</v>
      </c>
      <c r="G854" s="815"/>
      <c r="H854" s="569">
        <v>708970</v>
      </c>
      <c r="I854" s="41" t="s">
        <v>152</v>
      </c>
    </row>
    <row r="855" spans="1:9" ht="51">
      <c r="A855" s="356"/>
      <c r="B855" s="309"/>
      <c r="C855" s="567" t="s">
        <v>3820</v>
      </c>
      <c r="D855" s="568" t="s">
        <v>3778</v>
      </c>
      <c r="E855" s="53" t="s">
        <v>3818</v>
      </c>
      <c r="F855" s="13" t="s">
        <v>3797</v>
      </c>
      <c r="G855" s="815"/>
      <c r="H855" s="569">
        <v>1378370</v>
      </c>
      <c r="I855" s="41" t="s">
        <v>152</v>
      </c>
    </row>
    <row r="856" spans="1:9" ht="51">
      <c r="A856" s="356"/>
      <c r="B856" s="309"/>
      <c r="C856" s="567" t="s">
        <v>3821</v>
      </c>
      <c r="D856" s="568" t="s">
        <v>3778</v>
      </c>
      <c r="E856" s="53" t="s">
        <v>3818</v>
      </c>
      <c r="F856" s="13" t="s">
        <v>3797</v>
      </c>
      <c r="G856" s="815"/>
      <c r="H856" s="569">
        <v>1778880</v>
      </c>
      <c r="I856" s="41" t="s">
        <v>152</v>
      </c>
    </row>
    <row r="857" spans="1:9" ht="51">
      <c r="A857" s="356"/>
      <c r="B857" s="309"/>
      <c r="C857" s="567" t="s">
        <v>3822</v>
      </c>
      <c r="D857" s="568" t="s">
        <v>3778</v>
      </c>
      <c r="E857" s="53" t="s">
        <v>3818</v>
      </c>
      <c r="F857" s="13" t="s">
        <v>3797</v>
      </c>
      <c r="G857" s="815"/>
      <c r="H857" s="569">
        <v>230180</v>
      </c>
      <c r="I857" s="41" t="s">
        <v>152</v>
      </c>
    </row>
    <row r="858" spans="1:9" ht="51">
      <c r="A858" s="356"/>
      <c r="B858" s="309"/>
      <c r="C858" s="567" t="s">
        <v>3823</v>
      </c>
      <c r="D858" s="568" t="s">
        <v>3778</v>
      </c>
      <c r="E858" s="53" t="s">
        <v>3818</v>
      </c>
      <c r="F858" s="13" t="s">
        <v>3797</v>
      </c>
      <c r="G858" s="815"/>
      <c r="H858" s="569">
        <v>334440</v>
      </c>
      <c r="I858" s="41" t="s">
        <v>152</v>
      </c>
    </row>
    <row r="859" spans="1:9" ht="51">
      <c r="A859" s="356"/>
      <c r="B859" s="309"/>
      <c r="C859" s="567" t="s">
        <v>3824</v>
      </c>
      <c r="D859" s="568" t="s">
        <v>3778</v>
      </c>
      <c r="E859" s="53" t="s">
        <v>3818</v>
      </c>
      <c r="F859" s="13" t="s">
        <v>3797</v>
      </c>
      <c r="G859" s="316"/>
      <c r="H859" s="569">
        <v>1758010</v>
      </c>
      <c r="I859" s="41" t="s">
        <v>152</v>
      </c>
    </row>
    <row r="860" spans="1:9" ht="51">
      <c r="A860" s="356"/>
      <c r="B860" s="309"/>
      <c r="C860" s="567" t="s">
        <v>3825</v>
      </c>
      <c r="D860" s="568" t="s">
        <v>3778</v>
      </c>
      <c r="E860" s="53" t="s">
        <v>3818</v>
      </c>
      <c r="F860" s="13" t="s">
        <v>3797</v>
      </c>
      <c r="G860" s="316"/>
      <c r="H860" s="569">
        <v>2184750</v>
      </c>
      <c r="I860" s="41" t="s">
        <v>152</v>
      </c>
    </row>
    <row r="861" spans="1:9" ht="51">
      <c r="A861" s="356"/>
      <c r="B861" s="309"/>
      <c r="C861" s="567" t="s">
        <v>3826</v>
      </c>
      <c r="D861" s="568" t="s">
        <v>3778</v>
      </c>
      <c r="E861" s="53" t="s">
        <v>3818</v>
      </c>
      <c r="F861" s="13" t="s">
        <v>3797</v>
      </c>
      <c r="G861" s="316"/>
      <c r="H861" s="569">
        <v>325450</v>
      </c>
      <c r="I861" s="41" t="s">
        <v>152</v>
      </c>
    </row>
    <row r="862" spans="1:9" ht="51">
      <c r="A862" s="356"/>
      <c r="B862" s="309"/>
      <c r="C862" s="567" t="s">
        <v>3827</v>
      </c>
      <c r="D862" s="568" t="s">
        <v>3778</v>
      </c>
      <c r="E862" s="53" t="s">
        <v>3818</v>
      </c>
      <c r="F862" s="13" t="s">
        <v>3797</v>
      </c>
      <c r="G862" s="316"/>
      <c r="H862" s="569">
        <v>863000</v>
      </c>
      <c r="I862" s="41" t="s">
        <v>152</v>
      </c>
    </row>
    <row r="863" spans="1:9" ht="51">
      <c r="A863" s="356"/>
      <c r="B863" s="309"/>
      <c r="C863" s="567" t="s">
        <v>3828</v>
      </c>
      <c r="D863" s="568" t="s">
        <v>3778</v>
      </c>
      <c r="E863" s="53" t="s">
        <v>3818</v>
      </c>
      <c r="F863" s="13" t="s">
        <v>3797</v>
      </c>
      <c r="G863" s="316"/>
      <c r="H863" s="569">
        <v>1672210</v>
      </c>
      <c r="I863" s="41" t="s">
        <v>152</v>
      </c>
    </row>
    <row r="864" spans="1:9" ht="51">
      <c r="A864" s="356"/>
      <c r="B864" s="309"/>
      <c r="C864" s="567" t="s">
        <v>3829</v>
      </c>
      <c r="D864" s="568" t="s">
        <v>3778</v>
      </c>
      <c r="E864" s="53" t="s">
        <v>3818</v>
      </c>
      <c r="F864" s="13" t="s">
        <v>3797</v>
      </c>
      <c r="G864" s="739" t="s">
        <v>3776</v>
      </c>
      <c r="H864" s="569">
        <v>2158920</v>
      </c>
      <c r="I864" s="41" t="s">
        <v>152</v>
      </c>
    </row>
    <row r="865" spans="1:9" ht="51">
      <c r="A865" s="356"/>
      <c r="B865" s="309"/>
      <c r="C865" s="567" t="s">
        <v>3830</v>
      </c>
      <c r="D865" s="568" t="s">
        <v>3778</v>
      </c>
      <c r="E865" s="53" t="s">
        <v>3801</v>
      </c>
      <c r="F865" s="13" t="s">
        <v>3797</v>
      </c>
      <c r="G865" s="740"/>
      <c r="H865" s="569">
        <v>426850</v>
      </c>
      <c r="I865" s="41" t="s">
        <v>152</v>
      </c>
    </row>
    <row r="866" spans="1:9" ht="51">
      <c r="A866" s="356"/>
      <c r="B866" s="309"/>
      <c r="C866" s="567" t="s">
        <v>3831</v>
      </c>
      <c r="D866" s="568" t="s">
        <v>3778</v>
      </c>
      <c r="E866" s="53" t="s">
        <v>3801</v>
      </c>
      <c r="F866" s="13" t="s">
        <v>3797</v>
      </c>
      <c r="G866" s="740"/>
      <c r="H866" s="569">
        <v>636000</v>
      </c>
      <c r="I866" s="41" t="s">
        <v>152</v>
      </c>
    </row>
    <row r="867" spans="1:9" ht="51">
      <c r="A867" s="356"/>
      <c r="B867" s="309"/>
      <c r="C867" s="567" t="s">
        <v>3832</v>
      </c>
      <c r="D867" s="568" t="s">
        <v>3778</v>
      </c>
      <c r="E867" s="53" t="s">
        <v>3801</v>
      </c>
      <c r="F867" s="13" t="s">
        <v>3797</v>
      </c>
      <c r="G867" s="740"/>
      <c r="H867" s="569">
        <v>1171960</v>
      </c>
      <c r="I867" s="41" t="s">
        <v>152</v>
      </c>
    </row>
    <row r="868" spans="1:9" ht="51">
      <c r="A868" s="356"/>
      <c r="B868" s="309"/>
      <c r="C868" s="567" t="s">
        <v>3833</v>
      </c>
      <c r="D868" s="568" t="s">
        <v>3778</v>
      </c>
      <c r="E868" s="53" t="s">
        <v>3801</v>
      </c>
      <c r="F868" s="13" t="s">
        <v>3797</v>
      </c>
      <c r="G868" s="740"/>
      <c r="H868" s="569">
        <v>2884560</v>
      </c>
      <c r="I868" s="41" t="s">
        <v>152</v>
      </c>
    </row>
    <row r="869" spans="1:9" ht="51">
      <c r="A869" s="356"/>
      <c r="B869" s="309"/>
      <c r="C869" s="567" t="s">
        <v>3834</v>
      </c>
      <c r="D869" s="568" t="s">
        <v>3778</v>
      </c>
      <c r="E869" s="53" t="s">
        <v>3801</v>
      </c>
      <c r="F869" s="13" t="s">
        <v>3797</v>
      </c>
      <c r="G869" s="740"/>
      <c r="H869" s="569">
        <v>4290220</v>
      </c>
      <c r="I869" s="41" t="s">
        <v>152</v>
      </c>
    </row>
    <row r="870" spans="1:9" ht="63.75">
      <c r="A870" s="356"/>
      <c r="B870" s="309"/>
      <c r="C870" s="567" t="s">
        <v>3835</v>
      </c>
      <c r="D870" s="568" t="s">
        <v>3778</v>
      </c>
      <c r="E870" s="53" t="s">
        <v>3818</v>
      </c>
      <c r="F870" s="13" t="s">
        <v>3797</v>
      </c>
      <c r="G870" s="316"/>
      <c r="H870" s="569">
        <v>380870</v>
      </c>
      <c r="I870" s="41" t="s">
        <v>152</v>
      </c>
    </row>
    <row r="871" spans="1:9" ht="63.75">
      <c r="A871" s="356"/>
      <c r="B871" s="309"/>
      <c r="C871" s="567" t="s">
        <v>3836</v>
      </c>
      <c r="D871" s="568" t="s">
        <v>3778</v>
      </c>
      <c r="E871" s="53" t="s">
        <v>3818</v>
      </c>
      <c r="F871" s="13" t="s">
        <v>3797</v>
      </c>
      <c r="G871" s="316"/>
      <c r="H871" s="569">
        <v>567080</v>
      </c>
      <c r="I871" s="41" t="s">
        <v>152</v>
      </c>
    </row>
    <row r="872" spans="1:9" ht="63.75">
      <c r="A872" s="356"/>
      <c r="B872" s="309"/>
      <c r="C872" s="567" t="s">
        <v>3837</v>
      </c>
      <c r="D872" s="568" t="s">
        <v>3778</v>
      </c>
      <c r="E872" s="53" t="s">
        <v>3818</v>
      </c>
      <c r="F872" s="13" t="s">
        <v>3797</v>
      </c>
      <c r="G872" s="316"/>
      <c r="H872" s="569">
        <v>1012110</v>
      </c>
      <c r="I872" s="41" t="s">
        <v>152</v>
      </c>
    </row>
    <row r="873" spans="1:9" ht="63.75">
      <c r="A873" s="356"/>
      <c r="B873" s="309"/>
      <c r="C873" s="567" t="s">
        <v>3838</v>
      </c>
      <c r="D873" s="568" t="s">
        <v>3778</v>
      </c>
      <c r="E873" s="53" t="s">
        <v>3818</v>
      </c>
      <c r="F873" s="13" t="s">
        <v>3797</v>
      </c>
      <c r="G873" s="316"/>
      <c r="H873" s="569">
        <v>1949500</v>
      </c>
      <c r="I873" s="41" t="s">
        <v>152</v>
      </c>
    </row>
    <row r="874" spans="1:9" ht="63.75">
      <c r="A874" s="356"/>
      <c r="B874" s="309"/>
      <c r="C874" s="567" t="s">
        <v>3839</v>
      </c>
      <c r="D874" s="568" t="s">
        <v>3778</v>
      </c>
      <c r="E874" s="53" t="s">
        <v>3818</v>
      </c>
      <c r="F874" s="13" t="s">
        <v>3797</v>
      </c>
      <c r="G874" s="316"/>
      <c r="H874" s="569">
        <v>2575280</v>
      </c>
      <c r="I874" s="41" t="s">
        <v>152</v>
      </c>
    </row>
    <row r="875" spans="1:9" ht="63.75">
      <c r="A875" s="356"/>
      <c r="B875" s="309"/>
      <c r="C875" s="567" t="s">
        <v>3840</v>
      </c>
      <c r="D875" s="568" t="s">
        <v>3778</v>
      </c>
      <c r="E875" s="53" t="s">
        <v>3818</v>
      </c>
      <c r="F875" s="13" t="s">
        <v>3797</v>
      </c>
      <c r="G875" s="739" t="s">
        <v>3776</v>
      </c>
      <c r="H875" s="569">
        <v>200920</v>
      </c>
      <c r="I875" s="41" t="s">
        <v>152</v>
      </c>
    </row>
    <row r="876" spans="1:9" ht="63.75">
      <c r="A876" s="356"/>
      <c r="B876" s="309"/>
      <c r="C876" s="567" t="s">
        <v>3841</v>
      </c>
      <c r="D876" s="568" t="s">
        <v>3778</v>
      </c>
      <c r="E876" s="53" t="s">
        <v>3818</v>
      </c>
      <c r="F876" s="13" t="s">
        <v>3797</v>
      </c>
      <c r="G876" s="740"/>
      <c r="H876" s="569">
        <v>337400</v>
      </c>
      <c r="I876" s="41" t="s">
        <v>152</v>
      </c>
    </row>
    <row r="877" spans="1:9" ht="63.75">
      <c r="A877" s="356"/>
      <c r="B877" s="309"/>
      <c r="C877" s="567" t="s">
        <v>3842</v>
      </c>
      <c r="D877" s="568" t="s">
        <v>3778</v>
      </c>
      <c r="E877" s="53" t="s">
        <v>3818</v>
      </c>
      <c r="F877" s="13" t="s">
        <v>3797</v>
      </c>
      <c r="G877" s="740"/>
      <c r="H877" s="569">
        <v>604840</v>
      </c>
      <c r="I877" s="41" t="s">
        <v>152</v>
      </c>
    </row>
    <row r="878" spans="1:9" ht="63.75">
      <c r="A878" s="356"/>
      <c r="B878" s="309"/>
      <c r="C878" s="567" t="s">
        <v>3843</v>
      </c>
      <c r="D878" s="568" t="s">
        <v>3778</v>
      </c>
      <c r="E878" s="53" t="s">
        <v>3818</v>
      </c>
      <c r="F878" s="13" t="s">
        <v>3797</v>
      </c>
      <c r="G878" s="740"/>
      <c r="H878" s="569">
        <v>1455070</v>
      </c>
      <c r="I878" s="41" t="s">
        <v>152</v>
      </c>
    </row>
    <row r="879" spans="1:9" ht="76.5">
      <c r="A879" s="356"/>
      <c r="B879" s="309"/>
      <c r="C879" s="567" t="s">
        <v>3844</v>
      </c>
      <c r="D879" s="568" t="s">
        <v>3778</v>
      </c>
      <c r="E879" s="53" t="s">
        <v>3818</v>
      </c>
      <c r="F879" s="13" t="s">
        <v>3797</v>
      </c>
      <c r="G879" s="740"/>
      <c r="H879" s="569">
        <v>101150</v>
      </c>
      <c r="I879" s="41" t="s">
        <v>152</v>
      </c>
    </row>
    <row r="880" spans="1:9" ht="76.5">
      <c r="A880" s="356"/>
      <c r="B880" s="309"/>
      <c r="C880" s="567" t="s">
        <v>3845</v>
      </c>
      <c r="D880" s="568" t="s">
        <v>3778</v>
      </c>
      <c r="E880" s="53" t="s">
        <v>3818</v>
      </c>
      <c r="F880" s="13" t="s">
        <v>3797</v>
      </c>
      <c r="G880" s="740"/>
      <c r="H880" s="569">
        <v>177670</v>
      </c>
      <c r="I880" s="41" t="s">
        <v>152</v>
      </c>
    </row>
    <row r="881" spans="1:9" ht="63.75">
      <c r="A881" s="356"/>
      <c r="B881" s="309"/>
      <c r="C881" s="567" t="s">
        <v>3846</v>
      </c>
      <c r="D881" s="568" t="s">
        <v>3778</v>
      </c>
      <c r="E881" s="53" t="s">
        <v>3818</v>
      </c>
      <c r="F881" s="13" t="s">
        <v>3797</v>
      </c>
      <c r="G881" s="316"/>
      <c r="H881" s="569">
        <v>631210</v>
      </c>
      <c r="I881" s="41" t="s">
        <v>152</v>
      </c>
    </row>
    <row r="882" spans="1:9" ht="63.75">
      <c r="A882" s="356"/>
      <c r="B882" s="309"/>
      <c r="C882" s="567" t="s">
        <v>3847</v>
      </c>
      <c r="D882" s="568" t="s">
        <v>3778</v>
      </c>
      <c r="E882" s="53" t="s">
        <v>3818</v>
      </c>
      <c r="F882" s="13" t="s">
        <v>3797</v>
      </c>
      <c r="G882" s="316"/>
      <c r="H882" s="569">
        <v>1866560</v>
      </c>
      <c r="I882" s="41" t="s">
        <v>152</v>
      </c>
    </row>
    <row r="883" spans="1:9" ht="76.5">
      <c r="A883" s="356"/>
      <c r="B883" s="309"/>
      <c r="C883" s="567" t="s">
        <v>3848</v>
      </c>
      <c r="D883" s="568" t="s">
        <v>3778</v>
      </c>
      <c r="E883" s="53" t="s">
        <v>3818</v>
      </c>
      <c r="F883" s="13" t="s">
        <v>3797</v>
      </c>
      <c r="G883" s="316"/>
      <c r="H883" s="569">
        <v>166290</v>
      </c>
      <c r="I883" s="41" t="s">
        <v>152</v>
      </c>
    </row>
    <row r="884" spans="1:9" ht="76.5">
      <c r="A884" s="356"/>
      <c r="B884" s="309"/>
      <c r="C884" s="567" t="s">
        <v>3849</v>
      </c>
      <c r="D884" s="568" t="s">
        <v>3778</v>
      </c>
      <c r="E884" s="53" t="s">
        <v>3818</v>
      </c>
      <c r="F884" s="13" t="s">
        <v>3797</v>
      </c>
      <c r="G884" s="818" t="s">
        <v>3776</v>
      </c>
      <c r="H884" s="569">
        <v>343610</v>
      </c>
      <c r="I884" s="41" t="s">
        <v>152</v>
      </c>
    </row>
    <row r="885" spans="1:9" ht="76.5">
      <c r="A885" s="356"/>
      <c r="B885" s="309"/>
      <c r="C885" s="567" t="s">
        <v>3850</v>
      </c>
      <c r="D885" s="568" t="s">
        <v>3778</v>
      </c>
      <c r="E885" s="53" t="s">
        <v>3818</v>
      </c>
      <c r="F885" s="13" t="s">
        <v>3797</v>
      </c>
      <c r="G885" s="815"/>
      <c r="H885" s="569">
        <v>899500</v>
      </c>
      <c r="I885" s="41" t="s">
        <v>152</v>
      </c>
    </row>
    <row r="886" spans="1:9" ht="76.5">
      <c r="A886" s="356"/>
      <c r="B886" s="309"/>
      <c r="C886" s="567" t="s">
        <v>3851</v>
      </c>
      <c r="D886" s="568" t="s">
        <v>3778</v>
      </c>
      <c r="E886" s="53" t="s">
        <v>3818</v>
      </c>
      <c r="F886" s="13" t="s">
        <v>3797</v>
      </c>
      <c r="G886" s="815"/>
      <c r="H886" s="569">
        <v>3350930</v>
      </c>
      <c r="I886" s="41" t="s">
        <v>152</v>
      </c>
    </row>
    <row r="887" spans="1:9" ht="76.5">
      <c r="A887" s="356"/>
      <c r="B887" s="309"/>
      <c r="C887" s="567" t="s">
        <v>3852</v>
      </c>
      <c r="D887" s="568" t="s">
        <v>3778</v>
      </c>
      <c r="E887" s="53" t="s">
        <v>3801</v>
      </c>
      <c r="F887" s="13" t="s">
        <v>3797</v>
      </c>
      <c r="G887" s="815"/>
      <c r="H887" s="569">
        <v>147160</v>
      </c>
      <c r="I887" s="41" t="s">
        <v>152</v>
      </c>
    </row>
    <row r="888" spans="1:9" ht="89.25">
      <c r="A888" s="356"/>
      <c r="B888" s="309"/>
      <c r="C888" s="567" t="s">
        <v>3853</v>
      </c>
      <c r="D888" s="568" t="s">
        <v>3778</v>
      </c>
      <c r="E888" s="53" t="s">
        <v>3801</v>
      </c>
      <c r="F888" s="13" t="s">
        <v>3797</v>
      </c>
      <c r="G888" s="815"/>
      <c r="H888" s="569">
        <v>414440</v>
      </c>
      <c r="I888" s="41" t="s">
        <v>152</v>
      </c>
    </row>
    <row r="889" spans="1:9" ht="89.25">
      <c r="A889" s="356"/>
      <c r="B889" s="309"/>
      <c r="C889" s="567" t="s">
        <v>3854</v>
      </c>
      <c r="D889" s="568" t="s">
        <v>3778</v>
      </c>
      <c r="E889" s="53" t="s">
        <v>3801</v>
      </c>
      <c r="F889" s="13" t="s">
        <v>3797</v>
      </c>
      <c r="G889" s="815"/>
      <c r="H889" s="569">
        <v>1052350</v>
      </c>
      <c r="I889" s="41" t="s">
        <v>152</v>
      </c>
    </row>
    <row r="890" spans="1:9" ht="89.25">
      <c r="A890" s="356"/>
      <c r="B890" s="309"/>
      <c r="C890" s="567" t="s">
        <v>3855</v>
      </c>
      <c r="D890" s="568" t="s">
        <v>3778</v>
      </c>
      <c r="E890" s="53" t="s">
        <v>3801</v>
      </c>
      <c r="F890" s="13" t="s">
        <v>3797</v>
      </c>
      <c r="G890" s="316"/>
      <c r="H890" s="569">
        <v>5215600</v>
      </c>
      <c r="I890" s="41" t="s">
        <v>152</v>
      </c>
    </row>
    <row r="891" spans="1:9" ht="25.5">
      <c r="A891" s="356"/>
      <c r="B891" s="309"/>
      <c r="C891" s="567" t="s">
        <v>3856</v>
      </c>
      <c r="D891" s="568" t="s">
        <v>3778</v>
      </c>
      <c r="E891" s="53" t="s">
        <v>3857</v>
      </c>
      <c r="F891" s="13" t="s">
        <v>3797</v>
      </c>
      <c r="G891" s="818" t="s">
        <v>3776</v>
      </c>
      <c r="H891" s="569">
        <v>60470</v>
      </c>
      <c r="I891" s="41" t="s">
        <v>152</v>
      </c>
    </row>
    <row r="892" spans="1:9" ht="25.5">
      <c r="A892" s="356"/>
      <c r="B892" s="309"/>
      <c r="C892" s="567" t="s">
        <v>3858</v>
      </c>
      <c r="D892" s="568" t="s">
        <v>3778</v>
      </c>
      <c r="E892" s="53" t="s">
        <v>3857</v>
      </c>
      <c r="F892" s="13" t="s">
        <v>3797</v>
      </c>
      <c r="G892" s="815"/>
      <c r="H892" s="569">
        <v>286390</v>
      </c>
      <c r="I892" s="41" t="s">
        <v>152</v>
      </c>
    </row>
    <row r="893" spans="1:9" ht="51">
      <c r="A893" s="356"/>
      <c r="B893" s="309"/>
      <c r="C893" s="567" t="s">
        <v>3859</v>
      </c>
      <c r="D893" s="568" t="s">
        <v>3778</v>
      </c>
      <c r="E893" s="53" t="s">
        <v>3818</v>
      </c>
      <c r="F893" s="13" t="s">
        <v>3797</v>
      </c>
      <c r="G893" s="815"/>
      <c r="H893" s="569">
        <v>89500</v>
      </c>
      <c r="I893" s="41" t="s">
        <v>152</v>
      </c>
    </row>
    <row r="894" spans="1:9" ht="51">
      <c r="A894" s="356"/>
      <c r="B894" s="309"/>
      <c r="C894" s="567" t="s">
        <v>3860</v>
      </c>
      <c r="D894" s="568" t="s">
        <v>3778</v>
      </c>
      <c r="E894" s="53" t="s">
        <v>3818</v>
      </c>
      <c r="F894" s="13" t="s">
        <v>3797</v>
      </c>
      <c r="G894" s="815"/>
      <c r="H894" s="569">
        <v>179870</v>
      </c>
      <c r="I894" s="41" t="s">
        <v>152</v>
      </c>
    </row>
    <row r="895" spans="1:9" ht="51">
      <c r="A895" s="356"/>
      <c r="B895" s="309"/>
      <c r="C895" s="567" t="s">
        <v>3861</v>
      </c>
      <c r="D895" s="568" t="s">
        <v>3778</v>
      </c>
      <c r="E895" s="53" t="s">
        <v>3818</v>
      </c>
      <c r="F895" s="13" t="s">
        <v>3797</v>
      </c>
      <c r="G895" s="815"/>
      <c r="H895" s="569">
        <v>484070</v>
      </c>
      <c r="I895" s="41" t="s">
        <v>152</v>
      </c>
    </row>
    <row r="896" spans="1:9" ht="51">
      <c r="A896" s="356"/>
      <c r="B896" s="309"/>
      <c r="C896" s="567" t="s">
        <v>3862</v>
      </c>
      <c r="D896" s="568" t="s">
        <v>3778</v>
      </c>
      <c r="E896" s="53" t="s">
        <v>3818</v>
      </c>
      <c r="F896" s="13" t="s">
        <v>3797</v>
      </c>
      <c r="G896" s="815"/>
      <c r="H896" s="569">
        <v>33070</v>
      </c>
      <c r="I896" s="41" t="s">
        <v>152</v>
      </c>
    </row>
    <row r="897" spans="1:9" ht="63.75">
      <c r="A897" s="356"/>
      <c r="B897" s="309"/>
      <c r="C897" s="567" t="s">
        <v>3863</v>
      </c>
      <c r="D897" s="568" t="s">
        <v>3778</v>
      </c>
      <c r="E897" s="53" t="s">
        <v>3818</v>
      </c>
      <c r="F897" s="13" t="s">
        <v>3797</v>
      </c>
      <c r="G897" s="316"/>
      <c r="H897" s="569">
        <v>178840</v>
      </c>
      <c r="I897" s="41" t="s">
        <v>152</v>
      </c>
    </row>
    <row r="898" spans="1:9" ht="51">
      <c r="A898" s="356"/>
      <c r="B898" s="309"/>
      <c r="C898" s="567" t="s">
        <v>3864</v>
      </c>
      <c r="D898" s="568" t="s">
        <v>3778</v>
      </c>
      <c r="E898" s="53" t="s">
        <v>3818</v>
      </c>
      <c r="F898" s="13" t="s">
        <v>3797</v>
      </c>
      <c r="G898" s="316"/>
      <c r="H898" s="569">
        <v>512040</v>
      </c>
      <c r="I898" s="41" t="s">
        <v>152</v>
      </c>
    </row>
    <row r="899" spans="1:9" ht="63.75">
      <c r="A899" s="356"/>
      <c r="B899" s="309"/>
      <c r="C899" s="567" t="s">
        <v>3865</v>
      </c>
      <c r="D899" s="568" t="s">
        <v>3778</v>
      </c>
      <c r="E899" s="53" t="s">
        <v>3818</v>
      </c>
      <c r="F899" s="13" t="s">
        <v>3797</v>
      </c>
      <c r="G899" s="316"/>
      <c r="H899" s="569">
        <v>629140</v>
      </c>
      <c r="I899" s="41" t="s">
        <v>152</v>
      </c>
    </row>
    <row r="900" spans="1:9" ht="76.5">
      <c r="A900" s="356"/>
      <c r="B900" s="309"/>
      <c r="C900" s="567" t="s">
        <v>3866</v>
      </c>
      <c r="D900" s="568" t="s">
        <v>3778</v>
      </c>
      <c r="E900" s="53" t="s">
        <v>3818</v>
      </c>
      <c r="F900" s="13" t="s">
        <v>3797</v>
      </c>
      <c r="G900" s="316"/>
      <c r="H900" s="569">
        <v>51860</v>
      </c>
      <c r="I900" s="41" t="s">
        <v>152</v>
      </c>
    </row>
    <row r="901" spans="1:9" ht="76.5">
      <c r="A901" s="356"/>
      <c r="B901" s="309"/>
      <c r="C901" s="567" t="s">
        <v>3867</v>
      </c>
      <c r="D901" s="568" t="s">
        <v>3778</v>
      </c>
      <c r="E901" s="53" t="s">
        <v>3818</v>
      </c>
      <c r="F901" s="13" t="s">
        <v>3797</v>
      </c>
      <c r="G901" s="316"/>
      <c r="H901" s="569">
        <v>175490</v>
      </c>
      <c r="I901" s="41" t="s">
        <v>152</v>
      </c>
    </row>
    <row r="902" spans="1:9" ht="76.5">
      <c r="A902" s="356"/>
      <c r="B902" s="309"/>
      <c r="C902" s="567" t="s">
        <v>3868</v>
      </c>
      <c r="D902" s="568" t="s">
        <v>3778</v>
      </c>
      <c r="E902" s="53" t="s">
        <v>3818</v>
      </c>
      <c r="F902" s="13" t="s">
        <v>3797</v>
      </c>
      <c r="G902" s="316"/>
      <c r="H902" s="569">
        <v>555280</v>
      </c>
      <c r="I902" s="41" t="s">
        <v>152</v>
      </c>
    </row>
    <row r="903" spans="1:9" ht="105.6" customHeight="1">
      <c r="A903" s="356"/>
      <c r="B903" s="309"/>
      <c r="C903" s="567" t="s">
        <v>3869</v>
      </c>
      <c r="D903" s="568" t="s">
        <v>3778</v>
      </c>
      <c r="E903" s="53" t="s">
        <v>3870</v>
      </c>
      <c r="F903" s="13" t="s">
        <v>3797</v>
      </c>
      <c r="G903" s="818" t="s">
        <v>3776</v>
      </c>
      <c r="H903" s="569">
        <v>627160</v>
      </c>
      <c r="I903" s="41" t="s">
        <v>152</v>
      </c>
    </row>
    <row r="904" spans="1:9" ht="76.5">
      <c r="A904" s="356"/>
      <c r="B904" s="309"/>
      <c r="C904" s="567" t="s">
        <v>3871</v>
      </c>
      <c r="D904" s="568" t="s">
        <v>3778</v>
      </c>
      <c r="E904" s="53" t="s">
        <v>3870</v>
      </c>
      <c r="F904" s="13" t="s">
        <v>3797</v>
      </c>
      <c r="G904" s="815"/>
      <c r="H904" s="569">
        <v>1521530</v>
      </c>
      <c r="I904" s="41" t="s">
        <v>152</v>
      </c>
    </row>
    <row r="905" spans="1:9" ht="127.5">
      <c r="A905" s="356"/>
      <c r="B905" s="309"/>
      <c r="C905" s="567" t="s">
        <v>3872</v>
      </c>
      <c r="D905" s="568" t="s">
        <v>3778</v>
      </c>
      <c r="E905" s="53" t="s">
        <v>3873</v>
      </c>
      <c r="F905" s="13" t="s">
        <v>3874</v>
      </c>
      <c r="G905" s="363"/>
      <c r="H905" s="569">
        <v>1563740</v>
      </c>
      <c r="I905" s="41" t="s">
        <v>152</v>
      </c>
    </row>
    <row r="906" spans="1:9" ht="127.5">
      <c r="A906" s="356"/>
      <c r="B906" s="309"/>
      <c r="C906" s="567" t="s">
        <v>3875</v>
      </c>
      <c r="D906" s="568" t="s">
        <v>3778</v>
      </c>
      <c r="E906" s="53" t="s">
        <v>3873</v>
      </c>
      <c r="F906" s="13" t="s">
        <v>3874</v>
      </c>
      <c r="G906" s="363"/>
      <c r="H906" s="569">
        <v>5563740</v>
      </c>
      <c r="I906" s="41" t="s">
        <v>152</v>
      </c>
    </row>
    <row r="907" spans="1:9" ht="127.5">
      <c r="A907" s="356"/>
      <c r="B907" s="309"/>
      <c r="C907" s="567" t="s">
        <v>3876</v>
      </c>
      <c r="D907" s="568" t="s">
        <v>3778</v>
      </c>
      <c r="E907" s="53" t="s">
        <v>3873</v>
      </c>
      <c r="F907" s="13" t="s">
        <v>3874</v>
      </c>
      <c r="G907" s="363"/>
      <c r="H907" s="569">
        <v>6605920</v>
      </c>
      <c r="I907" s="41" t="s">
        <v>152</v>
      </c>
    </row>
    <row r="908" spans="1:9" ht="127.5">
      <c r="A908" s="356"/>
      <c r="B908" s="309"/>
      <c r="C908" s="567" t="s">
        <v>3877</v>
      </c>
      <c r="D908" s="568" t="s">
        <v>3778</v>
      </c>
      <c r="E908" s="53" t="s">
        <v>3873</v>
      </c>
      <c r="F908" s="13" t="s">
        <v>3878</v>
      </c>
      <c r="G908" s="818" t="s">
        <v>3776</v>
      </c>
      <c r="H908" s="569">
        <v>8302930</v>
      </c>
      <c r="I908" s="41" t="s">
        <v>152</v>
      </c>
    </row>
    <row r="909" spans="1:9" ht="25.5">
      <c r="A909" s="356"/>
      <c r="B909" s="309"/>
      <c r="C909" s="567" t="s">
        <v>3879</v>
      </c>
      <c r="D909" s="568" t="s">
        <v>3778</v>
      </c>
      <c r="E909" s="53" t="s">
        <v>3880</v>
      </c>
      <c r="F909" s="13" t="s">
        <v>3797</v>
      </c>
      <c r="G909" s="815"/>
      <c r="H909" s="569">
        <v>12770</v>
      </c>
      <c r="I909" s="41" t="s">
        <v>152</v>
      </c>
    </row>
    <row r="910" spans="1:9" ht="25.5">
      <c r="A910" s="356"/>
      <c r="B910" s="309"/>
      <c r="C910" s="567" t="s">
        <v>3881</v>
      </c>
      <c r="D910" s="568" t="s">
        <v>3778</v>
      </c>
      <c r="E910" s="53" t="s">
        <v>3880</v>
      </c>
      <c r="F910" s="13" t="s">
        <v>3797</v>
      </c>
      <c r="G910" s="316"/>
      <c r="H910" s="569">
        <v>23410</v>
      </c>
      <c r="I910" s="41" t="s">
        <v>152</v>
      </c>
    </row>
    <row r="911" spans="1:9" ht="25.5">
      <c r="A911" s="356"/>
      <c r="B911" s="309"/>
      <c r="C911" s="567" t="s">
        <v>3882</v>
      </c>
      <c r="D911" s="568" t="s">
        <v>3778</v>
      </c>
      <c r="E911" s="53" t="s">
        <v>3880</v>
      </c>
      <c r="F911" s="13" t="s">
        <v>3797</v>
      </c>
      <c r="G911" s="316"/>
      <c r="H911" s="569">
        <v>73070</v>
      </c>
      <c r="I911" s="41" t="s">
        <v>152</v>
      </c>
    </row>
    <row r="912" spans="1:9" ht="25.5">
      <c r="A912" s="356"/>
      <c r="B912" s="309"/>
      <c r="C912" s="567" t="s">
        <v>3883</v>
      </c>
      <c r="D912" s="568" t="s">
        <v>3778</v>
      </c>
      <c r="E912" s="53" t="s">
        <v>3880</v>
      </c>
      <c r="F912" s="13" t="s">
        <v>3797</v>
      </c>
      <c r="G912" s="316"/>
      <c r="H912" s="569">
        <v>290410</v>
      </c>
      <c r="I912" s="41" t="s">
        <v>152</v>
      </c>
    </row>
    <row r="913" spans="1:9" ht="25.5">
      <c r="A913" s="356"/>
      <c r="B913" s="309"/>
      <c r="C913" s="567" t="s">
        <v>3884</v>
      </c>
      <c r="D913" s="568" t="s">
        <v>3778</v>
      </c>
      <c r="E913" s="53" t="s">
        <v>3885</v>
      </c>
      <c r="F913" s="13" t="s">
        <v>3797</v>
      </c>
      <c r="G913" s="316"/>
      <c r="H913" s="569">
        <v>29380</v>
      </c>
      <c r="I913" s="41" t="s">
        <v>152</v>
      </c>
    </row>
    <row r="914" spans="1:9" ht="25.5">
      <c r="A914" s="356"/>
      <c r="B914" s="309"/>
      <c r="C914" s="567" t="s">
        <v>3886</v>
      </c>
      <c r="D914" s="568" t="s">
        <v>3778</v>
      </c>
      <c r="E914" s="53" t="s">
        <v>3885</v>
      </c>
      <c r="F914" s="13" t="s">
        <v>3797</v>
      </c>
      <c r="G914" s="316"/>
      <c r="H914" s="569">
        <v>56940</v>
      </c>
      <c r="I914" s="41" t="s">
        <v>152</v>
      </c>
    </row>
    <row r="915" spans="1:9" ht="25.5">
      <c r="A915" s="356"/>
      <c r="B915" s="309"/>
      <c r="C915" s="567" t="s">
        <v>3887</v>
      </c>
      <c r="D915" s="568" t="s">
        <v>3778</v>
      </c>
      <c r="E915" s="53" t="s">
        <v>3885</v>
      </c>
      <c r="F915" s="13" t="s">
        <v>3797</v>
      </c>
      <c r="G915" s="316"/>
      <c r="H915" s="569">
        <v>141730</v>
      </c>
      <c r="I915" s="41" t="s">
        <v>152</v>
      </c>
    </row>
    <row r="916" spans="1:9" ht="51">
      <c r="A916" s="356"/>
      <c r="B916" s="309"/>
      <c r="C916" s="567" t="s">
        <v>3888</v>
      </c>
      <c r="D916" s="568" t="s">
        <v>3778</v>
      </c>
      <c r="E916" s="53" t="s">
        <v>3889</v>
      </c>
      <c r="F916" s="13" t="s">
        <v>3797</v>
      </c>
      <c r="G916" s="316"/>
      <c r="H916" s="569">
        <v>65690</v>
      </c>
      <c r="I916" s="41" t="s">
        <v>152</v>
      </c>
    </row>
    <row r="917" spans="1:9" ht="51">
      <c r="A917" s="356"/>
      <c r="B917" s="309"/>
      <c r="C917" s="567" t="s">
        <v>3890</v>
      </c>
      <c r="D917" s="568" t="s">
        <v>3778</v>
      </c>
      <c r="E917" s="53" t="s">
        <v>3891</v>
      </c>
      <c r="F917" s="13" t="s">
        <v>3797</v>
      </c>
      <c r="G917" s="316"/>
      <c r="H917" s="569">
        <v>158100</v>
      </c>
      <c r="I917" s="41" t="s">
        <v>152</v>
      </c>
    </row>
    <row r="918" spans="1:9" ht="51">
      <c r="A918" s="356"/>
      <c r="B918" s="309"/>
      <c r="C918" s="567" t="s">
        <v>3892</v>
      </c>
      <c r="D918" s="568" t="s">
        <v>3778</v>
      </c>
      <c r="E918" s="53" t="s">
        <v>3891</v>
      </c>
      <c r="F918" s="13" t="s">
        <v>3797</v>
      </c>
      <c r="G918" s="316"/>
      <c r="H918" s="569">
        <v>1400600</v>
      </c>
      <c r="I918" s="41" t="s">
        <v>152</v>
      </c>
    </row>
    <row r="919" spans="1:9" ht="63.75">
      <c r="A919" s="356"/>
      <c r="B919" s="309"/>
      <c r="C919" s="567" t="s">
        <v>3893</v>
      </c>
      <c r="D919" s="568" t="s">
        <v>3778</v>
      </c>
      <c r="E919" s="53" t="s">
        <v>3891</v>
      </c>
      <c r="F919" s="13" t="s">
        <v>3797</v>
      </c>
      <c r="G919" s="316"/>
      <c r="H919" s="569">
        <v>575950</v>
      </c>
      <c r="I919" s="41" t="s">
        <v>152</v>
      </c>
    </row>
    <row r="920" spans="1:9" ht="63.75">
      <c r="A920" s="356"/>
      <c r="B920" s="309"/>
      <c r="C920" s="567" t="s">
        <v>3894</v>
      </c>
      <c r="D920" s="568" t="s">
        <v>3778</v>
      </c>
      <c r="E920" s="53" t="s">
        <v>3891</v>
      </c>
      <c r="F920" s="13" t="s">
        <v>3797</v>
      </c>
      <c r="G920" s="316"/>
      <c r="H920" s="569">
        <v>1465860</v>
      </c>
      <c r="I920" s="41" t="s">
        <v>152</v>
      </c>
    </row>
    <row r="921" spans="1:9" ht="63.75">
      <c r="A921" s="356"/>
      <c r="B921" s="309"/>
      <c r="C921" s="567" t="s">
        <v>3895</v>
      </c>
      <c r="D921" s="568" t="s">
        <v>3778</v>
      </c>
      <c r="E921" s="53" t="s">
        <v>3891</v>
      </c>
      <c r="F921" s="13" t="s">
        <v>3797</v>
      </c>
      <c r="G921" s="316"/>
      <c r="H921" s="569">
        <v>1881800</v>
      </c>
      <c r="I921" s="41" t="s">
        <v>152</v>
      </c>
    </row>
    <row r="922" spans="1:9" ht="63.75">
      <c r="A922" s="356"/>
      <c r="B922" s="309"/>
      <c r="C922" s="567" t="s">
        <v>3896</v>
      </c>
      <c r="D922" s="568" t="s">
        <v>3778</v>
      </c>
      <c r="E922" s="53" t="s">
        <v>3891</v>
      </c>
      <c r="F922" s="13" t="s">
        <v>3797</v>
      </c>
      <c r="G922" s="818" t="s">
        <v>3776</v>
      </c>
      <c r="H922" s="569">
        <v>53180</v>
      </c>
      <c r="I922" s="41" t="s">
        <v>152</v>
      </c>
    </row>
    <row r="923" spans="1:9" ht="63.75">
      <c r="A923" s="356"/>
      <c r="B923" s="309"/>
      <c r="C923" s="567" t="s">
        <v>3897</v>
      </c>
      <c r="D923" s="568" t="s">
        <v>3778</v>
      </c>
      <c r="E923" s="53" t="s">
        <v>3891</v>
      </c>
      <c r="F923" s="13" t="s">
        <v>3797</v>
      </c>
      <c r="G923" s="815"/>
      <c r="H923" s="569">
        <v>246220</v>
      </c>
      <c r="I923" s="41" t="s">
        <v>152</v>
      </c>
    </row>
    <row r="924" spans="1:9" ht="63.75">
      <c r="A924" s="356"/>
      <c r="B924" s="309"/>
      <c r="C924" s="567" t="s">
        <v>3898</v>
      </c>
      <c r="D924" s="568" t="s">
        <v>3778</v>
      </c>
      <c r="E924" s="53" t="s">
        <v>3891</v>
      </c>
      <c r="F924" s="13" t="s">
        <v>3797</v>
      </c>
      <c r="G924" s="316"/>
      <c r="H924" s="569">
        <v>629410</v>
      </c>
      <c r="I924" s="41" t="s">
        <v>152</v>
      </c>
    </row>
    <row r="925" spans="1:9" ht="63.75">
      <c r="A925" s="356"/>
      <c r="B925" s="309"/>
      <c r="C925" s="567" t="s">
        <v>3899</v>
      </c>
      <c r="D925" s="568" t="s">
        <v>3778</v>
      </c>
      <c r="E925" s="53" t="s">
        <v>3891</v>
      </c>
      <c r="F925" s="13" t="s">
        <v>3797</v>
      </c>
      <c r="G925" s="316"/>
      <c r="H925" s="569">
        <v>513930</v>
      </c>
      <c r="I925" s="41" t="s">
        <v>152</v>
      </c>
    </row>
    <row r="926" spans="1:9" ht="63.75">
      <c r="A926" s="356"/>
      <c r="B926" s="309"/>
      <c r="C926" s="567" t="s">
        <v>3900</v>
      </c>
      <c r="D926" s="568" t="s">
        <v>3778</v>
      </c>
      <c r="E926" s="53" t="s">
        <v>3891</v>
      </c>
      <c r="F926" s="13" t="s">
        <v>3797</v>
      </c>
      <c r="G926" s="316"/>
      <c r="H926" s="569">
        <v>1255290</v>
      </c>
      <c r="I926" s="41" t="s">
        <v>152</v>
      </c>
    </row>
    <row r="927" spans="1:9" ht="63.75">
      <c r="A927" s="367"/>
      <c r="B927" s="480"/>
      <c r="C927" s="567" t="s">
        <v>3901</v>
      </c>
      <c r="D927" s="568" t="s">
        <v>3778</v>
      </c>
      <c r="E927" s="53" t="s">
        <v>3891</v>
      </c>
      <c r="F927" s="13" t="s">
        <v>3797</v>
      </c>
      <c r="G927" s="316"/>
      <c r="H927" s="569">
        <v>295020</v>
      </c>
      <c r="I927" s="41" t="s">
        <v>152</v>
      </c>
    </row>
    <row r="928" spans="1:9" ht="13.9" customHeight="1">
      <c r="A928" s="715" t="s">
        <v>4941</v>
      </c>
      <c r="B928" s="813" t="s">
        <v>7</v>
      </c>
      <c r="C928" s="570" t="s">
        <v>4944</v>
      </c>
      <c r="D928" s="571"/>
      <c r="E928" s="572"/>
      <c r="F928" s="573"/>
      <c r="G928" s="818" t="s">
        <v>4943</v>
      </c>
      <c r="H928" s="573"/>
      <c r="I928" s="674" t="s">
        <v>3542</v>
      </c>
    </row>
    <row r="929" spans="1:9">
      <c r="A929" s="716"/>
      <c r="B929" s="814"/>
      <c r="C929" s="574" t="s">
        <v>4945</v>
      </c>
      <c r="D929" s="571" t="s">
        <v>4946</v>
      </c>
      <c r="E929" s="816" t="s">
        <v>4947</v>
      </c>
      <c r="F929" s="573"/>
      <c r="G929" s="815"/>
      <c r="H929" s="576">
        <v>87984.75066243732</v>
      </c>
      <c r="I929" s="675"/>
    </row>
    <row r="930" spans="1:9">
      <c r="A930" s="356"/>
      <c r="B930" s="814"/>
      <c r="C930" s="574" t="s">
        <v>4948</v>
      </c>
      <c r="D930" s="571" t="s">
        <v>4946</v>
      </c>
      <c r="E930" s="816"/>
      <c r="F930" s="573"/>
      <c r="G930" s="815"/>
      <c r="H930" s="576">
        <v>136545.90080291673</v>
      </c>
      <c r="I930" s="675"/>
    </row>
    <row r="931" spans="1:9">
      <c r="A931" s="356"/>
      <c r="B931" s="814"/>
      <c r="C931" s="574" t="s">
        <v>4949</v>
      </c>
      <c r="D931" s="571" t="s">
        <v>4946</v>
      </c>
      <c r="E931" s="816"/>
      <c r="F931" s="573"/>
      <c r="G931" s="815"/>
      <c r="H931" s="576">
        <v>188596.25786416765</v>
      </c>
      <c r="I931" s="675"/>
    </row>
    <row r="932" spans="1:9">
      <c r="A932" s="356"/>
      <c r="B932" s="814"/>
      <c r="C932" s="574" t="s">
        <v>4950</v>
      </c>
      <c r="D932" s="571" t="s">
        <v>4946</v>
      </c>
      <c r="E932" s="816"/>
      <c r="F932" s="573"/>
      <c r="G932" s="815"/>
      <c r="H932" s="576">
        <v>257760.17474674687</v>
      </c>
      <c r="I932" s="675"/>
    </row>
    <row r="933" spans="1:9">
      <c r="A933" s="356"/>
      <c r="B933" s="309"/>
      <c r="C933" s="574" t="s">
        <v>4951</v>
      </c>
      <c r="D933" s="571" t="s">
        <v>4946</v>
      </c>
      <c r="E933" s="816"/>
      <c r="F933" s="573"/>
      <c r="G933" s="815"/>
      <c r="H933" s="576">
        <v>368096.31144887011</v>
      </c>
      <c r="I933" s="675"/>
    </row>
    <row r="934" spans="1:9">
      <c r="A934" s="356"/>
      <c r="B934" s="309"/>
      <c r="C934" s="574" t="s">
        <v>4952</v>
      </c>
      <c r="D934" s="571" t="s">
        <v>4946</v>
      </c>
      <c r="E934" s="816"/>
      <c r="F934" s="573"/>
      <c r="G934" s="815"/>
      <c r="H934" s="576">
        <v>511111.39134675293</v>
      </c>
      <c r="I934" s="676"/>
    </row>
    <row r="935" spans="1:9" ht="13.9" customHeight="1">
      <c r="A935" s="356"/>
      <c r="B935" s="309"/>
      <c r="C935" s="570" t="s">
        <v>4953</v>
      </c>
      <c r="D935" s="571"/>
      <c r="E935" s="572"/>
      <c r="F935" s="573"/>
      <c r="G935" s="815"/>
      <c r="H935" s="573"/>
      <c r="I935" s="41"/>
    </row>
    <row r="936" spans="1:9" ht="13.9" customHeight="1">
      <c r="A936" s="356"/>
      <c r="B936" s="309"/>
      <c r="C936" s="574" t="s">
        <v>1915</v>
      </c>
      <c r="D936" s="571" t="s">
        <v>4946</v>
      </c>
      <c r="E936" s="816" t="s">
        <v>4954</v>
      </c>
      <c r="F936" s="577"/>
      <c r="G936" s="815"/>
      <c r="H936" s="576">
        <v>371892.72953091451</v>
      </c>
      <c r="I936" s="41" t="s">
        <v>152</v>
      </c>
    </row>
    <row r="937" spans="1:9" ht="13.9" customHeight="1">
      <c r="A937" s="356"/>
      <c r="B937" s="309"/>
      <c r="C937" s="574" t="s">
        <v>1916</v>
      </c>
      <c r="D937" s="571" t="s">
        <v>4946</v>
      </c>
      <c r="E937" s="816"/>
      <c r="F937" s="577"/>
      <c r="G937" s="815"/>
      <c r="H937" s="576">
        <v>515055.63745499315</v>
      </c>
      <c r="I937" s="41" t="s">
        <v>152</v>
      </c>
    </row>
    <row r="938" spans="1:9" ht="13.9" customHeight="1">
      <c r="A938" s="356"/>
      <c r="B938" s="309"/>
      <c r="C938" s="574" t="s">
        <v>1917</v>
      </c>
      <c r="D938" s="571" t="s">
        <v>4946</v>
      </c>
      <c r="E938" s="816"/>
      <c r="F938" s="577"/>
      <c r="G938" s="815"/>
      <c r="H938" s="576">
        <v>647508.33167218557</v>
      </c>
      <c r="I938" s="41" t="s">
        <v>152</v>
      </c>
    </row>
    <row r="939" spans="1:9" ht="13.9" customHeight="1">
      <c r="A939" s="356"/>
      <c r="B939" s="309"/>
      <c r="C939" s="574" t="s">
        <v>1918</v>
      </c>
      <c r="D939" s="571" t="s">
        <v>4946</v>
      </c>
      <c r="E939" s="816"/>
      <c r="F939" s="577"/>
      <c r="G939" s="815"/>
      <c r="H939" s="576">
        <v>804052.16736007354</v>
      </c>
      <c r="I939" s="41" t="s">
        <v>152</v>
      </c>
    </row>
    <row r="940" spans="1:9" ht="13.9" customHeight="1">
      <c r="A940" s="356"/>
      <c r="B940" s="309"/>
      <c r="C940" s="574" t="s">
        <v>1919</v>
      </c>
      <c r="D940" s="571" t="s">
        <v>4946</v>
      </c>
      <c r="E940" s="816"/>
      <c r="F940" s="577"/>
      <c r="G940" s="578"/>
      <c r="H940" s="576">
        <v>1000691.0677577783</v>
      </c>
      <c r="I940" s="41" t="s">
        <v>152</v>
      </c>
    </row>
    <row r="941" spans="1:9" ht="13.9" customHeight="1">
      <c r="A941" s="356"/>
      <c r="B941" s="309"/>
      <c r="C941" s="574" t="s">
        <v>1920</v>
      </c>
      <c r="D941" s="571" t="s">
        <v>4946</v>
      </c>
      <c r="E941" s="816"/>
      <c r="F941" s="577"/>
      <c r="G941" s="578"/>
      <c r="H941" s="576">
        <v>1316904.4044626509</v>
      </c>
      <c r="I941" s="41" t="s">
        <v>152</v>
      </c>
    </row>
    <row r="942" spans="1:9" ht="13.9" customHeight="1">
      <c r="A942" s="356"/>
      <c r="B942" s="309"/>
      <c r="C942" s="574" t="s">
        <v>1921</v>
      </c>
      <c r="D942" s="571" t="s">
        <v>4946</v>
      </c>
      <c r="E942" s="816"/>
      <c r="F942" s="577"/>
      <c r="G942" s="578"/>
      <c r="H942" s="576">
        <v>1646618.846257431</v>
      </c>
      <c r="I942" s="41" t="s">
        <v>152</v>
      </c>
    </row>
    <row r="943" spans="1:9">
      <c r="A943" s="356"/>
      <c r="B943" s="309"/>
      <c r="C943" s="574" t="s">
        <v>4955</v>
      </c>
      <c r="D943" s="571" t="s">
        <v>4946</v>
      </c>
      <c r="E943" s="816"/>
      <c r="F943" s="577"/>
      <c r="G943" s="578"/>
      <c r="H943" s="576">
        <v>2133366.4792112298</v>
      </c>
      <c r="I943" s="41" t="s">
        <v>152</v>
      </c>
    </row>
    <row r="944" spans="1:9">
      <c r="A944" s="356"/>
      <c r="B944" s="309"/>
      <c r="C944" s="574" t="s">
        <v>4956</v>
      </c>
      <c r="D944" s="571" t="s">
        <v>4946</v>
      </c>
      <c r="E944" s="816"/>
      <c r="F944" s="577"/>
      <c r="G944" s="578"/>
      <c r="H944" s="576">
        <v>53073.115152430713</v>
      </c>
      <c r="I944" s="41" t="s">
        <v>152</v>
      </c>
    </row>
    <row r="945" spans="1:9">
      <c r="A945" s="356"/>
      <c r="B945" s="309"/>
      <c r="C945" s="574" t="s">
        <v>1925</v>
      </c>
      <c r="D945" s="571" t="s">
        <v>4946</v>
      </c>
      <c r="E945" s="816"/>
      <c r="F945" s="577"/>
      <c r="G945" s="578"/>
      <c r="H945" s="576">
        <v>77991.339949862304</v>
      </c>
      <c r="I945" s="41" t="s">
        <v>152</v>
      </c>
    </row>
    <row r="946" spans="1:9">
      <c r="A946" s="356"/>
      <c r="B946" s="309"/>
      <c r="C946" s="574" t="s">
        <v>1926</v>
      </c>
      <c r="D946" s="571" t="s">
        <v>4946</v>
      </c>
      <c r="E946" s="816"/>
      <c r="F946" s="577"/>
      <c r="G946" s="578"/>
      <c r="H946" s="576">
        <v>122551.58805490684</v>
      </c>
      <c r="I946" s="41" t="s">
        <v>152</v>
      </c>
    </row>
    <row r="947" spans="1:9">
      <c r="A947" s="356"/>
      <c r="B947" s="309"/>
      <c r="C947" s="574" t="s">
        <v>1936</v>
      </c>
      <c r="D947" s="571" t="s">
        <v>4946</v>
      </c>
      <c r="E947" s="816"/>
      <c r="F947" s="573"/>
      <c r="G947" s="578"/>
      <c r="H947" s="576">
        <v>332727.50562756252</v>
      </c>
      <c r="I947" s="41" t="s">
        <v>152</v>
      </c>
    </row>
    <row r="948" spans="1:9">
      <c r="A948" s="356"/>
      <c r="B948" s="309"/>
      <c r="C948" s="574" t="s">
        <v>1938</v>
      </c>
      <c r="D948" s="571" t="s">
        <v>4946</v>
      </c>
      <c r="E948" s="816"/>
      <c r="F948" s="573"/>
      <c r="G948" s="578"/>
      <c r="H948" s="576">
        <v>518349.10189727525</v>
      </c>
      <c r="I948" s="41" t="s">
        <v>152</v>
      </c>
    </row>
    <row r="949" spans="1:9">
      <c r="A949" s="356"/>
      <c r="B949" s="309"/>
      <c r="C949" s="574" t="s">
        <v>1940</v>
      </c>
      <c r="D949" s="571" t="s">
        <v>4946</v>
      </c>
      <c r="E949" s="816"/>
      <c r="F949" s="573"/>
      <c r="G949" s="578"/>
      <c r="H949" s="576">
        <v>677517.13332244928</v>
      </c>
      <c r="I949" s="41" t="s">
        <v>152</v>
      </c>
    </row>
    <row r="950" spans="1:9">
      <c r="A950" s="356"/>
      <c r="B950" s="309"/>
      <c r="C950" s="574" t="s">
        <v>1942</v>
      </c>
      <c r="D950" s="571" t="s">
        <v>4946</v>
      </c>
      <c r="E950" s="816"/>
      <c r="F950" s="573"/>
      <c r="G950" s="578"/>
      <c r="H950" s="576">
        <v>729041.95428222639</v>
      </c>
      <c r="I950" s="41" t="s">
        <v>152</v>
      </c>
    </row>
    <row r="951" spans="1:9">
      <c r="A951" s="356"/>
      <c r="B951" s="309"/>
      <c r="C951" s="574" t="s">
        <v>1944</v>
      </c>
      <c r="D951" s="571" t="s">
        <v>4946</v>
      </c>
      <c r="E951" s="816"/>
      <c r="F951" s="573"/>
      <c r="G951" s="578"/>
      <c r="H951" s="576">
        <v>941353.93629008974</v>
      </c>
      <c r="I951" s="41" t="s">
        <v>152</v>
      </c>
    </row>
    <row r="952" spans="1:9">
      <c r="A952" s="356"/>
      <c r="B952" s="309"/>
      <c r="C952" s="574" t="s">
        <v>1946</v>
      </c>
      <c r="D952" s="571" t="s">
        <v>4946</v>
      </c>
      <c r="E952" s="816"/>
      <c r="F952" s="573"/>
      <c r="G952" s="578"/>
      <c r="H952" s="576">
        <v>994620.31543207774</v>
      </c>
      <c r="I952" s="41" t="s">
        <v>152</v>
      </c>
    </row>
    <row r="953" spans="1:9">
      <c r="A953" s="356"/>
      <c r="B953" s="309"/>
      <c r="C953" s="574" t="s">
        <v>1948</v>
      </c>
      <c r="D953" s="571" t="s">
        <v>4946</v>
      </c>
      <c r="E953" s="816"/>
      <c r="F953" s="573"/>
      <c r="G953" s="578"/>
      <c r="H953" s="576">
        <v>1334741.4850080069</v>
      </c>
      <c r="I953" s="41" t="s">
        <v>152</v>
      </c>
    </row>
    <row r="954" spans="1:9">
      <c r="A954" s="356"/>
      <c r="B954" s="309"/>
      <c r="C954" s="574" t="s">
        <v>1950</v>
      </c>
      <c r="D954" s="571" t="s">
        <v>4946</v>
      </c>
      <c r="E954" s="816"/>
      <c r="F954" s="573"/>
      <c r="G954" s="578"/>
      <c r="H954" s="576">
        <v>1405040.9469579225</v>
      </c>
      <c r="I954" s="41" t="s">
        <v>152</v>
      </c>
    </row>
    <row r="955" spans="1:9">
      <c r="A955" s="356"/>
      <c r="B955" s="309"/>
      <c r="C955" s="574" t="s">
        <v>1952</v>
      </c>
      <c r="D955" s="571" t="s">
        <v>4946</v>
      </c>
      <c r="E955" s="816"/>
      <c r="F955" s="573"/>
      <c r="G955" s="578"/>
      <c r="H955" s="576">
        <v>1825369.8271480845</v>
      </c>
      <c r="I955" s="41" t="s">
        <v>152</v>
      </c>
    </row>
    <row r="956" spans="1:9">
      <c r="A956" s="356"/>
      <c r="B956" s="309"/>
      <c r="C956" s="574" t="s">
        <v>1954</v>
      </c>
      <c r="D956" s="571" t="s">
        <v>4946</v>
      </c>
      <c r="E956" s="816"/>
      <c r="F956" s="573"/>
      <c r="G956" s="578"/>
      <c r="H956" s="576">
        <v>1938756.9611908391</v>
      </c>
      <c r="I956" s="41" t="s">
        <v>152</v>
      </c>
    </row>
    <row r="957" spans="1:9">
      <c r="A957" s="356"/>
      <c r="B957" s="309"/>
      <c r="C957" s="574" t="s">
        <v>1956</v>
      </c>
      <c r="D957" s="571" t="s">
        <v>4946</v>
      </c>
      <c r="E957" s="816"/>
      <c r="F957" s="573"/>
      <c r="G957" s="578"/>
      <c r="H957" s="576">
        <v>2341074.786661413</v>
      </c>
      <c r="I957" s="41" t="s">
        <v>152</v>
      </c>
    </row>
    <row r="958" spans="1:9">
      <c r="A958" s="356"/>
      <c r="B958" s="309"/>
      <c r="C958" s="574" t="s">
        <v>1958</v>
      </c>
      <c r="D958" s="571" t="s">
        <v>4946</v>
      </c>
      <c r="E958" s="816"/>
      <c r="F958" s="573"/>
      <c r="G958" s="578"/>
      <c r="H958" s="576">
        <v>2485395.2543313163</v>
      </c>
      <c r="I958" s="41" t="s">
        <v>152</v>
      </c>
    </row>
    <row r="959" spans="1:9">
      <c r="A959" s="356"/>
      <c r="B959" s="309"/>
      <c r="C959" s="574" t="s">
        <v>1960</v>
      </c>
      <c r="D959" s="571" t="s">
        <v>4946</v>
      </c>
      <c r="E959" s="816"/>
      <c r="F959" s="573"/>
      <c r="G959" s="578"/>
      <c r="H959" s="576">
        <v>2814137.360559864</v>
      </c>
      <c r="I959" s="41" t="s">
        <v>152</v>
      </c>
    </row>
    <row r="960" spans="1:9">
      <c r="A960" s="356"/>
      <c r="B960" s="309"/>
      <c r="C960" s="574" t="s">
        <v>1962</v>
      </c>
      <c r="D960" s="571" t="s">
        <v>4946</v>
      </c>
      <c r="E960" s="816"/>
      <c r="F960" s="573"/>
      <c r="G960" s="578"/>
      <c r="H960" s="576">
        <v>2958972.4621920087</v>
      </c>
      <c r="I960" s="41" t="s">
        <v>152</v>
      </c>
    </row>
    <row r="961" spans="1:9">
      <c r="A961" s="356"/>
      <c r="B961" s="309"/>
      <c r="C961" s="574" t="s">
        <v>1964</v>
      </c>
      <c r="D961" s="571" t="s">
        <v>4946</v>
      </c>
      <c r="E961" s="816"/>
      <c r="F961" s="573"/>
      <c r="G961" s="578"/>
      <c r="H961" s="576">
        <v>3093491.1641251054</v>
      </c>
      <c r="I961" s="41" t="s">
        <v>152</v>
      </c>
    </row>
    <row r="962" spans="1:9">
      <c r="A962" s="356"/>
      <c r="B962" s="309"/>
      <c r="C962" s="574" t="s">
        <v>1966</v>
      </c>
      <c r="D962" s="571" t="s">
        <v>4946</v>
      </c>
      <c r="E962" s="816"/>
      <c r="F962" s="573"/>
      <c r="G962" s="578"/>
      <c r="H962" s="576">
        <v>3555227.1190212024</v>
      </c>
      <c r="I962" s="41" t="s">
        <v>152</v>
      </c>
    </row>
    <row r="963" spans="1:9">
      <c r="A963" s="356"/>
      <c r="B963" s="309"/>
      <c r="C963" s="574" t="s">
        <v>1968</v>
      </c>
      <c r="D963" s="571" t="s">
        <v>4946</v>
      </c>
      <c r="E963" s="816"/>
      <c r="F963" s="573"/>
      <c r="G963" s="578"/>
      <c r="H963" s="576">
        <v>3691015.3973512948</v>
      </c>
      <c r="I963" s="41" t="s">
        <v>152</v>
      </c>
    </row>
    <row r="964" spans="1:9">
      <c r="A964" s="356"/>
      <c r="B964" s="309"/>
      <c r="C964" s="574" t="s">
        <v>1970</v>
      </c>
      <c r="D964" s="571" t="s">
        <v>4946</v>
      </c>
      <c r="E964" s="816"/>
      <c r="F964" s="573"/>
      <c r="G964" s="578"/>
      <c r="H964" s="576">
        <v>3844264.1798975891</v>
      </c>
      <c r="I964" s="41" t="s">
        <v>152</v>
      </c>
    </row>
    <row r="965" spans="1:9">
      <c r="A965" s="356"/>
      <c r="B965" s="309"/>
      <c r="C965" s="574" t="s">
        <v>1972</v>
      </c>
      <c r="D965" s="571" t="s">
        <v>4946</v>
      </c>
      <c r="E965" s="816"/>
      <c r="F965" s="573"/>
      <c r="G965" s="578"/>
      <c r="H965" s="576">
        <v>4644108.1031610863</v>
      </c>
      <c r="I965" s="41" t="s">
        <v>152</v>
      </c>
    </row>
    <row r="966" spans="1:9">
      <c r="A966" s="356"/>
      <c r="B966" s="309"/>
      <c r="C966" s="574" t="s">
        <v>1974</v>
      </c>
      <c r="D966" s="571" t="s">
        <v>4946</v>
      </c>
      <c r="E966" s="816"/>
      <c r="F966" s="573"/>
      <c r="G966" s="578"/>
      <c r="H966" s="576">
        <v>4804567.4174596043</v>
      </c>
      <c r="I966" s="41" t="s">
        <v>152</v>
      </c>
    </row>
    <row r="967" spans="1:9">
      <c r="A967" s="356"/>
      <c r="B967" s="309"/>
      <c r="C967" s="574" t="s">
        <v>1984</v>
      </c>
      <c r="D967" s="571" t="s">
        <v>4946</v>
      </c>
      <c r="E967" s="816"/>
      <c r="F967" s="573"/>
      <c r="G967" s="578"/>
      <c r="H967" s="576">
        <v>149754.76099262669</v>
      </c>
      <c r="I967" s="41" t="s">
        <v>152</v>
      </c>
    </row>
    <row r="968" spans="1:9">
      <c r="A968" s="356"/>
      <c r="B968" s="309"/>
      <c r="C968" s="574" t="s">
        <v>1985</v>
      </c>
      <c r="D968" s="571" t="s">
        <v>4946</v>
      </c>
      <c r="E968" s="816"/>
      <c r="F968" s="573"/>
      <c r="G968" s="578"/>
      <c r="H968" s="576">
        <v>236203.44588368529</v>
      </c>
      <c r="I968" s="41" t="s">
        <v>152</v>
      </c>
    </row>
    <row r="969" spans="1:9">
      <c r="A969" s="356"/>
      <c r="B969" s="309"/>
      <c r="C969" s="574" t="s">
        <v>1986</v>
      </c>
      <c r="D969" s="571" t="s">
        <v>4946</v>
      </c>
      <c r="E969" s="816"/>
      <c r="F969" s="573"/>
      <c r="G969" s="578"/>
      <c r="H969" s="576">
        <v>365488.77923183481</v>
      </c>
      <c r="I969" s="41" t="s">
        <v>152</v>
      </c>
    </row>
    <row r="970" spans="1:9">
      <c r="A970" s="356"/>
      <c r="B970" s="309"/>
      <c r="C970" s="574" t="s">
        <v>1987</v>
      </c>
      <c r="D970" s="571" t="s">
        <v>4946</v>
      </c>
      <c r="E970" s="816"/>
      <c r="F970" s="573"/>
      <c r="G970" s="578"/>
      <c r="H970" s="576">
        <v>569134.89639236592</v>
      </c>
      <c r="I970" s="41" t="s">
        <v>152</v>
      </c>
    </row>
    <row r="971" spans="1:9">
      <c r="A971" s="356"/>
      <c r="B971" s="309"/>
      <c r="C971" s="574" t="s">
        <v>1988</v>
      </c>
      <c r="D971" s="571" t="s">
        <v>4946</v>
      </c>
      <c r="E971" s="816"/>
      <c r="F971" s="573"/>
      <c r="G971" s="578"/>
      <c r="H971" s="576">
        <v>782157.62036812957</v>
      </c>
      <c r="I971" s="41" t="s">
        <v>152</v>
      </c>
    </row>
    <row r="972" spans="1:9">
      <c r="A972" s="356"/>
      <c r="B972" s="309"/>
      <c r="C972" s="574" t="s">
        <v>1989</v>
      </c>
      <c r="D972" s="571" t="s">
        <v>4946</v>
      </c>
      <c r="E972" s="816"/>
      <c r="F972" s="573"/>
      <c r="G972" s="578"/>
      <c r="H972" s="576">
        <v>1065565.3191217615</v>
      </c>
      <c r="I972" s="41" t="s">
        <v>152</v>
      </c>
    </row>
    <row r="973" spans="1:9">
      <c r="A973" s="356"/>
      <c r="B973" s="309"/>
      <c r="C973" s="574" t="s">
        <v>1990</v>
      </c>
      <c r="D973" s="571" t="s">
        <v>4946</v>
      </c>
      <c r="E973" s="816"/>
      <c r="F973" s="573"/>
      <c r="G973" s="578"/>
      <c r="H973" s="576">
        <v>1519441.5235294872</v>
      </c>
      <c r="I973" s="41" t="s">
        <v>152</v>
      </c>
    </row>
    <row r="974" spans="1:9">
      <c r="A974" s="356"/>
      <c r="B974" s="309"/>
      <c r="C974" s="574" t="s">
        <v>1991</v>
      </c>
      <c r="D974" s="571" t="s">
        <v>4946</v>
      </c>
      <c r="E974" s="816"/>
      <c r="F974" s="573"/>
      <c r="G974" s="578"/>
      <c r="H974" s="576">
        <v>2083747.6472710946</v>
      </c>
      <c r="I974" s="41" t="s">
        <v>152</v>
      </c>
    </row>
    <row r="975" spans="1:9">
      <c r="A975" s="356"/>
      <c r="B975" s="309"/>
      <c r="C975" s="570" t="s">
        <v>4957</v>
      </c>
      <c r="D975" s="571"/>
      <c r="E975" s="572"/>
      <c r="F975" s="573"/>
      <c r="G975" s="579"/>
      <c r="H975" s="573"/>
      <c r="I975" s="41"/>
    </row>
    <row r="976" spans="1:9">
      <c r="A976" s="356"/>
      <c r="B976" s="309"/>
      <c r="C976" s="574" t="s">
        <v>4958</v>
      </c>
      <c r="D976" s="571" t="s">
        <v>4946</v>
      </c>
      <c r="E976" s="816" t="s">
        <v>4954</v>
      </c>
      <c r="F976" s="573"/>
      <c r="G976" s="580"/>
      <c r="H976" s="576">
        <v>287542.70670085592</v>
      </c>
      <c r="I976" s="41" t="s">
        <v>152</v>
      </c>
    </row>
    <row r="977" spans="1:9">
      <c r="A977" s="356"/>
      <c r="B977" s="309"/>
      <c r="C977" s="574" t="s">
        <v>4959</v>
      </c>
      <c r="D977" s="571" t="s">
        <v>4946</v>
      </c>
      <c r="E977" s="816"/>
      <c r="F977" s="573"/>
      <c r="G977" s="578"/>
      <c r="H977" s="576">
        <v>403029.77970988699</v>
      </c>
      <c r="I977" s="41" t="s">
        <v>152</v>
      </c>
    </row>
    <row r="978" spans="1:9">
      <c r="A978" s="356"/>
      <c r="B978" s="309"/>
      <c r="C978" s="574" t="s">
        <v>4960</v>
      </c>
      <c r="D978" s="571" t="s">
        <v>4946</v>
      </c>
      <c r="E978" s="816"/>
      <c r="F978" s="573"/>
      <c r="G978" s="578"/>
      <c r="H978" s="576">
        <v>545346.13289254671</v>
      </c>
      <c r="I978" s="41" t="s">
        <v>152</v>
      </c>
    </row>
    <row r="979" spans="1:9">
      <c r="A979" s="356"/>
      <c r="B979" s="309"/>
      <c r="C979" s="574" t="s">
        <v>4961</v>
      </c>
      <c r="D979" s="571" t="s">
        <v>4946</v>
      </c>
      <c r="E979" s="816"/>
      <c r="F979" s="573"/>
      <c r="G979" s="578"/>
      <c r="H979" s="576">
        <v>680129.50254170399</v>
      </c>
      <c r="I979" s="41" t="s">
        <v>152</v>
      </c>
    </row>
    <row r="980" spans="1:9">
      <c r="A980" s="356"/>
      <c r="B980" s="309"/>
      <c r="C980" s="574" t="s">
        <v>4962</v>
      </c>
      <c r="D980" s="571" t="s">
        <v>4946</v>
      </c>
      <c r="E980" s="816"/>
      <c r="F980" s="573"/>
      <c r="G980" s="578"/>
      <c r="H980" s="576">
        <v>839605.90790687583</v>
      </c>
      <c r="I980" s="41" t="s">
        <v>152</v>
      </c>
    </row>
    <row r="981" spans="1:9">
      <c r="A981" s="356"/>
      <c r="B981" s="309"/>
      <c r="C981" s="574" t="s">
        <v>4963</v>
      </c>
      <c r="D981" s="571" t="s">
        <v>4946</v>
      </c>
      <c r="E981" s="816"/>
      <c r="F981" s="573"/>
      <c r="G981" s="578"/>
      <c r="H981" s="576">
        <v>1039078.5305224987</v>
      </c>
      <c r="I981" s="41" t="s">
        <v>152</v>
      </c>
    </row>
    <row r="982" spans="1:9" ht="13.9" customHeight="1">
      <c r="A982" s="356"/>
      <c r="B982" s="309"/>
      <c r="C982" s="570" t="s">
        <v>4964</v>
      </c>
      <c r="D982" s="571"/>
      <c r="E982" s="572"/>
      <c r="F982" s="573"/>
      <c r="G982" s="579"/>
      <c r="H982" s="573"/>
      <c r="I982" s="41"/>
    </row>
    <row r="983" spans="1:9">
      <c r="A983" s="356"/>
      <c r="B983" s="309"/>
      <c r="C983" s="574" t="s">
        <v>4965</v>
      </c>
      <c r="D983" s="571" t="s">
        <v>4946</v>
      </c>
      <c r="E983" s="816" t="s">
        <v>4954</v>
      </c>
      <c r="F983" s="573"/>
      <c r="G983" s="580"/>
      <c r="H983" s="576">
        <v>64616.720249984086</v>
      </c>
      <c r="I983" s="41" t="s">
        <v>152</v>
      </c>
    </row>
    <row r="984" spans="1:9">
      <c r="A984" s="356"/>
      <c r="B984" s="309"/>
      <c r="C984" s="574" t="s">
        <v>2005</v>
      </c>
      <c r="D984" s="571" t="s">
        <v>4946</v>
      </c>
      <c r="E984" s="816"/>
      <c r="F984" s="573"/>
      <c r="G984" s="578"/>
      <c r="H984" s="576">
        <v>88261.075872161411</v>
      </c>
      <c r="I984" s="41" t="s">
        <v>152</v>
      </c>
    </row>
    <row r="985" spans="1:9">
      <c r="A985" s="356"/>
      <c r="B985" s="309"/>
      <c r="C985" s="574" t="s">
        <v>2006</v>
      </c>
      <c r="D985" s="571" t="s">
        <v>4946</v>
      </c>
      <c r="E985" s="816"/>
      <c r="F985" s="573"/>
      <c r="G985" s="578"/>
      <c r="H985" s="576">
        <v>134091.39117643327</v>
      </c>
      <c r="I985" s="41" t="s">
        <v>152</v>
      </c>
    </row>
    <row r="986" spans="1:9">
      <c r="A986" s="356"/>
      <c r="B986" s="309"/>
      <c r="C986" s="574" t="s">
        <v>2007</v>
      </c>
      <c r="D986" s="571" t="s">
        <v>4946</v>
      </c>
      <c r="E986" s="816"/>
      <c r="F986" s="573"/>
      <c r="G986" s="578"/>
      <c r="H986" s="576">
        <v>201401.77669622339</v>
      </c>
      <c r="I986" s="41" t="s">
        <v>152</v>
      </c>
    </row>
    <row r="987" spans="1:9">
      <c r="A987" s="356"/>
      <c r="B987" s="309"/>
      <c r="C987" s="574" t="s">
        <v>2019</v>
      </c>
      <c r="D987" s="571" t="s">
        <v>4946</v>
      </c>
      <c r="E987" s="816"/>
      <c r="F987" s="573"/>
      <c r="G987" s="578"/>
      <c r="H987" s="576">
        <v>350143.56891654822</v>
      </c>
      <c r="I987" s="41" t="s">
        <v>152</v>
      </c>
    </row>
    <row r="988" spans="1:9">
      <c r="A988" s="356"/>
      <c r="B988" s="309"/>
      <c r="C988" s="574" t="s">
        <v>2020</v>
      </c>
      <c r="D988" s="571" t="s">
        <v>4946</v>
      </c>
      <c r="E988" s="816"/>
      <c r="F988" s="573"/>
      <c r="G988" s="578"/>
      <c r="H988" s="576">
        <v>533740.00075725373</v>
      </c>
      <c r="I988" s="41" t="s">
        <v>152</v>
      </c>
    </row>
    <row r="989" spans="1:9" ht="13.9" customHeight="1">
      <c r="A989" s="356"/>
      <c r="B989" s="309"/>
      <c r="C989" s="574" t="s">
        <v>2022</v>
      </c>
      <c r="D989" s="571" t="s">
        <v>4946</v>
      </c>
      <c r="E989" s="816"/>
      <c r="F989" s="573"/>
      <c r="G989" s="578"/>
      <c r="H989" s="576">
        <v>694702.59558230895</v>
      </c>
      <c r="I989" s="41" t="s">
        <v>152</v>
      </c>
    </row>
    <row r="990" spans="1:9">
      <c r="A990" s="356"/>
      <c r="B990" s="309"/>
      <c r="C990" s="574" t="s">
        <v>2024</v>
      </c>
      <c r="D990" s="571" t="s">
        <v>4946</v>
      </c>
      <c r="E990" s="816"/>
      <c r="F990" s="573"/>
      <c r="G990" s="578"/>
      <c r="H990" s="576">
        <v>747589.87129311776</v>
      </c>
      <c r="I990" s="41" t="s">
        <v>152</v>
      </c>
    </row>
    <row r="991" spans="1:9">
      <c r="A991" s="356"/>
      <c r="B991" s="309"/>
      <c r="C991" s="574" t="s">
        <v>2026</v>
      </c>
      <c r="D991" s="571" t="s">
        <v>4946</v>
      </c>
      <c r="E991" s="816"/>
      <c r="F991" s="573"/>
      <c r="G991" s="578"/>
      <c r="H991" s="576">
        <v>961345.10631805239</v>
      </c>
      <c r="I991" s="41" t="s">
        <v>152</v>
      </c>
    </row>
    <row r="992" spans="1:9">
      <c r="A992" s="356"/>
      <c r="B992" s="309"/>
      <c r="C992" s="574" t="s">
        <v>2028</v>
      </c>
      <c r="D992" s="571" t="s">
        <v>4946</v>
      </c>
      <c r="E992" s="816"/>
      <c r="F992" s="573"/>
      <c r="G992" s="578"/>
      <c r="H992" s="576">
        <v>1017385.1281682939</v>
      </c>
      <c r="I992" s="41" t="s">
        <v>152</v>
      </c>
    </row>
    <row r="993" spans="1:9">
      <c r="A993" s="356"/>
      <c r="B993" s="309"/>
      <c r="C993" s="574" t="s">
        <v>2030</v>
      </c>
      <c r="D993" s="571" t="s">
        <v>4946</v>
      </c>
      <c r="E993" s="816"/>
      <c r="F993" s="573"/>
      <c r="G993" s="578"/>
      <c r="H993" s="576">
        <v>1375223.7367733214</v>
      </c>
      <c r="I993" s="41" t="s">
        <v>152</v>
      </c>
    </row>
    <row r="994" spans="1:9">
      <c r="A994" s="356"/>
      <c r="B994" s="309"/>
      <c r="C994" s="574" t="s">
        <v>2032</v>
      </c>
      <c r="D994" s="571" t="s">
        <v>4946</v>
      </c>
      <c r="E994" s="816"/>
      <c r="F994" s="573"/>
      <c r="G994" s="578"/>
      <c r="H994" s="576">
        <v>1446681.760966362</v>
      </c>
      <c r="I994" s="41" t="s">
        <v>152</v>
      </c>
    </row>
    <row r="995" spans="1:9">
      <c r="A995" s="356"/>
      <c r="B995" s="309"/>
      <c r="C995" s="574" t="s">
        <v>2034</v>
      </c>
      <c r="D995" s="571" t="s">
        <v>4946</v>
      </c>
      <c r="E995" s="816"/>
      <c r="F995" s="573"/>
      <c r="G995" s="815" t="s">
        <v>5033</v>
      </c>
      <c r="H995" s="576">
        <v>1870216.5067672294</v>
      </c>
      <c r="I995" s="41" t="s">
        <v>152</v>
      </c>
    </row>
    <row r="996" spans="1:9">
      <c r="A996" s="356"/>
      <c r="B996" s="309"/>
      <c r="C996" s="574" t="s">
        <v>2036</v>
      </c>
      <c r="D996" s="571" t="s">
        <v>4946</v>
      </c>
      <c r="E996" s="816"/>
      <c r="F996" s="573"/>
      <c r="G996" s="815"/>
      <c r="H996" s="576">
        <v>1984191.541462874</v>
      </c>
      <c r="I996" s="41" t="s">
        <v>152</v>
      </c>
    </row>
    <row r="997" spans="1:9">
      <c r="A997" s="356"/>
      <c r="B997" s="309"/>
      <c r="C997" s="574" t="s">
        <v>2038</v>
      </c>
      <c r="D997" s="571" t="s">
        <v>4946</v>
      </c>
      <c r="E997" s="816"/>
      <c r="F997" s="573"/>
      <c r="G997" s="815"/>
      <c r="H997" s="576">
        <v>2392060.5484774117</v>
      </c>
      <c r="I997" s="41" t="s">
        <v>152</v>
      </c>
    </row>
    <row r="998" spans="1:9">
      <c r="A998" s="356"/>
      <c r="B998" s="309"/>
      <c r="C998" s="574" t="s">
        <v>2040</v>
      </c>
      <c r="D998" s="571" t="s">
        <v>4946</v>
      </c>
      <c r="E998" s="816"/>
      <c r="F998" s="573"/>
      <c r="G998" s="815"/>
      <c r="H998" s="576">
        <v>2538743.7559397193</v>
      </c>
      <c r="I998" s="41" t="s">
        <v>152</v>
      </c>
    </row>
    <row r="999" spans="1:9">
      <c r="A999" s="356"/>
      <c r="B999" s="309"/>
      <c r="C999" s="574" t="s">
        <v>2042</v>
      </c>
      <c r="D999" s="571" t="s">
        <v>4946</v>
      </c>
      <c r="E999" s="816"/>
      <c r="F999" s="573"/>
      <c r="G999" s="815"/>
      <c r="H999" s="576">
        <v>2871424.675489502</v>
      </c>
      <c r="I999" s="41" t="s">
        <v>152</v>
      </c>
    </row>
    <row r="1000" spans="1:9">
      <c r="A1000" s="356"/>
      <c r="B1000" s="309"/>
      <c r="C1000" s="574" t="s">
        <v>2044</v>
      </c>
      <c r="D1000" s="571" t="s">
        <v>4946</v>
      </c>
      <c r="E1000" s="816"/>
      <c r="F1000" s="573"/>
      <c r="G1000" s="815"/>
      <c r="H1000" s="576">
        <v>3018943.477420609</v>
      </c>
      <c r="I1000" s="41" t="s">
        <v>152</v>
      </c>
    </row>
    <row r="1001" spans="1:9">
      <c r="A1001" s="356"/>
      <c r="B1001" s="309"/>
      <c r="C1001" s="574" t="s">
        <v>2046</v>
      </c>
      <c r="D1001" s="571" t="s">
        <v>4946</v>
      </c>
      <c r="E1001" s="816"/>
      <c r="F1001" s="573"/>
      <c r="G1001" s="815"/>
      <c r="H1001" s="576">
        <v>3153476.9467873215</v>
      </c>
      <c r="I1001" s="41" t="s">
        <v>152</v>
      </c>
    </row>
    <row r="1002" spans="1:9">
      <c r="A1002" s="356"/>
      <c r="B1002" s="309"/>
      <c r="C1002" s="574" t="s">
        <v>2048</v>
      </c>
      <c r="D1002" s="571" t="s">
        <v>4946</v>
      </c>
      <c r="E1002" s="816"/>
      <c r="F1002" s="573"/>
      <c r="G1002" s="815"/>
      <c r="H1002" s="576">
        <v>3619960.4276760938</v>
      </c>
      <c r="I1002" s="41" t="s">
        <v>152</v>
      </c>
    </row>
    <row r="1003" spans="1:9">
      <c r="A1003" s="356"/>
      <c r="B1003" s="309"/>
      <c r="C1003" s="574" t="s">
        <v>2050</v>
      </c>
      <c r="D1003" s="571" t="s">
        <v>4946</v>
      </c>
      <c r="E1003" s="816"/>
      <c r="F1003" s="573"/>
      <c r="G1003" s="815"/>
      <c r="H1003" s="576">
        <v>3758600.7694892064</v>
      </c>
      <c r="I1003" s="41" t="s">
        <v>152</v>
      </c>
    </row>
    <row r="1004" spans="1:9">
      <c r="A1004" s="356"/>
      <c r="B1004" s="309"/>
      <c r="C1004" s="574" t="s">
        <v>2052</v>
      </c>
      <c r="D1004" s="571" t="s">
        <v>4946</v>
      </c>
      <c r="E1004" s="816"/>
      <c r="F1004" s="573"/>
      <c r="G1004" s="578"/>
      <c r="H1004" s="576">
        <v>3913517.2435496589</v>
      </c>
      <c r="I1004" s="41" t="s">
        <v>152</v>
      </c>
    </row>
    <row r="1005" spans="1:9">
      <c r="A1005" s="356"/>
      <c r="B1005" s="309"/>
      <c r="C1005" s="574" t="s">
        <v>2054</v>
      </c>
      <c r="D1005" s="571" t="s">
        <v>4946</v>
      </c>
      <c r="E1005" s="816"/>
      <c r="F1005" s="573"/>
      <c r="G1005" s="578"/>
      <c r="H1005" s="576">
        <v>4715680.80043058</v>
      </c>
      <c r="I1005" s="41" t="s">
        <v>152</v>
      </c>
    </row>
    <row r="1006" spans="1:9">
      <c r="A1006" s="356"/>
      <c r="B1006" s="309"/>
      <c r="C1006" s="574" t="s">
        <v>2056</v>
      </c>
      <c r="D1006" s="571" t="s">
        <v>4946</v>
      </c>
      <c r="E1006" s="816"/>
      <c r="F1006" s="573"/>
      <c r="G1006" s="578"/>
      <c r="H1006" s="576">
        <v>4879204.4207951631</v>
      </c>
      <c r="I1006" s="41" t="s">
        <v>152</v>
      </c>
    </row>
    <row r="1007" spans="1:9">
      <c r="A1007" s="356"/>
      <c r="B1007" s="309"/>
      <c r="C1007" s="574" t="s">
        <v>2058</v>
      </c>
      <c r="D1007" s="571" t="s">
        <v>4946</v>
      </c>
      <c r="E1007" s="816"/>
      <c r="F1007" s="573"/>
      <c r="G1007" s="578"/>
      <c r="H1007" s="576">
        <v>5078595.3830985511</v>
      </c>
      <c r="I1007" s="41" t="s">
        <v>152</v>
      </c>
    </row>
    <row r="1008" spans="1:9">
      <c r="A1008" s="356"/>
      <c r="B1008" s="309"/>
      <c r="C1008" s="574" t="s">
        <v>2060</v>
      </c>
      <c r="D1008" s="571" t="s">
        <v>4946</v>
      </c>
      <c r="E1008" s="816"/>
      <c r="F1008" s="573"/>
      <c r="G1008" s="578"/>
      <c r="H1008" s="576">
        <v>5886758.6058163578</v>
      </c>
      <c r="I1008" s="41" t="s">
        <v>152</v>
      </c>
    </row>
    <row r="1009" spans="1:9">
      <c r="A1009" s="356"/>
      <c r="B1009" s="309"/>
      <c r="C1009" s="574" t="s">
        <v>2073</v>
      </c>
      <c r="D1009" s="571" t="s">
        <v>4946</v>
      </c>
      <c r="E1009" s="816"/>
      <c r="F1009" s="573"/>
      <c r="G1009" s="578"/>
      <c r="H1009" s="576">
        <v>248977.18923554645</v>
      </c>
      <c r="I1009" s="41" t="s">
        <v>152</v>
      </c>
    </row>
    <row r="1010" spans="1:9">
      <c r="A1010" s="356"/>
      <c r="B1010" s="309"/>
      <c r="C1010" s="574" t="s">
        <v>2074</v>
      </c>
      <c r="D1010" s="571" t="s">
        <v>4946</v>
      </c>
      <c r="E1010" s="816"/>
      <c r="F1010" s="573"/>
      <c r="G1010" s="578"/>
      <c r="H1010" s="576">
        <v>379554.62702511362</v>
      </c>
      <c r="I1010" s="41" t="s">
        <v>152</v>
      </c>
    </row>
    <row r="1011" spans="1:9">
      <c r="A1011" s="356"/>
      <c r="B1011" s="309"/>
      <c r="C1011" s="574" t="s">
        <v>2075</v>
      </c>
      <c r="D1011" s="571" t="s">
        <v>4946</v>
      </c>
      <c r="E1011" s="816"/>
      <c r="F1011" s="573"/>
      <c r="G1011" s="578"/>
      <c r="H1011" s="576">
        <v>585599.44380109466</v>
      </c>
      <c r="I1011" s="41" t="s">
        <v>152</v>
      </c>
    </row>
    <row r="1012" spans="1:9">
      <c r="A1012" s="356"/>
      <c r="B1012" s="309"/>
      <c r="C1012" s="574" t="s">
        <v>2076</v>
      </c>
      <c r="D1012" s="571" t="s">
        <v>4946</v>
      </c>
      <c r="E1012" s="816"/>
      <c r="F1012" s="573"/>
      <c r="G1012" s="578"/>
      <c r="H1012" s="576">
        <v>801195.86515710549</v>
      </c>
      <c r="I1012" s="41" t="s">
        <v>152</v>
      </c>
    </row>
    <row r="1013" spans="1:9">
      <c r="A1013" s="356"/>
      <c r="B1013" s="309"/>
      <c r="C1013" s="574" t="s">
        <v>2077</v>
      </c>
      <c r="D1013" s="571" t="s">
        <v>4946</v>
      </c>
      <c r="E1013" s="816"/>
      <c r="F1013" s="573"/>
      <c r="G1013" s="578"/>
      <c r="H1013" s="576">
        <v>1088564.0115093549</v>
      </c>
      <c r="I1013" s="41" t="s">
        <v>152</v>
      </c>
    </row>
    <row r="1014" spans="1:9">
      <c r="A1014" s="356"/>
      <c r="B1014" s="309"/>
      <c r="C1014" s="574" t="s">
        <v>2078</v>
      </c>
      <c r="D1014" s="571" t="s">
        <v>4946</v>
      </c>
      <c r="E1014" s="816"/>
      <c r="F1014" s="573"/>
      <c r="G1014" s="578"/>
      <c r="H1014" s="576">
        <v>1562294.405426885</v>
      </c>
      <c r="I1014" s="41" t="s">
        <v>152</v>
      </c>
    </row>
    <row r="1015" spans="1:9">
      <c r="A1015" s="356"/>
      <c r="B1015" s="309"/>
      <c r="C1015" s="574" t="s">
        <v>2079</v>
      </c>
      <c r="D1015" s="571" t="s">
        <v>4946</v>
      </c>
      <c r="E1015" s="816"/>
      <c r="F1015" s="573"/>
      <c r="G1015" s="578"/>
      <c r="H1015" s="576">
        <v>2130165.2184224343</v>
      </c>
      <c r="I1015" s="41" t="s">
        <v>152</v>
      </c>
    </row>
    <row r="1016" spans="1:9">
      <c r="A1016" s="356"/>
      <c r="B1016" s="309"/>
      <c r="C1016" s="574" t="s">
        <v>2080</v>
      </c>
      <c r="D1016" s="571" t="s">
        <v>4946</v>
      </c>
      <c r="E1016" s="816"/>
      <c r="F1016" s="573"/>
      <c r="G1016" s="578"/>
      <c r="H1016" s="576">
        <v>2673304.2297874549</v>
      </c>
      <c r="I1016" s="41" t="s">
        <v>152</v>
      </c>
    </row>
    <row r="1017" spans="1:9">
      <c r="A1017" s="356"/>
      <c r="B1017" s="309"/>
      <c r="C1017" s="574" t="s">
        <v>2081</v>
      </c>
      <c r="D1017" s="571" t="s">
        <v>4946</v>
      </c>
      <c r="E1017" s="816"/>
      <c r="F1017" s="573"/>
      <c r="G1017" s="578"/>
      <c r="H1017" s="576">
        <v>3313426.1314494936</v>
      </c>
      <c r="I1017" s="41" t="s">
        <v>152</v>
      </c>
    </row>
    <row r="1018" spans="1:9">
      <c r="A1018" s="356"/>
      <c r="B1018" s="309"/>
      <c r="C1018" s="574" t="s">
        <v>2082</v>
      </c>
      <c r="D1018" s="571" t="s">
        <v>4946</v>
      </c>
      <c r="E1018" s="816"/>
      <c r="F1018" s="573"/>
      <c r="G1018" s="578"/>
      <c r="H1018" s="576">
        <v>4112988.6493670153</v>
      </c>
      <c r="I1018" s="41" t="s">
        <v>152</v>
      </c>
    </row>
    <row r="1019" spans="1:9">
      <c r="A1019" s="356"/>
      <c r="B1019" s="309"/>
      <c r="C1019" s="574" t="s">
        <v>2083</v>
      </c>
      <c r="D1019" s="571" t="s">
        <v>4946</v>
      </c>
      <c r="E1019" s="816"/>
      <c r="F1019" s="573"/>
      <c r="G1019" s="578"/>
      <c r="H1019" s="576">
        <v>5398289.5212102989</v>
      </c>
      <c r="I1019" s="41" t="s">
        <v>152</v>
      </c>
    </row>
    <row r="1020" spans="1:9">
      <c r="A1020" s="356"/>
      <c r="B1020" s="309"/>
      <c r="C1020" s="570" t="s">
        <v>4966</v>
      </c>
      <c r="D1020" s="571"/>
      <c r="E1020" s="572"/>
      <c r="F1020" s="573"/>
      <c r="G1020" s="579"/>
      <c r="H1020" s="573"/>
      <c r="I1020" s="41"/>
    </row>
    <row r="1021" spans="1:9">
      <c r="A1021" s="356"/>
      <c r="B1021" s="309"/>
      <c r="C1021" s="574" t="s">
        <v>1851</v>
      </c>
      <c r="D1021" s="571" t="s">
        <v>4946</v>
      </c>
      <c r="E1021" s="816" t="s">
        <v>4967</v>
      </c>
      <c r="F1021" s="573"/>
      <c r="G1021" s="580"/>
      <c r="H1021" s="576">
        <v>8406.2354091542911</v>
      </c>
      <c r="I1021" s="41" t="s">
        <v>152</v>
      </c>
    </row>
    <row r="1022" spans="1:9">
      <c r="A1022" s="356"/>
      <c r="B1022" s="309"/>
      <c r="C1022" s="574" t="s">
        <v>1852</v>
      </c>
      <c r="D1022" s="571" t="s">
        <v>4946</v>
      </c>
      <c r="E1022" s="816"/>
      <c r="F1022" s="573"/>
      <c r="G1022" s="578"/>
      <c r="H1022" s="576">
        <v>13766.405555953575</v>
      </c>
      <c r="I1022" s="41" t="s">
        <v>152</v>
      </c>
    </row>
    <row r="1023" spans="1:9">
      <c r="A1023" s="356"/>
      <c r="B1023" s="309"/>
      <c r="C1023" s="574" t="s">
        <v>1853</v>
      </c>
      <c r="D1023" s="571" t="s">
        <v>4946</v>
      </c>
      <c r="E1023" s="816"/>
      <c r="F1023" s="573"/>
      <c r="G1023" s="578"/>
      <c r="H1023" s="576">
        <v>21987.464554970553</v>
      </c>
      <c r="I1023" s="41" t="s">
        <v>152</v>
      </c>
    </row>
    <row r="1024" spans="1:9">
      <c r="A1024" s="356"/>
      <c r="B1024" s="309"/>
      <c r="C1024" s="574" t="s">
        <v>1854</v>
      </c>
      <c r="D1024" s="571" t="s">
        <v>4946</v>
      </c>
      <c r="E1024" s="816"/>
      <c r="F1024" s="573"/>
      <c r="G1024" s="578"/>
      <c r="H1024" s="576">
        <v>33649.703561330905</v>
      </c>
      <c r="I1024" s="41" t="s">
        <v>152</v>
      </c>
    </row>
    <row r="1025" spans="1:9">
      <c r="A1025" s="356"/>
      <c r="B1025" s="309"/>
      <c r="C1025" s="574" t="s">
        <v>4968</v>
      </c>
      <c r="D1025" s="571" t="s">
        <v>4946</v>
      </c>
      <c r="E1025" s="816"/>
      <c r="F1025" s="573"/>
      <c r="G1025" s="578"/>
      <c r="H1025" s="576">
        <v>59408.437166382413</v>
      </c>
      <c r="I1025" s="41" t="s">
        <v>152</v>
      </c>
    </row>
    <row r="1026" spans="1:9">
      <c r="A1026" s="356"/>
      <c r="B1026" s="309"/>
      <c r="C1026" s="570" t="s">
        <v>4944</v>
      </c>
      <c r="D1026" s="571"/>
      <c r="E1026" s="572"/>
      <c r="F1026" s="573"/>
      <c r="G1026" s="579"/>
      <c r="H1026" s="573"/>
      <c r="I1026" s="41"/>
    </row>
    <row r="1027" spans="1:9" ht="13.9" customHeight="1">
      <c r="A1027" s="356"/>
      <c r="B1027" s="309"/>
      <c r="C1027" s="574" t="s">
        <v>4969</v>
      </c>
      <c r="D1027" s="571" t="s">
        <v>4946</v>
      </c>
      <c r="E1027" s="816" t="s">
        <v>4947</v>
      </c>
      <c r="F1027" s="573"/>
      <c r="G1027" s="580"/>
      <c r="H1027" s="576">
        <v>8981.5775362043423</v>
      </c>
      <c r="I1027" s="41" t="s">
        <v>152</v>
      </c>
    </row>
    <row r="1028" spans="1:9">
      <c r="A1028" s="356"/>
      <c r="B1028" s="309"/>
      <c r="C1028" s="574" t="s">
        <v>4970</v>
      </c>
      <c r="D1028" s="571" t="s">
        <v>4946</v>
      </c>
      <c r="E1028" s="816"/>
      <c r="F1028" s="573"/>
      <c r="G1028" s="578"/>
      <c r="H1028" s="576">
        <v>14583.424086569914</v>
      </c>
      <c r="I1028" s="41" t="s">
        <v>152</v>
      </c>
    </row>
    <row r="1029" spans="1:9">
      <c r="A1029" s="356"/>
      <c r="B1029" s="309"/>
      <c r="C1029" s="574" t="s">
        <v>4971</v>
      </c>
      <c r="D1029" s="571" t="s">
        <v>4946</v>
      </c>
      <c r="E1029" s="816"/>
      <c r="F1029" s="573"/>
      <c r="G1029" s="578"/>
      <c r="H1029" s="576">
        <v>23834.418304222429</v>
      </c>
      <c r="I1029" s="41" t="s">
        <v>152</v>
      </c>
    </row>
    <row r="1030" spans="1:9">
      <c r="A1030" s="356"/>
      <c r="B1030" s="309"/>
      <c r="C1030" s="574" t="s">
        <v>4972</v>
      </c>
      <c r="D1030" s="571" t="s">
        <v>4946</v>
      </c>
      <c r="E1030" s="816"/>
      <c r="F1030" s="573"/>
      <c r="G1030" s="578"/>
      <c r="H1030" s="576">
        <v>34743.345174517628</v>
      </c>
      <c r="I1030" s="41" t="s">
        <v>152</v>
      </c>
    </row>
    <row r="1031" spans="1:9">
      <c r="A1031" s="356"/>
      <c r="B1031" s="309"/>
      <c r="C1031" s="574" t="s">
        <v>4973</v>
      </c>
      <c r="D1031" s="571" t="s">
        <v>4946</v>
      </c>
      <c r="E1031" s="816"/>
      <c r="F1031" s="573"/>
      <c r="G1031" s="578"/>
      <c r="H1031" s="576">
        <v>56391.566107508865</v>
      </c>
      <c r="I1031" s="41" t="s">
        <v>152</v>
      </c>
    </row>
    <row r="1032" spans="1:9">
      <c r="A1032" s="356"/>
      <c r="B1032" s="309"/>
      <c r="C1032" s="570" t="s">
        <v>4974</v>
      </c>
      <c r="D1032" s="571"/>
      <c r="E1032" s="572"/>
      <c r="F1032" s="573"/>
      <c r="G1032" s="579"/>
      <c r="H1032" s="573"/>
      <c r="I1032" s="41"/>
    </row>
    <row r="1033" spans="1:9" ht="13.9" customHeight="1">
      <c r="A1033" s="356"/>
      <c r="B1033" s="309"/>
      <c r="C1033" s="574" t="s">
        <v>4975</v>
      </c>
      <c r="D1033" s="571" t="s">
        <v>4946</v>
      </c>
      <c r="E1033" s="816" t="s">
        <v>4976</v>
      </c>
      <c r="F1033" s="573"/>
      <c r="G1033" s="580"/>
      <c r="H1033" s="576">
        <v>10422.253087394463</v>
      </c>
      <c r="I1033" s="41" t="s">
        <v>152</v>
      </c>
    </row>
    <row r="1034" spans="1:9">
      <c r="A1034" s="356"/>
      <c r="B1034" s="309"/>
      <c r="C1034" s="574" t="s">
        <v>1863</v>
      </c>
      <c r="D1034" s="571" t="s">
        <v>4946</v>
      </c>
      <c r="E1034" s="816"/>
      <c r="F1034" s="573"/>
      <c r="G1034" s="578"/>
      <c r="H1034" s="576">
        <v>12942.730110343357</v>
      </c>
      <c r="I1034" s="41" t="s">
        <v>152</v>
      </c>
    </row>
    <row r="1035" spans="1:9">
      <c r="A1035" s="356"/>
      <c r="B1035" s="309"/>
      <c r="C1035" s="574" t="s">
        <v>1864</v>
      </c>
      <c r="D1035" s="571" t="s">
        <v>4946</v>
      </c>
      <c r="E1035" s="816"/>
      <c r="F1035" s="573"/>
      <c r="G1035" s="578"/>
      <c r="H1035" s="576">
        <v>18037.285199319271</v>
      </c>
      <c r="I1035" s="41" t="s">
        <v>152</v>
      </c>
    </row>
    <row r="1036" spans="1:9">
      <c r="A1036" s="356"/>
      <c r="B1036" s="309"/>
      <c r="C1036" s="574" t="s">
        <v>1865</v>
      </c>
      <c r="D1036" s="571" t="s">
        <v>4946</v>
      </c>
      <c r="E1036" s="816"/>
      <c r="F1036" s="573"/>
      <c r="G1036" s="578"/>
      <c r="H1036" s="576">
        <v>29394.557600993605</v>
      </c>
      <c r="I1036" s="41" t="s">
        <v>152</v>
      </c>
    </row>
    <row r="1037" spans="1:9">
      <c r="A1037" s="356"/>
      <c r="B1037" s="309"/>
      <c r="C1037" s="574" t="s">
        <v>1866</v>
      </c>
      <c r="D1037" s="571" t="s">
        <v>4946</v>
      </c>
      <c r="E1037" s="816"/>
      <c r="F1037" s="573"/>
      <c r="G1037" s="578"/>
      <c r="H1037" s="576">
        <v>46741.810640706135</v>
      </c>
      <c r="I1037" s="41" t="s">
        <v>152</v>
      </c>
    </row>
    <row r="1038" spans="1:9">
      <c r="A1038" s="356"/>
      <c r="B1038" s="309"/>
      <c r="C1038" s="574" t="s">
        <v>1867</v>
      </c>
      <c r="D1038" s="571" t="s">
        <v>4946</v>
      </c>
      <c r="E1038" s="816"/>
      <c r="F1038" s="573"/>
      <c r="G1038" s="578"/>
      <c r="H1038" s="576">
        <v>70684.149094633351</v>
      </c>
      <c r="I1038" s="41" t="s">
        <v>152</v>
      </c>
    </row>
    <row r="1039" spans="1:9" ht="13.9" customHeight="1">
      <c r="A1039" s="356"/>
      <c r="B1039" s="309"/>
      <c r="C1039" s="570" t="s">
        <v>4977</v>
      </c>
      <c r="D1039" s="571"/>
      <c r="E1039" s="575"/>
      <c r="F1039" s="573"/>
      <c r="G1039" s="579"/>
      <c r="H1039" s="573"/>
      <c r="I1039" s="41"/>
    </row>
    <row r="1040" spans="1:9">
      <c r="A1040" s="356"/>
      <c r="B1040" s="309"/>
      <c r="C1040" s="581" t="s">
        <v>4978</v>
      </c>
      <c r="D1040" s="571" t="s">
        <v>4946</v>
      </c>
      <c r="E1040" s="816" t="s">
        <v>4976</v>
      </c>
      <c r="F1040" s="573"/>
      <c r="G1040" s="580"/>
      <c r="H1040" s="576">
        <v>49505.119184052397</v>
      </c>
      <c r="I1040" s="41" t="s">
        <v>152</v>
      </c>
    </row>
    <row r="1041" spans="1:9">
      <c r="A1041" s="356"/>
      <c r="B1041" s="309"/>
      <c r="C1041" s="581" t="s">
        <v>4979</v>
      </c>
      <c r="D1041" s="571" t="s">
        <v>4946</v>
      </c>
      <c r="E1041" s="816"/>
      <c r="F1041" s="573"/>
      <c r="G1041" s="578"/>
      <c r="H1041" s="576">
        <v>74311.676762519404</v>
      </c>
      <c r="I1041" s="41" t="s">
        <v>152</v>
      </c>
    </row>
    <row r="1042" spans="1:9">
      <c r="A1042" s="356"/>
      <c r="B1042" s="309"/>
      <c r="C1042" s="581" t="s">
        <v>1877</v>
      </c>
      <c r="D1042" s="571" t="s">
        <v>4946</v>
      </c>
      <c r="E1042" s="816"/>
      <c r="F1042" s="573"/>
      <c r="G1042" s="578"/>
      <c r="H1042" s="576">
        <v>27868.541026430248</v>
      </c>
      <c r="I1042" s="41" t="s">
        <v>152</v>
      </c>
    </row>
    <row r="1043" spans="1:9">
      <c r="A1043" s="356"/>
      <c r="B1043" s="309"/>
      <c r="C1043" s="581" t="s">
        <v>1878</v>
      </c>
      <c r="D1043" s="571" t="s">
        <v>4946</v>
      </c>
      <c r="E1043" s="816"/>
      <c r="F1043" s="573"/>
      <c r="G1043" s="578"/>
      <c r="H1043" s="576">
        <v>45679.309276372973</v>
      </c>
      <c r="I1043" s="41" t="s">
        <v>152</v>
      </c>
    </row>
    <row r="1044" spans="1:9">
      <c r="A1044" s="356"/>
      <c r="B1044" s="309"/>
      <c r="C1044" s="581" t="s">
        <v>1879</v>
      </c>
      <c r="D1044" s="571" t="s">
        <v>4946</v>
      </c>
      <c r="E1044" s="816"/>
      <c r="F1044" s="573"/>
      <c r="G1044" s="578"/>
      <c r="H1044" s="576">
        <v>71421.876395049112</v>
      </c>
      <c r="I1044" s="41" t="s">
        <v>152</v>
      </c>
    </row>
    <row r="1045" spans="1:9">
      <c r="A1045" s="356"/>
      <c r="B1045" s="309"/>
      <c r="C1045" s="570" t="s">
        <v>4980</v>
      </c>
      <c r="D1045" s="571"/>
      <c r="E1045" s="575"/>
      <c r="F1045" s="573"/>
      <c r="G1045" s="579"/>
      <c r="H1045" s="573"/>
      <c r="I1045" s="41"/>
    </row>
    <row r="1046" spans="1:9" ht="13.9" customHeight="1">
      <c r="A1046" s="356"/>
      <c r="B1046" s="309"/>
      <c r="C1046" s="574" t="s">
        <v>4981</v>
      </c>
      <c r="D1046" s="571" t="s">
        <v>4946</v>
      </c>
      <c r="E1046" s="816" t="s">
        <v>3784</v>
      </c>
      <c r="F1046" s="573"/>
      <c r="G1046" s="580"/>
      <c r="H1046" s="576">
        <v>41539.29543717148</v>
      </c>
      <c r="I1046" s="41" t="s">
        <v>152</v>
      </c>
    </row>
    <row r="1047" spans="1:9">
      <c r="A1047" s="356"/>
      <c r="B1047" s="309"/>
      <c r="C1047" s="574" t="s">
        <v>4982</v>
      </c>
      <c r="D1047" s="571" t="s">
        <v>4946</v>
      </c>
      <c r="E1047" s="816"/>
      <c r="F1047" s="573"/>
      <c r="G1047" s="578"/>
      <c r="H1047" s="576">
        <v>56989.664560629455</v>
      </c>
      <c r="I1047" s="41" t="s">
        <v>152</v>
      </c>
    </row>
    <row r="1048" spans="1:9">
      <c r="A1048" s="356"/>
      <c r="B1048" s="309"/>
      <c r="C1048" s="574" t="s">
        <v>4983</v>
      </c>
      <c r="D1048" s="571" t="s">
        <v>4946</v>
      </c>
      <c r="E1048" s="816"/>
      <c r="F1048" s="573"/>
      <c r="G1048" s="578"/>
      <c r="H1048" s="576">
        <v>70620.414614155234</v>
      </c>
      <c r="I1048" s="41" t="s">
        <v>152</v>
      </c>
    </row>
    <row r="1049" spans="1:9">
      <c r="A1049" s="356"/>
      <c r="B1049" s="309"/>
      <c r="C1049" s="574" t="s">
        <v>4984</v>
      </c>
      <c r="D1049" s="571" t="s">
        <v>4946</v>
      </c>
      <c r="E1049" s="816"/>
      <c r="F1049" s="573"/>
      <c r="G1049" s="578"/>
      <c r="H1049" s="576">
        <v>87508.257193617639</v>
      </c>
      <c r="I1049" s="41" t="s">
        <v>152</v>
      </c>
    </row>
    <row r="1050" spans="1:9">
      <c r="A1050" s="356"/>
      <c r="B1050" s="309"/>
      <c r="C1050" s="574" t="s">
        <v>4985</v>
      </c>
      <c r="D1050" s="571" t="s">
        <v>4946</v>
      </c>
      <c r="E1050" s="816"/>
      <c r="F1050" s="573"/>
      <c r="G1050" s="578"/>
      <c r="H1050" s="576">
        <v>108341.60847216411</v>
      </c>
      <c r="I1050" s="41" t="s">
        <v>152</v>
      </c>
    </row>
    <row r="1051" spans="1:9">
      <c r="A1051" s="356"/>
      <c r="B1051" s="309"/>
      <c r="C1051" s="574" t="s">
        <v>4986</v>
      </c>
      <c r="D1051" s="571" t="s">
        <v>4946</v>
      </c>
      <c r="E1051" s="816"/>
      <c r="F1051" s="573"/>
      <c r="G1051" s="578"/>
      <c r="H1051" s="576">
        <v>140008.33964275109</v>
      </c>
      <c r="I1051" s="41" t="s">
        <v>152</v>
      </c>
    </row>
    <row r="1052" spans="1:9" ht="13.9" customHeight="1">
      <c r="A1052" s="356"/>
      <c r="B1052" s="309"/>
      <c r="C1052" s="570" t="s">
        <v>4987</v>
      </c>
      <c r="D1052" s="571"/>
      <c r="E1052" s="575"/>
      <c r="F1052" s="573"/>
      <c r="G1052" s="579"/>
      <c r="H1052" s="573"/>
      <c r="I1052" s="41"/>
    </row>
    <row r="1053" spans="1:9">
      <c r="A1053" s="356"/>
      <c r="B1053" s="309"/>
      <c r="C1053" s="574" t="s">
        <v>4988</v>
      </c>
      <c r="D1053" s="571" t="s">
        <v>4946</v>
      </c>
      <c r="E1053" s="816" t="s">
        <v>4954</v>
      </c>
      <c r="F1053" s="573"/>
      <c r="G1053" s="580"/>
      <c r="H1053" s="576">
        <v>114460.07379966046</v>
      </c>
      <c r="I1053" s="41" t="s">
        <v>152</v>
      </c>
    </row>
    <row r="1054" spans="1:9">
      <c r="A1054" s="356"/>
      <c r="B1054" s="309"/>
      <c r="C1054" s="574" t="s">
        <v>4989</v>
      </c>
      <c r="D1054" s="571" t="s">
        <v>4946</v>
      </c>
      <c r="E1054" s="816"/>
      <c r="F1054" s="573"/>
      <c r="G1054" s="815" t="s">
        <v>5033</v>
      </c>
      <c r="H1054" s="576">
        <v>147608.38330338773</v>
      </c>
      <c r="I1054" s="41" t="s">
        <v>152</v>
      </c>
    </row>
    <row r="1055" spans="1:9">
      <c r="A1055" s="356"/>
      <c r="B1055" s="309"/>
      <c r="C1055" s="574" t="s">
        <v>4990</v>
      </c>
      <c r="D1055" s="571" t="s">
        <v>4946</v>
      </c>
      <c r="E1055" s="816"/>
      <c r="F1055" s="573"/>
      <c r="G1055" s="815"/>
      <c r="H1055" s="576">
        <v>183817.78962577932</v>
      </c>
      <c r="I1055" s="41" t="s">
        <v>152</v>
      </c>
    </row>
    <row r="1056" spans="1:9">
      <c r="A1056" s="356"/>
      <c r="B1056" s="309"/>
      <c r="C1056" s="574" t="s">
        <v>4991</v>
      </c>
      <c r="D1056" s="571" t="s">
        <v>4946</v>
      </c>
      <c r="E1056" s="816"/>
      <c r="F1056" s="573"/>
      <c r="G1056" s="815"/>
      <c r="H1056" s="576">
        <v>240481.18207824614</v>
      </c>
      <c r="I1056" s="41" t="s">
        <v>152</v>
      </c>
    </row>
    <row r="1057" spans="1:9">
      <c r="A1057" s="356"/>
      <c r="B1057" s="309"/>
      <c r="C1057" s="581" t="s">
        <v>4992</v>
      </c>
      <c r="D1057" s="571" t="s">
        <v>4946</v>
      </c>
      <c r="E1057" s="816"/>
      <c r="F1057" s="573"/>
      <c r="G1057" s="815"/>
      <c r="H1057" s="576">
        <v>383852.26980405115</v>
      </c>
      <c r="I1057" s="41" t="s">
        <v>152</v>
      </c>
    </row>
    <row r="1058" spans="1:9">
      <c r="A1058" s="356"/>
      <c r="B1058" s="309"/>
      <c r="C1058" s="581" t="s">
        <v>4993</v>
      </c>
      <c r="D1058" s="571" t="s">
        <v>4946</v>
      </c>
      <c r="E1058" s="816"/>
      <c r="F1058" s="573"/>
      <c r="G1058" s="815"/>
      <c r="H1058" s="576">
        <v>472293.87283422099</v>
      </c>
      <c r="I1058" s="41" t="s">
        <v>152</v>
      </c>
    </row>
    <row r="1059" spans="1:9" ht="13.9" customHeight="1">
      <c r="A1059" s="356"/>
      <c r="B1059" s="309"/>
      <c r="C1059" s="581" t="s">
        <v>4994</v>
      </c>
      <c r="D1059" s="571" t="s">
        <v>4946</v>
      </c>
      <c r="E1059" s="816"/>
      <c r="F1059" s="573"/>
      <c r="G1059" s="815"/>
      <c r="H1059" s="576">
        <v>606945.77289866225</v>
      </c>
      <c r="I1059" s="41" t="s">
        <v>152</v>
      </c>
    </row>
    <row r="1060" spans="1:9">
      <c r="A1060" s="356"/>
      <c r="B1060" s="309"/>
      <c r="C1060" s="570" t="s">
        <v>4995</v>
      </c>
      <c r="D1060" s="571"/>
      <c r="E1060" s="575"/>
      <c r="F1060" s="573"/>
      <c r="G1060" s="815"/>
      <c r="H1060" s="573"/>
      <c r="I1060" s="41"/>
    </row>
    <row r="1061" spans="1:9">
      <c r="A1061" s="356"/>
      <c r="B1061" s="309"/>
      <c r="C1061" s="574" t="s">
        <v>4996</v>
      </c>
      <c r="D1061" s="571" t="s">
        <v>4946</v>
      </c>
      <c r="E1061" s="816" t="s">
        <v>4954</v>
      </c>
      <c r="F1061" s="573"/>
      <c r="G1061" s="815"/>
      <c r="H1061" s="576">
        <v>368301.53451364732</v>
      </c>
      <c r="I1061" s="41" t="s">
        <v>152</v>
      </c>
    </row>
    <row r="1062" spans="1:9">
      <c r="A1062" s="356"/>
      <c r="B1062" s="309"/>
      <c r="C1062" s="574" t="s">
        <v>4997</v>
      </c>
      <c r="D1062" s="571" t="s">
        <v>4946</v>
      </c>
      <c r="E1062" s="816"/>
      <c r="F1062" s="573"/>
      <c r="G1062" s="815"/>
      <c r="H1062" s="576">
        <v>448191.52105318726</v>
      </c>
      <c r="I1062" s="41" t="s">
        <v>152</v>
      </c>
    </row>
    <row r="1063" spans="1:9">
      <c r="A1063" s="356"/>
      <c r="B1063" s="309"/>
      <c r="C1063" s="574" t="s">
        <v>4998</v>
      </c>
      <c r="D1063" s="571" t="s">
        <v>4946</v>
      </c>
      <c r="E1063" s="816"/>
      <c r="F1063" s="573"/>
      <c r="G1063" s="578"/>
      <c r="H1063" s="576">
        <v>544295.66265919944</v>
      </c>
      <c r="I1063" s="41" t="s">
        <v>152</v>
      </c>
    </row>
    <row r="1064" spans="1:9">
      <c r="A1064" s="356"/>
      <c r="B1064" s="309"/>
      <c r="C1064" s="574" t="s">
        <v>4999</v>
      </c>
      <c r="D1064" s="571" t="s">
        <v>4946</v>
      </c>
      <c r="E1064" s="816"/>
      <c r="F1064" s="573"/>
      <c r="G1064" s="578"/>
      <c r="H1064" s="576">
        <v>688218.39227393619</v>
      </c>
      <c r="I1064" s="41" t="s">
        <v>152</v>
      </c>
    </row>
    <row r="1065" spans="1:9">
      <c r="A1065" s="356"/>
      <c r="B1065" s="309"/>
      <c r="C1065" s="574" t="s">
        <v>5000</v>
      </c>
      <c r="D1065" s="571" t="s">
        <v>4946</v>
      </c>
      <c r="E1065" s="816"/>
      <c r="F1065" s="573"/>
      <c r="G1065" s="578"/>
      <c r="H1065" s="576">
        <v>852438.04427125352</v>
      </c>
      <c r="I1065" s="41" t="s">
        <v>152</v>
      </c>
    </row>
    <row r="1066" spans="1:9">
      <c r="A1066" s="356"/>
      <c r="B1066" s="309"/>
      <c r="C1066" s="570" t="s">
        <v>5001</v>
      </c>
      <c r="D1066" s="571"/>
      <c r="E1066" s="575"/>
      <c r="F1066" s="573"/>
      <c r="G1066" s="579"/>
      <c r="H1066" s="573"/>
      <c r="I1066" s="41"/>
    </row>
    <row r="1067" spans="1:9" ht="13.9" customHeight="1">
      <c r="A1067" s="356"/>
      <c r="B1067" s="309"/>
      <c r="C1067" s="574" t="s">
        <v>5002</v>
      </c>
      <c r="D1067" s="571" t="s">
        <v>4946</v>
      </c>
      <c r="E1067" s="816" t="s">
        <v>4954</v>
      </c>
      <c r="F1067" s="573"/>
      <c r="G1067" s="580"/>
      <c r="H1067" s="576">
        <v>61184.21113859379</v>
      </c>
      <c r="I1067" s="41" t="s">
        <v>152</v>
      </c>
    </row>
    <row r="1068" spans="1:9">
      <c r="A1068" s="356"/>
      <c r="B1068" s="309"/>
      <c r="C1068" s="574" t="s">
        <v>5003</v>
      </c>
      <c r="D1068" s="571" t="s">
        <v>4946</v>
      </c>
      <c r="E1068" s="816"/>
      <c r="F1068" s="573"/>
      <c r="G1068" s="580"/>
      <c r="H1068" s="576">
        <v>92454.458804988142</v>
      </c>
      <c r="I1068" s="41" t="s">
        <v>152</v>
      </c>
    </row>
    <row r="1069" spans="1:9">
      <c r="A1069" s="356"/>
      <c r="B1069" s="309"/>
      <c r="C1069" s="574" t="s">
        <v>5004</v>
      </c>
      <c r="D1069" s="571" t="s">
        <v>4946</v>
      </c>
      <c r="E1069" s="816"/>
      <c r="F1069" s="573"/>
      <c r="G1069" s="580"/>
      <c r="H1069" s="576">
        <v>142140.94131277123</v>
      </c>
      <c r="I1069" s="41" t="s">
        <v>152</v>
      </c>
    </row>
    <row r="1070" spans="1:9">
      <c r="A1070" s="356"/>
      <c r="B1070" s="309"/>
      <c r="C1070" s="574" t="s">
        <v>5005</v>
      </c>
      <c r="D1070" s="571" t="s">
        <v>4946</v>
      </c>
      <c r="E1070" s="816"/>
      <c r="F1070" s="573"/>
      <c r="G1070" s="580"/>
      <c r="H1070" s="576">
        <v>196641.62605220082</v>
      </c>
      <c r="I1070" s="41" t="s">
        <v>152</v>
      </c>
    </row>
    <row r="1071" spans="1:9">
      <c r="A1071" s="356"/>
      <c r="B1071" s="309"/>
      <c r="C1071" s="574" t="s">
        <v>5006</v>
      </c>
      <c r="D1071" s="571" t="s">
        <v>4946</v>
      </c>
      <c r="E1071" s="816"/>
      <c r="F1071" s="573"/>
      <c r="G1071" s="580"/>
      <c r="H1071" s="576">
        <v>283571.68713201245</v>
      </c>
      <c r="I1071" s="41" t="s">
        <v>152</v>
      </c>
    </row>
    <row r="1072" spans="1:9">
      <c r="A1072" s="356"/>
      <c r="B1072" s="309"/>
      <c r="C1072" s="574" t="s">
        <v>5007</v>
      </c>
      <c r="D1072" s="571" t="s">
        <v>4946</v>
      </c>
      <c r="E1072" s="816"/>
      <c r="F1072" s="573"/>
      <c r="G1072" s="580"/>
      <c r="H1072" s="576">
        <v>407120.90603816201</v>
      </c>
      <c r="I1072" s="41" t="s">
        <v>152</v>
      </c>
    </row>
    <row r="1073" spans="1:9" ht="13.9" customHeight="1">
      <c r="A1073" s="356"/>
      <c r="B1073" s="309"/>
      <c r="C1073" s="574" t="s">
        <v>5008</v>
      </c>
      <c r="D1073" s="571" t="s">
        <v>4946</v>
      </c>
      <c r="E1073" s="816"/>
      <c r="F1073" s="573"/>
      <c r="G1073" s="580"/>
      <c r="H1073" s="576">
        <v>130384.05463417272</v>
      </c>
      <c r="I1073" s="41" t="s">
        <v>152</v>
      </c>
    </row>
    <row r="1074" spans="1:9">
      <c r="A1074" s="356"/>
      <c r="B1074" s="309"/>
      <c r="C1074" s="574" t="s">
        <v>5009</v>
      </c>
      <c r="D1074" s="571" t="s">
        <v>4946</v>
      </c>
      <c r="E1074" s="816"/>
      <c r="F1074" s="573"/>
      <c r="G1074" s="580"/>
      <c r="H1074" s="576">
        <v>194839.38366762706</v>
      </c>
      <c r="I1074" s="41" t="s">
        <v>152</v>
      </c>
    </row>
    <row r="1075" spans="1:9">
      <c r="A1075" s="356"/>
      <c r="B1075" s="309"/>
      <c r="C1075" s="574" t="s">
        <v>5010</v>
      </c>
      <c r="D1075" s="571" t="s">
        <v>4946</v>
      </c>
      <c r="E1075" s="816"/>
      <c r="F1075" s="573"/>
      <c r="G1075" s="580"/>
      <c r="H1075" s="576">
        <v>298019.19690692826</v>
      </c>
      <c r="I1075" s="41" t="s">
        <v>152</v>
      </c>
    </row>
    <row r="1076" spans="1:9">
      <c r="A1076" s="356"/>
      <c r="B1076" s="309"/>
      <c r="C1076" s="574" t="s">
        <v>5011</v>
      </c>
      <c r="D1076" s="571" t="s">
        <v>4946</v>
      </c>
      <c r="E1076" s="816"/>
      <c r="F1076" s="573"/>
      <c r="G1076" s="580"/>
      <c r="H1076" s="576">
        <v>406854.94726067036</v>
      </c>
      <c r="I1076" s="41" t="s">
        <v>152</v>
      </c>
    </row>
    <row r="1077" spans="1:9">
      <c r="A1077" s="356"/>
      <c r="B1077" s="309"/>
      <c r="C1077" s="574" t="s">
        <v>5012</v>
      </c>
      <c r="D1077" s="571" t="s">
        <v>4946</v>
      </c>
      <c r="E1077" s="816"/>
      <c r="F1077" s="573"/>
      <c r="G1077" s="580"/>
      <c r="H1077" s="576">
        <v>583175.1533281334</v>
      </c>
      <c r="I1077" s="41" t="s">
        <v>152</v>
      </c>
    </row>
    <row r="1078" spans="1:9">
      <c r="A1078" s="356"/>
      <c r="B1078" s="309"/>
      <c r="C1078" s="574" t="s">
        <v>5013</v>
      </c>
      <c r="D1078" s="571" t="s">
        <v>4946</v>
      </c>
      <c r="E1078" s="816"/>
      <c r="F1078" s="573"/>
      <c r="G1078" s="580"/>
      <c r="H1078" s="576">
        <v>833494.52227105922</v>
      </c>
      <c r="I1078" s="41" t="s">
        <v>152</v>
      </c>
    </row>
    <row r="1079" spans="1:9">
      <c r="A1079" s="356"/>
      <c r="B1079" s="309"/>
      <c r="C1079" s="574" t="s">
        <v>5014</v>
      </c>
      <c r="D1079" s="571" t="s">
        <v>4946</v>
      </c>
      <c r="E1079" s="816"/>
      <c r="F1079" s="573"/>
      <c r="G1079" s="580"/>
      <c r="H1079" s="576">
        <v>1093996.7119764164</v>
      </c>
      <c r="I1079" s="41" t="s">
        <v>152</v>
      </c>
    </row>
    <row r="1080" spans="1:9">
      <c r="A1080" s="356"/>
      <c r="B1080" s="309"/>
      <c r="C1080" s="574" t="s">
        <v>5015</v>
      </c>
      <c r="D1080" s="571" t="s">
        <v>4946</v>
      </c>
      <c r="E1080" s="816"/>
      <c r="F1080" s="573"/>
      <c r="G1080" s="580"/>
      <c r="H1080" s="576">
        <v>188192.04784930256</v>
      </c>
      <c r="I1080" s="41" t="s">
        <v>152</v>
      </c>
    </row>
    <row r="1081" spans="1:9">
      <c r="A1081" s="356"/>
      <c r="B1081" s="309"/>
      <c r="C1081" s="574" t="s">
        <v>5016</v>
      </c>
      <c r="D1081" s="571" t="s">
        <v>4946</v>
      </c>
      <c r="E1081" s="816"/>
      <c r="F1081" s="573"/>
      <c r="G1081" s="580"/>
      <c r="H1081" s="576">
        <v>283439.1810751243</v>
      </c>
      <c r="I1081" s="41" t="s">
        <v>152</v>
      </c>
    </row>
    <row r="1082" spans="1:9">
      <c r="A1082" s="356"/>
      <c r="B1082" s="309"/>
      <c r="C1082" s="574" t="s">
        <v>5017</v>
      </c>
      <c r="D1082" s="571" t="s">
        <v>4946</v>
      </c>
      <c r="E1082" s="816"/>
      <c r="F1082" s="573"/>
      <c r="G1082" s="580"/>
      <c r="H1082" s="576">
        <v>435755.4406433244</v>
      </c>
      <c r="I1082" s="41" t="s">
        <v>152</v>
      </c>
    </row>
    <row r="1083" spans="1:9">
      <c r="A1083" s="356"/>
      <c r="B1083" s="309"/>
      <c r="C1083" s="574" t="s">
        <v>5018</v>
      </c>
      <c r="D1083" s="571" t="s">
        <v>4946</v>
      </c>
      <c r="E1083" s="816"/>
      <c r="F1083" s="573"/>
      <c r="G1083" s="580"/>
      <c r="H1083" s="576">
        <v>600286.13895476994</v>
      </c>
      <c r="I1083" s="41" t="s">
        <v>152</v>
      </c>
    </row>
    <row r="1084" spans="1:9">
      <c r="A1084" s="356"/>
      <c r="B1084" s="309"/>
      <c r="C1084" s="574" t="s">
        <v>5019</v>
      </c>
      <c r="D1084" s="571" t="s">
        <v>4946</v>
      </c>
      <c r="E1084" s="816"/>
      <c r="F1084" s="573"/>
      <c r="G1084" s="580"/>
      <c r="H1084" s="576">
        <v>864156.17205895041</v>
      </c>
      <c r="I1084" s="41" t="s">
        <v>152</v>
      </c>
    </row>
    <row r="1085" spans="1:9">
      <c r="A1085" s="356"/>
      <c r="B1085" s="309"/>
      <c r="C1085" s="574" t="s">
        <v>5020</v>
      </c>
      <c r="D1085" s="571" t="s">
        <v>4946</v>
      </c>
      <c r="E1085" s="816"/>
      <c r="F1085" s="573"/>
      <c r="G1085" s="580"/>
      <c r="H1085" s="576">
        <v>1239580.4047128998</v>
      </c>
      <c r="I1085" s="41" t="s">
        <v>152</v>
      </c>
    </row>
    <row r="1086" spans="1:9">
      <c r="A1086" s="356"/>
      <c r="B1086" s="309"/>
      <c r="C1086" s="574" t="s">
        <v>5021</v>
      </c>
      <c r="D1086" s="571" t="s">
        <v>4946</v>
      </c>
      <c r="E1086" s="816"/>
      <c r="F1086" s="573"/>
      <c r="G1086" s="580"/>
      <c r="H1086" s="576">
        <v>1630969.1660276714</v>
      </c>
      <c r="I1086" s="41" t="s">
        <v>152</v>
      </c>
    </row>
    <row r="1087" spans="1:9">
      <c r="A1087" s="356"/>
      <c r="B1087" s="309"/>
      <c r="C1087" s="574" t="s">
        <v>5022</v>
      </c>
      <c r="D1087" s="571" t="s">
        <v>4946</v>
      </c>
      <c r="E1087" s="816"/>
      <c r="F1087" s="573"/>
      <c r="G1087" s="580"/>
      <c r="H1087" s="576">
        <v>221837.8060148168</v>
      </c>
      <c r="I1087" s="41" t="s">
        <v>152</v>
      </c>
    </row>
    <row r="1088" spans="1:9">
      <c r="A1088" s="356"/>
      <c r="B1088" s="309"/>
      <c r="C1088" s="574" t="s">
        <v>5023</v>
      </c>
      <c r="D1088" s="571" t="s">
        <v>4946</v>
      </c>
      <c r="E1088" s="816"/>
      <c r="F1088" s="573"/>
      <c r="G1088" s="580"/>
      <c r="H1088" s="576">
        <v>341514.04329811648</v>
      </c>
      <c r="I1088" s="41" t="s">
        <v>152</v>
      </c>
    </row>
    <row r="1089" spans="1:9">
      <c r="A1089" s="356"/>
      <c r="B1089" s="309"/>
      <c r="C1089" s="574" t="s">
        <v>5024</v>
      </c>
      <c r="D1089" s="571" t="s">
        <v>4946</v>
      </c>
      <c r="E1089" s="816"/>
      <c r="F1089" s="573"/>
      <c r="G1089" s="580"/>
      <c r="H1089" s="576">
        <v>523648.08829372178</v>
      </c>
      <c r="I1089" s="41" t="s">
        <v>152</v>
      </c>
    </row>
    <row r="1090" spans="1:9">
      <c r="A1090" s="356"/>
      <c r="B1090" s="309"/>
      <c r="C1090" s="574" t="s">
        <v>5025</v>
      </c>
      <c r="D1090" s="571" t="s">
        <v>4946</v>
      </c>
      <c r="E1090" s="816"/>
      <c r="F1090" s="573"/>
      <c r="G1090" s="580"/>
      <c r="H1090" s="576">
        <v>691932.16634798411</v>
      </c>
      <c r="I1090" s="41" t="s">
        <v>152</v>
      </c>
    </row>
    <row r="1091" spans="1:9">
      <c r="A1091" s="356"/>
      <c r="B1091" s="309"/>
      <c r="C1091" s="574" t="s">
        <v>5026</v>
      </c>
      <c r="D1091" s="571" t="s">
        <v>4946</v>
      </c>
      <c r="E1091" s="816"/>
      <c r="F1091" s="573"/>
      <c r="G1091" s="580"/>
      <c r="H1091" s="576">
        <v>743234.14983092726</v>
      </c>
      <c r="I1091" s="41" t="s">
        <v>152</v>
      </c>
    </row>
    <row r="1092" spans="1:9">
      <c r="A1092" s="356"/>
      <c r="B1092" s="309"/>
      <c r="C1092" s="574" t="s">
        <v>5027</v>
      </c>
      <c r="D1092" s="571" t="s">
        <v>4946</v>
      </c>
      <c r="E1092" s="816"/>
      <c r="F1092" s="573"/>
      <c r="G1092" s="580"/>
      <c r="H1092" s="576">
        <v>1000216.74659001</v>
      </c>
      <c r="I1092" s="41" t="s">
        <v>152</v>
      </c>
    </row>
    <row r="1093" spans="1:9">
      <c r="A1093" s="356"/>
      <c r="B1093" s="309"/>
      <c r="C1093" s="574" t="s">
        <v>5028</v>
      </c>
      <c r="D1093" s="571" t="s">
        <v>4946</v>
      </c>
      <c r="E1093" s="816"/>
      <c r="F1093" s="573"/>
      <c r="G1093" s="580"/>
      <c r="H1093" s="576">
        <v>1055275.6296926904</v>
      </c>
      <c r="I1093" s="41" t="s">
        <v>152</v>
      </c>
    </row>
    <row r="1094" spans="1:9">
      <c r="A1094" s="356"/>
      <c r="B1094" s="309"/>
      <c r="C1094" s="574" t="s">
        <v>5029</v>
      </c>
      <c r="D1094" s="571" t="s">
        <v>4946</v>
      </c>
      <c r="E1094" s="816"/>
      <c r="F1094" s="573"/>
      <c r="G1094" s="580"/>
      <c r="H1094" s="576">
        <v>1427559.0613763465</v>
      </c>
      <c r="I1094" s="41" t="s">
        <v>152</v>
      </c>
    </row>
    <row r="1095" spans="1:9">
      <c r="A1095" s="356"/>
      <c r="B1095" s="309"/>
      <c r="C1095" s="574" t="s">
        <v>5030</v>
      </c>
      <c r="D1095" s="571" t="s">
        <v>4946</v>
      </c>
      <c r="E1095" s="816"/>
      <c r="F1095" s="573"/>
      <c r="G1095" s="580"/>
      <c r="H1095" s="576">
        <v>1512850.7271637463</v>
      </c>
      <c r="I1095" s="41" t="s">
        <v>152</v>
      </c>
    </row>
    <row r="1096" spans="1:9">
      <c r="A1096" s="356"/>
      <c r="B1096" s="309"/>
      <c r="C1096" s="574" t="s">
        <v>5031</v>
      </c>
      <c r="D1096" s="571" t="s">
        <v>4946</v>
      </c>
      <c r="E1096" s="816"/>
      <c r="F1096" s="573"/>
      <c r="G1096" s="580"/>
      <c r="H1096" s="576">
        <v>1900977.4947289845</v>
      </c>
      <c r="I1096" s="41" t="s">
        <v>152</v>
      </c>
    </row>
    <row r="1097" spans="1:9" ht="15.75" thickBot="1">
      <c r="A1097" s="367"/>
      <c r="B1097" s="480"/>
      <c r="C1097" s="582" t="s">
        <v>5032</v>
      </c>
      <c r="D1097" s="583" t="s">
        <v>4946</v>
      </c>
      <c r="E1097" s="817"/>
      <c r="F1097" s="584"/>
      <c r="G1097" s="585"/>
      <c r="H1097" s="586">
        <v>2026349.4403205391</v>
      </c>
      <c r="I1097" s="41" t="s">
        <v>152</v>
      </c>
    </row>
    <row r="1098" spans="1:9" ht="15.75" thickTop="1"/>
  </sheetData>
  <autoFilter ref="A2:I1097" xr:uid="{00000000-0009-0000-0000-000008000000}">
    <filterColumn colId="1" showButton="0"/>
  </autoFilter>
  <mergeCells count="314">
    <mergeCell ref="B757:B758"/>
    <mergeCell ref="I821:I823"/>
    <mergeCell ref="E632:E641"/>
    <mergeCell ref="E643:E652"/>
    <mergeCell ref="G534:G540"/>
    <mergeCell ref="G562:G568"/>
    <mergeCell ref="G578:G587"/>
    <mergeCell ref="G599:G607"/>
    <mergeCell ref="G407:G423"/>
    <mergeCell ref="G698:G699"/>
    <mergeCell ref="G700:G702"/>
    <mergeCell ref="I757:I761"/>
    <mergeCell ref="I424:I428"/>
    <mergeCell ref="E436:E439"/>
    <mergeCell ref="E441:E448"/>
    <mergeCell ref="E450:E455"/>
    <mergeCell ref="C726:F726"/>
    <mergeCell ref="E727:E734"/>
    <mergeCell ref="E572:E577"/>
    <mergeCell ref="E407:E408"/>
    <mergeCell ref="E411:E412"/>
    <mergeCell ref="C409:E409"/>
    <mergeCell ref="G424:G446"/>
    <mergeCell ref="G447:G496"/>
    <mergeCell ref="G4:G18"/>
    <mergeCell ref="F64:F65"/>
    <mergeCell ref="D53:D54"/>
    <mergeCell ref="C98:F98"/>
    <mergeCell ref="G734:G737"/>
    <mergeCell ref="G636:G645"/>
    <mergeCell ref="E398:E399"/>
    <mergeCell ref="E585:E589"/>
    <mergeCell ref="E425:E428"/>
    <mergeCell ref="E430:E434"/>
    <mergeCell ref="C642:F642"/>
    <mergeCell ref="E238:E242"/>
    <mergeCell ref="E318:E319"/>
    <mergeCell ref="E320:E322"/>
    <mergeCell ref="F302:F308"/>
    <mergeCell ref="F385:F387"/>
    <mergeCell ref="E324:E333"/>
    <mergeCell ref="E335:E339"/>
    <mergeCell ref="E340:E353"/>
    <mergeCell ref="F314:F316"/>
    <mergeCell ref="C334:E334"/>
    <mergeCell ref="C371:E371"/>
    <mergeCell ref="E365:E370"/>
    <mergeCell ref="G619:G627"/>
    <mergeCell ref="G215:G251"/>
    <mergeCell ref="G252:G279"/>
    <mergeCell ref="G280:G301"/>
    <mergeCell ref="E148:E153"/>
    <mergeCell ref="E178:E180"/>
    <mergeCell ref="E181:E184"/>
    <mergeCell ref="E209:E217"/>
    <mergeCell ref="E218:E229"/>
    <mergeCell ref="E291:E296"/>
    <mergeCell ref="E231:E237"/>
    <mergeCell ref="C154:F154"/>
    <mergeCell ref="G160:G178"/>
    <mergeCell ref="G179:G214"/>
    <mergeCell ref="E171:E176"/>
    <mergeCell ref="C160:F160"/>
    <mergeCell ref="C170:F170"/>
    <mergeCell ref="C177:F177"/>
    <mergeCell ref="C198:F198"/>
    <mergeCell ref="E199:E207"/>
    <mergeCell ref="C185:F185"/>
    <mergeCell ref="C208:F208"/>
    <mergeCell ref="C230:F230"/>
    <mergeCell ref="E256:E276"/>
    <mergeCell ref="E278:E281"/>
    <mergeCell ref="G19:G34"/>
    <mergeCell ref="E73:E75"/>
    <mergeCell ref="E46:E72"/>
    <mergeCell ref="C3:F3"/>
    <mergeCell ref="E142:E146"/>
    <mergeCell ref="G302:G312"/>
    <mergeCell ref="G313:G316"/>
    <mergeCell ref="I318:I320"/>
    <mergeCell ref="G391:G397"/>
    <mergeCell ref="E373:E383"/>
    <mergeCell ref="C372:F372"/>
    <mergeCell ref="F373:F379"/>
    <mergeCell ref="I302:I304"/>
    <mergeCell ref="F309:F313"/>
    <mergeCell ref="G365:G382"/>
    <mergeCell ref="G317:G331"/>
    <mergeCell ref="G332:G364"/>
    <mergeCell ref="F380:F381"/>
    <mergeCell ref="F382:F383"/>
    <mergeCell ref="E302:E312"/>
    <mergeCell ref="E313:E316"/>
    <mergeCell ref="C384:E384"/>
    <mergeCell ref="C391:E391"/>
    <mergeCell ref="C394:E394"/>
    <mergeCell ref="C66:C67"/>
    <mergeCell ref="D66:D67"/>
    <mergeCell ref="F66:F67"/>
    <mergeCell ref="F62:F63"/>
    <mergeCell ref="C147:F147"/>
    <mergeCell ref="E165:E169"/>
    <mergeCell ref="C164:F164"/>
    <mergeCell ref="A3:A85"/>
    <mergeCell ref="B3:B85"/>
    <mergeCell ref="C68:C69"/>
    <mergeCell ref="D68:D69"/>
    <mergeCell ref="F68:F69"/>
    <mergeCell ref="C70:C71"/>
    <mergeCell ref="D70:D71"/>
    <mergeCell ref="F70:F71"/>
    <mergeCell ref="C64:C65"/>
    <mergeCell ref="C60:C61"/>
    <mergeCell ref="D60:D61"/>
    <mergeCell ref="F60:F61"/>
    <mergeCell ref="C62:C63"/>
    <mergeCell ref="D62:D63"/>
    <mergeCell ref="F78:F85"/>
    <mergeCell ref="E155:E159"/>
    <mergeCell ref="E161:E163"/>
    <mergeCell ref="C135:F135"/>
    <mergeCell ref="E136:E140"/>
    <mergeCell ref="C141:F141"/>
    <mergeCell ref="E32:E34"/>
    <mergeCell ref="H66:H67"/>
    <mergeCell ref="B2:C2"/>
    <mergeCell ref="C118:F118"/>
    <mergeCell ref="E119:E122"/>
    <mergeCell ref="C123:F123"/>
    <mergeCell ref="C86:F86"/>
    <mergeCell ref="C35:F35"/>
    <mergeCell ref="C38:F38"/>
    <mergeCell ref="C39:C41"/>
    <mergeCell ref="D39:D41"/>
    <mergeCell ref="F39:F41"/>
    <mergeCell ref="C42:C44"/>
    <mergeCell ref="D42:D44"/>
    <mergeCell ref="F42:F44"/>
    <mergeCell ref="C45:F45"/>
    <mergeCell ref="E4:E10"/>
    <mergeCell ref="B86:B87"/>
    <mergeCell ref="E99:E110"/>
    <mergeCell ref="E112:E116"/>
    <mergeCell ref="C77:F77"/>
    <mergeCell ref="E95:E97"/>
    <mergeCell ref="F4:F10"/>
    <mergeCell ref="C58:C59"/>
    <mergeCell ref="F12:F18"/>
    <mergeCell ref="F20:F26"/>
    <mergeCell ref="F28:F34"/>
    <mergeCell ref="C11:F11"/>
    <mergeCell ref="G94:G116"/>
    <mergeCell ref="I4:I5"/>
    <mergeCell ref="H53:H54"/>
    <mergeCell ref="I39:I41"/>
    <mergeCell ref="H42:H44"/>
    <mergeCell ref="C53:C54"/>
    <mergeCell ref="D64:D65"/>
    <mergeCell ref="E78:E85"/>
    <mergeCell ref="F53:F54"/>
    <mergeCell ref="C27:F27"/>
    <mergeCell ref="E36:E37"/>
    <mergeCell ref="E39:E44"/>
    <mergeCell ref="E12:E18"/>
    <mergeCell ref="E20:E26"/>
    <mergeCell ref="E28:E31"/>
    <mergeCell ref="C19:F19"/>
    <mergeCell ref="D58:D59"/>
    <mergeCell ref="I87:I89"/>
    <mergeCell ref="G86:G93"/>
    <mergeCell ref="I58:I59"/>
    <mergeCell ref="I60:I61"/>
    <mergeCell ref="H60:H61"/>
    <mergeCell ref="I66:I67"/>
    <mergeCell ref="E87:E91"/>
    <mergeCell ref="I68:I69"/>
    <mergeCell ref="G36:G72"/>
    <mergeCell ref="G73:G85"/>
    <mergeCell ref="H58:H59"/>
    <mergeCell ref="H39:H41"/>
    <mergeCell ref="E92:E94"/>
    <mergeCell ref="F58:F59"/>
    <mergeCell ref="I42:I44"/>
    <mergeCell ref="H70:H71"/>
    <mergeCell ref="H68:H69"/>
    <mergeCell ref="I64:I65"/>
    <mergeCell ref="H64:H65"/>
    <mergeCell ref="I62:I63"/>
    <mergeCell ref="H62:H63"/>
    <mergeCell ref="I70:I71"/>
    <mergeCell ref="I53:I54"/>
    <mergeCell ref="G829:G834"/>
    <mergeCell ref="G655:G667"/>
    <mergeCell ref="G684:G696"/>
    <mergeCell ref="G792:G797"/>
    <mergeCell ref="G812:G817"/>
    <mergeCell ref="A86:A301"/>
    <mergeCell ref="C255:F255"/>
    <mergeCell ref="C277:F277"/>
    <mergeCell ref="C243:F243"/>
    <mergeCell ref="C364:E364"/>
    <mergeCell ref="C290:F290"/>
    <mergeCell ref="E244:E249"/>
    <mergeCell ref="E250:E254"/>
    <mergeCell ref="E355:E357"/>
    <mergeCell ref="E359:E363"/>
    <mergeCell ref="G141:G159"/>
    <mergeCell ref="E747:E756"/>
    <mergeCell ref="C757:F757"/>
    <mergeCell ref="E124:E128"/>
    <mergeCell ref="C117:F117"/>
    <mergeCell ref="C111:F111"/>
    <mergeCell ref="G117:G140"/>
    <mergeCell ref="E131:E134"/>
    <mergeCell ref="C129:F129"/>
    <mergeCell ref="A821:A822"/>
    <mergeCell ref="A302:A316"/>
    <mergeCell ref="A317:A423"/>
    <mergeCell ref="C397:E397"/>
    <mergeCell ref="C400:E400"/>
    <mergeCell ref="C403:E403"/>
    <mergeCell ref="C406:E406"/>
    <mergeCell ref="E385:E390"/>
    <mergeCell ref="C410:F410"/>
    <mergeCell ref="C413:F413"/>
    <mergeCell ref="E395:E396"/>
    <mergeCell ref="E404:E405"/>
    <mergeCell ref="E401:E402"/>
    <mergeCell ref="E392:E393"/>
    <mergeCell ref="E414:E417"/>
    <mergeCell ref="E419:E423"/>
    <mergeCell ref="E735:E745"/>
    <mergeCell ref="B302:B303"/>
    <mergeCell ref="B317:B319"/>
    <mergeCell ref="F388:F390"/>
    <mergeCell ref="C615:F615"/>
    <mergeCell ref="E578:E583"/>
    <mergeCell ref="C631:F631"/>
    <mergeCell ref="E616:E630"/>
    <mergeCell ref="E282:E289"/>
    <mergeCell ref="E297:E301"/>
    <mergeCell ref="E186:E197"/>
    <mergeCell ref="F335:F346"/>
    <mergeCell ref="C317:E317"/>
    <mergeCell ref="C323:E323"/>
    <mergeCell ref="B821:B822"/>
    <mergeCell ref="F534:F546"/>
    <mergeCell ref="F655:F697"/>
    <mergeCell ref="E565:E570"/>
    <mergeCell ref="E508:E516"/>
    <mergeCell ref="E540:E546"/>
    <mergeCell ref="E548:E563"/>
    <mergeCell ref="C517:F517"/>
    <mergeCell ref="C473:F473"/>
    <mergeCell ref="F474:F489"/>
    <mergeCell ref="F491:F496"/>
    <mergeCell ref="F497:F506"/>
    <mergeCell ref="F508:F516"/>
    <mergeCell ref="F518:F533"/>
    <mergeCell ref="E665:E697"/>
    <mergeCell ref="F616:F630"/>
    <mergeCell ref="F632:F641"/>
    <mergeCell ref="F643:F652"/>
    <mergeCell ref="G497:G510"/>
    <mergeCell ref="G726:G729"/>
    <mergeCell ref="G772:G777"/>
    <mergeCell ref="G757:G762"/>
    <mergeCell ref="C821:F821"/>
    <mergeCell ref="G821:G826"/>
    <mergeCell ref="C746:F746"/>
    <mergeCell ref="G752:G755"/>
    <mergeCell ref="A424:A697"/>
    <mergeCell ref="C653:F653"/>
    <mergeCell ref="B424:B428"/>
    <mergeCell ref="F548:F563"/>
    <mergeCell ref="C584:F584"/>
    <mergeCell ref="F572:F577"/>
    <mergeCell ref="F578:F583"/>
    <mergeCell ref="E457:E464"/>
    <mergeCell ref="E498:E506"/>
    <mergeCell ref="F585:F609"/>
    <mergeCell ref="F610:F614"/>
    <mergeCell ref="F565:F570"/>
    <mergeCell ref="E491:E497"/>
    <mergeCell ref="E466:E472"/>
    <mergeCell ref="E474:E489"/>
    <mergeCell ref="E654:E663"/>
    <mergeCell ref="G922:G923"/>
    <mergeCell ref="G842:G847"/>
    <mergeCell ref="G853:G858"/>
    <mergeCell ref="G864:G869"/>
    <mergeCell ref="G875:G880"/>
    <mergeCell ref="G884:G889"/>
    <mergeCell ref="G891:G896"/>
    <mergeCell ref="G903:G904"/>
    <mergeCell ref="G908:G909"/>
    <mergeCell ref="A928:A929"/>
    <mergeCell ref="B928:B932"/>
    <mergeCell ref="G995:G1003"/>
    <mergeCell ref="G1054:G1062"/>
    <mergeCell ref="E1061:E1065"/>
    <mergeCell ref="E1067:E1097"/>
    <mergeCell ref="I928:I934"/>
    <mergeCell ref="G928:G939"/>
    <mergeCell ref="E936:E974"/>
    <mergeCell ref="E976:E981"/>
    <mergeCell ref="E983:E1019"/>
    <mergeCell ref="E1021:E1025"/>
    <mergeCell ref="E1027:E1031"/>
    <mergeCell ref="E1033:E1038"/>
    <mergeCell ref="E1040:E1044"/>
    <mergeCell ref="E1046:E1051"/>
    <mergeCell ref="E1053:E1059"/>
    <mergeCell ref="E929:E934"/>
  </mergeCells>
  <dataValidations count="1">
    <dataValidation type="list" allowBlank="1" showInputMessage="1" showErrorMessage="1" sqref="B3 B86 B88:B302 B304:B317 B698 B320:B424 B701:B705 B429:B430 B726 B757 B821 B933:B1097 B823:B928" xr:uid="{00000000-0002-0000-0800-000000000000}">
      <formula1>nhomvl</formula1>
    </dataValidation>
  </dataValidations>
  <pageMargins left="0.15748031496062992" right="0.15748031496062992" top="0.51181102362204722" bottom="0.51181102362204722" header="0" footer="0"/>
  <pageSetup paperSize="9" scale="85" firstPageNumber="42" orientation="portrait" useFirstPageNumber="1" horizontalDpi="300" verticalDpi="300" r:id="rId1"/>
  <headerFooter>
    <oddHeader>&amp;LCBG VLXD T7-2026</oddHeader>
    <oddFooter>&amp;C&amp;P</oddFooter>
  </headerFooter>
  <rowBreaks count="2" manualBreakCount="2">
    <brk id="719" max="8" man="1"/>
    <brk id="727" max="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37</vt:i4>
      </vt:variant>
    </vt:vector>
  </HeadingPairs>
  <TitlesOfParts>
    <vt:vector size="59" baseType="lpstr">
      <vt:lpstr>ML</vt:lpstr>
      <vt:lpstr>1. Thép</vt:lpstr>
      <vt:lpstr>2. XM</vt:lpstr>
      <vt:lpstr>3.Cấu kiện BT</vt:lpstr>
      <vt:lpstr>3. 1 Cau kien duc san</vt:lpstr>
      <vt:lpstr>4.Nhựa đường</vt:lpstr>
      <vt:lpstr>5. KC thep</vt:lpstr>
      <vt:lpstr>6.1.Sơn</vt:lpstr>
      <vt:lpstr>6.2VL điện</vt:lpstr>
      <vt:lpstr>6.3 VT Tien phong</vt:lpstr>
      <vt:lpstr>6.3 VT nước </vt:lpstr>
      <vt:lpstr>6.3 VT Thuan phat</vt:lpstr>
      <vt:lpstr>6.3 Dong ho nuoc</vt:lpstr>
      <vt:lpstr>6.4 Cua NK</vt:lpstr>
      <vt:lpstr>6.5.Gạch ốp lát</vt:lpstr>
      <vt:lpstr>7.1.VL khac</vt:lpstr>
      <vt:lpstr>7.2 Tam nhua</vt:lpstr>
      <vt:lpstr>7.3 Tam 3D</vt:lpstr>
      <vt:lpstr>7.4.Tam thach cao</vt:lpstr>
      <vt:lpstr>7.5 Dat san lap</vt:lpstr>
      <vt:lpstr>7.6 Gach</vt:lpstr>
      <vt:lpstr>7.7 Cac bon</vt:lpstr>
      <vt:lpstr>'1. Thép'!Print_Area</vt:lpstr>
      <vt:lpstr>'2. XM'!Print_Area</vt:lpstr>
      <vt:lpstr>'3. 1 Cau kien duc san'!Print_Area</vt:lpstr>
      <vt:lpstr>'3.Cấu kiện BT'!Print_Area</vt:lpstr>
      <vt:lpstr>'4.Nhựa đường'!Print_Area</vt:lpstr>
      <vt:lpstr>'5. KC thep'!Print_Area</vt:lpstr>
      <vt:lpstr>'6.1.Sơn'!Print_Area</vt:lpstr>
      <vt:lpstr>'6.2VL điện'!Print_Area</vt:lpstr>
      <vt:lpstr>'6.3 Dong ho nuoc'!Print_Area</vt:lpstr>
      <vt:lpstr>'6.3 VT nước '!Print_Area</vt:lpstr>
      <vt:lpstr>'6.3 VT Tien phong'!Print_Area</vt:lpstr>
      <vt:lpstr>'6.3 VT Thuan phat'!Print_Area</vt:lpstr>
      <vt:lpstr>'6.4 Cua NK'!Print_Area</vt:lpstr>
      <vt:lpstr>'7.1.VL khac'!Print_Area</vt:lpstr>
      <vt:lpstr>'7.2 Tam nhua'!Print_Area</vt:lpstr>
      <vt:lpstr>'7.3 Tam 3D'!Print_Area</vt:lpstr>
      <vt:lpstr>'7.4.Tam thach cao'!Print_Area</vt:lpstr>
      <vt:lpstr>'7.5 Dat san lap'!Print_Area</vt:lpstr>
      <vt:lpstr>'7.6 Gach'!Print_Area</vt:lpstr>
      <vt:lpstr>'7.7 Cac bon'!Print_Area</vt:lpstr>
      <vt:lpstr>'2. XM'!Print_Titles</vt:lpstr>
      <vt:lpstr>'3. 1 Cau kien duc san'!Print_Titles</vt:lpstr>
      <vt:lpstr>'3.Cấu kiện BT'!Print_Titles</vt:lpstr>
      <vt:lpstr>'4.Nhựa đường'!Print_Titles</vt:lpstr>
      <vt:lpstr>'5. KC thep'!Print_Titles</vt:lpstr>
      <vt:lpstr>'6.1.Sơn'!Print_Titles</vt:lpstr>
      <vt:lpstr>'6.2VL điện'!Print_Titles</vt:lpstr>
      <vt:lpstr>'6.3 Dong ho nuoc'!Print_Titles</vt:lpstr>
      <vt:lpstr>'6.3 VT nước '!Print_Titles</vt:lpstr>
      <vt:lpstr>'6.3 VT Tien phong'!Print_Titles</vt:lpstr>
      <vt:lpstr>'6.3 VT Thuan phat'!Print_Titles</vt:lpstr>
      <vt:lpstr>'6.4 Cua NK'!Print_Titles</vt:lpstr>
      <vt:lpstr>'6.5.Gạch ốp lát'!Print_Titles</vt:lpstr>
      <vt:lpstr>'7.3 Tam 3D'!Print_Titles</vt:lpstr>
      <vt:lpstr>'7.4.Tam thach cao'!Print_Titles</vt:lpstr>
      <vt:lpstr>'7.6 Gach'!Print_Titles</vt:lpstr>
      <vt:lpstr>ML!Print_Titles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Quang Hiệp - Cục Kinh tế xây dựng (0983262642)</dc:creator>
  <cp:lastModifiedBy>Admin</cp:lastModifiedBy>
  <cp:lastPrinted>2026-08-08T03:12:38Z</cp:lastPrinted>
  <dcterms:created xsi:type="dcterms:W3CDTF">2019-12-30T01:50:54Z</dcterms:created>
  <dcterms:modified xsi:type="dcterms:W3CDTF">2026-08-11T03:20:15Z</dcterms:modified>
</cp:coreProperties>
</file>