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My Drive\2025.12 Dau tu cong An Bien\2. Văn bản tham muu\"/>
    </mc:Choice>
  </mc:AlternateContent>
  <xr:revisionPtr revIDLastSave="0" documentId="13_ncr:1_{356CC629-EC04-4960-9202-587E1A433CEA}" xr6:coauthVersionLast="47" xr6:coauthVersionMax="47" xr10:uidLastSave="{00000000-0000-0000-0000-000000000000}"/>
  <bookViews>
    <workbookView xWindow="-120" yWindow="-120" windowWidth="38640" windowHeight="21240" firstSheet="1" activeTab="2" xr2:uid="{00000000-000D-0000-FFFF-FFFF00000000}"/>
  </bookViews>
  <sheets>
    <sheet name="SGV" sheetId="14" state="veryHidden" r:id="rId1"/>
    <sheet name="Cac du an DTC" sheetId="6" r:id="rId2"/>
    <sheet name="BSMT, đất" sheetId="17" r:id="rId3"/>
    <sheet name="NHCS" sheetId="11" r:id="rId4"/>
    <sheet name="Quỹ" sheetId="10" r:id="rId5"/>
    <sheet name="nguồn thu hợp pháp" sheetId="13"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4" i="17" l="1"/>
  <c r="AJ15" i="17"/>
  <c r="AM9" i="6"/>
  <c r="W23" i="17"/>
  <c r="Q23" i="17"/>
  <c r="AO23" i="17"/>
  <c r="AN23" i="17"/>
  <c r="AG21" i="17"/>
  <c r="AG20" i="17"/>
  <c r="AG19" i="17"/>
  <c r="AM17" i="17"/>
  <c r="AG17" i="17"/>
  <c r="AC15" i="17"/>
  <c r="AI15" i="17" s="1"/>
  <c r="AB15" i="17"/>
  <c r="AH15" i="17" s="1"/>
  <c r="W15" i="17"/>
  <c r="V15" i="17"/>
  <c r="AC14" i="17"/>
  <c r="AI14" i="17" s="1"/>
  <c r="W14" i="17"/>
  <c r="AD10" i="17"/>
  <c r="X10" i="17"/>
  <c r="W10" i="17"/>
  <c r="R10" i="17"/>
  <c r="AC8" i="17"/>
  <c r="AI8" i="17" s="1"/>
  <c r="AB8" i="17"/>
  <c r="AA8" i="17"/>
  <c r="X8" i="17"/>
  <c r="W8" i="17"/>
  <c r="L8" i="17"/>
  <c r="R8" i="17" s="1"/>
  <c r="I8" i="17"/>
  <c r="AI23" i="17"/>
  <c r="AD7" i="17"/>
  <c r="AD23" i="17" s="1"/>
  <c r="AC23" i="17"/>
  <c r="X7" i="17"/>
  <c r="W7" i="17"/>
  <c r="AM33" i="6"/>
  <c r="AM65" i="6"/>
  <c r="AC57" i="6"/>
  <c r="N44" i="6"/>
  <c r="AG15" i="17" l="1"/>
  <c r="U15" i="17"/>
  <c r="AA15" i="17"/>
  <c r="X15" i="17" s="1"/>
  <c r="L15" i="17"/>
  <c r="R15" i="17" s="1"/>
  <c r="AB14" i="17"/>
  <c r="AH14" i="17" s="1"/>
  <c r="AG14" i="17" s="1"/>
  <c r="V14" i="17"/>
  <c r="U14" i="17"/>
  <c r="AA14" i="17"/>
  <c r="L14" i="17"/>
  <c r="AJ8" i="17"/>
  <c r="AH8" i="17"/>
  <c r="AB23" i="17"/>
  <c r="P23" i="17"/>
  <c r="V8" i="17"/>
  <c r="V23" i="17" s="1"/>
  <c r="O23" i="17"/>
  <c r="U8" i="17"/>
  <c r="U23" i="17" s="1"/>
  <c r="R7" i="17"/>
  <c r="AU65" i="6"/>
  <c r="AM73" i="6"/>
  <c r="AK73" i="6" s="1"/>
  <c r="AC73" i="6"/>
  <c r="Y73" i="6" s="1"/>
  <c r="AM57" i="6"/>
  <c r="AU57" i="6" s="1"/>
  <c r="Y57" i="6"/>
  <c r="AK57" i="6" s="1"/>
  <c r="AC49" i="6"/>
  <c r="Y49" i="6" s="1"/>
  <c r="N76" i="6"/>
  <c r="N74" i="6"/>
  <c r="N73" i="6" s="1"/>
  <c r="S73" i="6" s="1"/>
  <c r="AE73" i="6"/>
  <c r="N68" i="6"/>
  <c r="N66" i="6"/>
  <c r="AE65" i="6"/>
  <c r="N60" i="6"/>
  <c r="N58" i="6"/>
  <c r="AE57" i="6"/>
  <c r="S57" i="6"/>
  <c r="AI49" i="6"/>
  <c r="N52" i="6"/>
  <c r="N49" i="6" s="1"/>
  <c r="S49" i="6"/>
  <c r="AD25" i="6"/>
  <c r="AC25" i="6"/>
  <c r="AI41" i="6"/>
  <c r="AM41" i="6" s="1"/>
  <c r="W41" i="6"/>
  <c r="S41" i="6" s="1"/>
  <c r="N41" i="6"/>
  <c r="R14" i="17" l="1"/>
  <c r="R23" i="17" s="1"/>
  <c r="L23" i="17"/>
  <c r="AA23" i="17"/>
  <c r="X14" i="17"/>
  <c r="AM8" i="17"/>
  <c r="AH23" i="17"/>
  <c r="AG8" i="17"/>
  <c r="AG23" i="17" s="1"/>
  <c r="AU66" i="6"/>
  <c r="AC65" i="6"/>
  <c r="Y65" i="6" s="1"/>
  <c r="AE49" i="6"/>
  <c r="AM49" i="6"/>
  <c r="AK49" i="6" s="1"/>
  <c r="N57" i="6"/>
  <c r="AK65" i="6"/>
  <c r="N65" i="6"/>
  <c r="W65" i="6" s="1"/>
  <c r="S65" i="6" s="1"/>
  <c r="Y25" i="6"/>
  <c r="X23" i="17" l="1"/>
  <c r="AK41" i="6"/>
  <c r="AE41" i="6"/>
  <c r="AC41" i="6"/>
  <c r="Y41" i="6" s="1"/>
  <c r="AI33" i="6"/>
  <c r="AE33" i="6" s="1"/>
  <c r="AC33" i="6"/>
  <c r="Y33" i="6" s="1"/>
  <c r="S25" i="6"/>
  <c r="N36" i="6"/>
  <c r="AK33" i="6"/>
  <c r="S33" i="6"/>
  <c r="AU33" i="6" s="1"/>
  <c r="W9" i="6"/>
  <c r="AI25" i="6"/>
  <c r="N28" i="6"/>
  <c r="N26" i="6"/>
  <c r="W17" i="6"/>
  <c r="AC17" i="6" s="1"/>
  <c r="N20" i="6"/>
  <c r="N18" i="6"/>
  <c r="N17" i="6" s="1"/>
  <c r="AK17" i="6"/>
  <c r="AE17" i="6"/>
  <c r="AU17" i="6" s="1"/>
  <c r="AE9" i="6"/>
  <c r="AK9" i="6" s="1"/>
  <c r="N12" i="6"/>
  <c r="N10" i="6"/>
  <c r="AJ23" i="17" l="1"/>
  <c r="AM23" i="17"/>
  <c r="S9" i="6"/>
  <c r="AC9" i="6"/>
  <c r="Y9" i="6" s="1"/>
  <c r="AE25" i="6"/>
  <c r="AM25" i="6"/>
  <c r="AK25" i="6" s="1"/>
  <c r="S17" i="6"/>
  <c r="Y17" i="6"/>
  <c r="N25" i="6"/>
  <c r="N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Thinh Nhung Thanh</author>
  </authors>
  <commentList>
    <comment ref="AC7" authorId="0" shapeId="0" xr:uid="{9F2B24BE-113A-48DE-8376-1F4D1A6009C1}">
      <text>
        <r>
          <rPr>
            <b/>
            <sz val="9"/>
            <color indexed="81"/>
            <rFont val="Tahoma"/>
            <family val="2"/>
          </rPr>
          <t>Thinh Nhung Thanh:</t>
        </r>
        <r>
          <rPr>
            <sz val="9"/>
            <color indexed="81"/>
            <rFont val="Tahoma"/>
            <family val="2"/>
          </rPr>
          <t xml:space="preserve">
Nguồn tăng thu ngân sách phường theo 659 (sua lan 2).</t>
        </r>
      </text>
    </comment>
    <comment ref="AD7" authorId="0" shapeId="0" xr:uid="{32F98AC2-B277-4CD4-8C0D-F3FA267B3B0A}">
      <text>
        <r>
          <rPr>
            <b/>
            <sz val="9"/>
            <color indexed="81"/>
            <rFont val="Tahoma"/>
            <family val="2"/>
          </rPr>
          <t>Nguồn 2026-2030 từ Note.1, trừ nguồn tăng thu theo 659.</t>
        </r>
      </text>
    </comment>
    <comment ref="AG7" authorId="0" shapeId="0" xr:uid="{03985A9E-F2A9-4083-836C-F1A0D22A2147}">
      <text>
        <r>
          <rPr>
            <b/>
            <sz val="9"/>
            <color indexed="81"/>
            <rFont val="Tahoma"/>
            <family val="2"/>
          </rPr>
          <t>Nguồn BSMT sau khi trừ tăng thu.</t>
        </r>
      </text>
    </comment>
    <comment ref="AI7" authorId="0" shapeId="0" xr:uid="{D479F19A-2582-4360-AE37-075654554180}">
      <text>
        <r>
          <rPr>
            <b/>
            <sz val="9"/>
            <color indexed="81"/>
            <rFont val="Tahoma"/>
            <family val="2"/>
          </rPr>
          <t>Thinh Nhung Thanh:</t>
        </r>
        <r>
          <rPr>
            <sz val="9"/>
            <color indexed="81"/>
            <rFont val="Tahoma"/>
            <family val="2"/>
          </rPr>
          <t xml:space="preserve">
Nguồn tăng thu ngân sách phường theo 659 (sua lan 2).</t>
        </r>
      </text>
    </comment>
    <comment ref="AC8" authorId="0" shapeId="0" xr:uid="{91A66812-E8AA-4F3D-8482-FE3F42E5D26A}">
      <text>
        <r>
          <rPr>
            <b/>
            <sz val="9"/>
            <color indexed="81"/>
            <rFont val="Tahoma"/>
            <family val="2"/>
          </rPr>
          <t>Thinh Nhung Thanh:</t>
        </r>
        <r>
          <rPr>
            <sz val="9"/>
            <color indexed="81"/>
            <rFont val="Tahoma"/>
            <family val="2"/>
          </rPr>
          <t xml:space="preserve">
Nguồn tăng thu ngân sách phường theo 659 (sua lan 2).</t>
        </r>
      </text>
    </comment>
    <comment ref="AD8" authorId="0" shapeId="0" xr:uid="{5AFA3C70-5C86-4C03-9E11-5BB03A50132D}">
      <text>
        <r>
          <rPr>
            <b/>
            <sz val="9"/>
            <color indexed="81"/>
            <rFont val="Tahoma"/>
            <family val="2"/>
          </rPr>
          <t>Nguồn 2026-2030 từ Note.1, trừ nguồn tăng thu theo 659.</t>
        </r>
      </text>
    </comment>
    <comment ref="AG8" authorId="0" shapeId="0" xr:uid="{C4B761D7-C11B-4C1A-9AF7-8DB3A18D34CE}">
      <text>
        <r>
          <rPr>
            <b/>
            <sz val="9"/>
            <color indexed="81"/>
            <rFont val="Tahoma"/>
            <family val="2"/>
          </rPr>
          <t>Nguồn BSMT sau khi trừ tăng thu.</t>
        </r>
      </text>
    </comment>
    <comment ref="AI8" authorId="0" shapeId="0" xr:uid="{77DA8694-1C3A-4244-BD22-F30BB59FE2C3}">
      <text>
        <r>
          <rPr>
            <b/>
            <sz val="9"/>
            <color indexed="81"/>
            <rFont val="Tahoma"/>
            <family val="2"/>
          </rPr>
          <t>Thinh Nhung Thanh:</t>
        </r>
        <r>
          <rPr>
            <sz val="9"/>
            <color indexed="81"/>
            <rFont val="Tahoma"/>
            <family val="2"/>
          </rPr>
          <t xml:space="preserve">
Nguồn tăng thu ngân sách phường theo 659 (sua lan 2).</t>
        </r>
      </text>
    </comment>
    <comment ref="AC10" authorId="0" shapeId="0" xr:uid="{31130F12-2465-4D63-A713-79227941C9C0}">
      <text>
        <r>
          <rPr>
            <b/>
            <sz val="9"/>
            <color indexed="81"/>
            <rFont val="Tahoma"/>
            <family val="2"/>
          </rPr>
          <t>Thinh Nhung Thanh:</t>
        </r>
        <r>
          <rPr>
            <sz val="9"/>
            <color indexed="81"/>
            <rFont val="Tahoma"/>
            <family val="2"/>
          </rPr>
          <t xml:space="preserve">
Nguồn tăng thu ngân sách phường theo 659 (sua lan 2).</t>
        </r>
      </text>
    </comment>
    <comment ref="AD10" authorId="0" shapeId="0" xr:uid="{1F62C78C-1082-4EBB-B085-DE5A79286252}">
      <text>
        <r>
          <rPr>
            <b/>
            <sz val="9"/>
            <color indexed="81"/>
            <rFont val="Tahoma"/>
            <family val="2"/>
          </rPr>
          <t>Nguồn 2026-2030 từ Note.1, trừ nguồn tăng thu theo 659.</t>
        </r>
      </text>
    </comment>
    <comment ref="AG10" authorId="0" shapeId="0" xr:uid="{5D241F03-3D74-461E-9F51-764B80FB71F7}">
      <text>
        <r>
          <rPr>
            <b/>
            <sz val="9"/>
            <color indexed="81"/>
            <rFont val="Tahoma"/>
            <family val="2"/>
          </rPr>
          <t>Nguồn BSMT sau khi trừ tăng thu.</t>
        </r>
      </text>
    </comment>
    <comment ref="AI10" authorId="0" shapeId="0" xr:uid="{D2806BCE-EE20-4285-A632-C42C46D62490}">
      <text>
        <r>
          <rPr>
            <b/>
            <sz val="9"/>
            <color indexed="81"/>
            <rFont val="Tahoma"/>
            <family val="2"/>
          </rPr>
          <t>Thinh Nhung Thanh:</t>
        </r>
        <r>
          <rPr>
            <sz val="9"/>
            <color indexed="81"/>
            <rFont val="Tahoma"/>
            <family val="2"/>
          </rPr>
          <t xml:space="preserve">
Nguồn tăng thu ngân sách phường theo 659 (sua lan 2).</t>
        </r>
      </text>
    </comment>
    <comment ref="L14" authorId="0" shapeId="0" xr:uid="{1977908F-7699-4853-A01B-36BA2BAA6E16}">
      <text>
        <r>
          <rPr>
            <b/>
            <sz val="9"/>
            <color indexed="81"/>
            <rFont val="Tahoma"/>
            <family val="2"/>
          </rPr>
          <t>Thinh Nhung Thanh:</t>
        </r>
        <r>
          <rPr>
            <sz val="9"/>
            <color indexed="81"/>
            <rFont val="Tahoma"/>
            <family val="2"/>
          </rPr>
          <t xml:space="preserve">
Cập nhật nguồn năm 2026 theo Note.1; tách tiền đất 1.800 theo sheet 659.</t>
        </r>
      </text>
    </comment>
    <comment ref="O14" authorId="0" shapeId="0" xr:uid="{9ED2656E-E4F9-49D6-8764-A0AEFC7CC913}">
      <text>
        <r>
          <rPr>
            <b/>
            <sz val="9"/>
            <color indexed="81"/>
            <rFont val="Tahoma"/>
            <family val="2"/>
          </rPr>
          <t>Thinh Nhung Thanh:</t>
        </r>
        <r>
          <rPr>
            <sz val="9"/>
            <color indexed="81"/>
            <rFont val="Tahoma"/>
            <family val="2"/>
          </rPr>
          <t xml:space="preserve">
Nguồn bổ sung/cấp trên sau khi tách tiền đất 1.800.</t>
        </r>
      </text>
    </comment>
    <comment ref="P14" authorId="0" shapeId="0" xr:uid="{D491E37E-9F03-47AE-BEBE-7B3F0445B8D3}">
      <text>
        <r>
          <rPr>
            <b/>
            <sz val="9"/>
            <color indexed="81"/>
            <rFont val="Tahoma"/>
            <family val="2"/>
          </rPr>
          <t>Thinh Nhung Thanh:</t>
        </r>
        <r>
          <rPr>
            <sz val="9"/>
            <color indexed="81"/>
            <rFont val="Tahoma"/>
            <family val="2"/>
          </rPr>
          <t xml:space="preserve">
Tiền đất điều tiết ngân sách cấp xã theo 659 (sua lan 2)!N40.</t>
        </r>
      </text>
    </comment>
    <comment ref="AD14" authorId="0" shapeId="0" xr:uid="{08D5F3A6-47BB-4111-BB65-B74A8E2781E1}">
      <text>
        <r>
          <rPr>
            <b/>
            <sz val="9"/>
            <color indexed="81"/>
            <rFont val="Tahoma"/>
            <family val="2"/>
          </rPr>
          <t>Thinh Nhung Thanh:</t>
        </r>
        <r>
          <rPr>
            <sz val="9"/>
            <color indexed="81"/>
            <rFont val="Tahoma"/>
            <family val="2"/>
          </rPr>
          <t xml:space="preserve">
Cập nhật theo tổng nguồn yêu cầu 222.996,150; bao gồm cân đối +1,000 triệu đồng so với nguồn Note.1 hiện tại.</t>
        </r>
      </text>
    </comment>
    <comment ref="AG14" authorId="0" shapeId="0" xr:uid="{984C34B2-C1B6-415B-A5DF-E4C02CA8CF03}">
      <text>
        <r>
          <rPr>
            <b/>
            <sz val="9"/>
            <color indexed="81"/>
            <rFont val="Tahoma"/>
            <family val="2"/>
          </rPr>
          <t>Nguồn cấp trên giai đoạn sau khi trừ tiền đất 9.000 triệu đồng phân bổ 5 năm.</t>
        </r>
      </text>
    </comment>
    <comment ref="AH14" authorId="0" shapeId="0" xr:uid="{D24B5BC2-A4EF-435C-9875-0D0A675E342E}">
      <text>
        <r>
          <rPr>
            <b/>
            <sz val="9"/>
            <color indexed="81"/>
            <rFont val="Tahoma"/>
            <family val="2"/>
          </rPr>
          <t>Tiền đất phân bổ 1.800 cho dự án năm 2026; không dồn toàn bộ 9.000 vào một dự án.</t>
        </r>
      </text>
    </comment>
    <comment ref="AM14" authorId="0" shapeId="0" xr:uid="{6F7DADE6-8D6B-4795-94F1-0892A36025AD}">
      <text>
        <r>
          <rPr>
            <b/>
            <sz val="9"/>
            <color indexed="81"/>
            <rFont val="Tahoma"/>
            <family val="2"/>
          </rPr>
          <t>Thinh Nhung Thanh:</t>
        </r>
        <r>
          <rPr>
            <sz val="9"/>
            <color indexed="81"/>
            <rFont val="Tahoma"/>
            <family val="2"/>
          </rPr>
          <t xml:space="preserve">
Nguồn cấp trên năm 2027 sau khi phân bổ tiền đất 1.800/năm.</t>
        </r>
      </text>
    </comment>
    <comment ref="AN14" authorId="0" shapeId="0" xr:uid="{93E0A66C-EB52-4EB6-A75D-F55BD83D5900}">
      <text>
        <r>
          <rPr>
            <b/>
            <sz val="9"/>
            <color indexed="81"/>
            <rFont val="Tahoma"/>
            <family val="2"/>
          </rPr>
          <t>Không phân bổ tiền đất năm 2027 cho dự án này để tránh dồn vào dự án chỉ triển khai 2 năm.</t>
        </r>
      </text>
    </comment>
    <comment ref="AH17" authorId="0" shapeId="0" xr:uid="{D50805C7-146F-474D-B007-2643531CE408}">
      <text>
        <r>
          <rPr>
            <b/>
            <sz val="9"/>
            <color indexed="81"/>
            <rFont val="Tahoma"/>
            <family val="2"/>
          </rPr>
          <t>Thinh Nhung Thanh:</t>
        </r>
        <r>
          <rPr>
            <sz val="9"/>
            <color indexed="81"/>
            <rFont val="Tahoma"/>
            <family val="2"/>
          </rPr>
          <t xml:space="preserve">
Tiền đất phân bổ 1.800 cho dự án thứ 2 trong 5 dự án.</t>
        </r>
      </text>
    </comment>
    <comment ref="AN17" authorId="0" shapeId="0" xr:uid="{C878B0AF-5FCE-4B65-8EB8-31D22DBEFA1B}">
      <text>
        <r>
          <rPr>
            <b/>
            <sz val="9"/>
            <color indexed="81"/>
            <rFont val="Tahoma"/>
            <family val="2"/>
          </rPr>
          <t>Thinh Nhung Thanh:</t>
        </r>
        <r>
          <rPr>
            <sz val="9"/>
            <color indexed="81"/>
            <rFont val="Tahoma"/>
            <family val="2"/>
          </rPr>
          <t xml:space="preserve">
Tiền đất điều tiết ngân sách cấp xã phân bổ cho năm 2027.</t>
        </r>
      </text>
    </comment>
    <comment ref="AH19" authorId="0" shapeId="0" xr:uid="{6A3CC2CD-7069-4495-8DAB-6B1546D34485}">
      <text>
        <r>
          <rPr>
            <b/>
            <sz val="9"/>
            <color indexed="81"/>
            <rFont val="Tahoma"/>
            <family val="2"/>
          </rPr>
          <t>Thinh Nhung Thanh:</t>
        </r>
        <r>
          <rPr>
            <sz val="9"/>
            <color indexed="81"/>
            <rFont val="Tahoma"/>
            <family val="2"/>
          </rPr>
          <t xml:space="preserve">
Tiền đất phân bổ 1.800 cho dự án thứ 3 trong 5 dự án.</t>
        </r>
      </text>
    </comment>
    <comment ref="AH20" authorId="0" shapeId="0" xr:uid="{8F8701F4-259C-4A62-B640-6954F3E2D7E2}">
      <text>
        <r>
          <rPr>
            <b/>
            <sz val="9"/>
            <color indexed="81"/>
            <rFont val="Tahoma"/>
            <family val="2"/>
          </rPr>
          <t>Thinh Nhung Thanh:</t>
        </r>
        <r>
          <rPr>
            <sz val="9"/>
            <color indexed="81"/>
            <rFont val="Tahoma"/>
            <family val="2"/>
          </rPr>
          <t xml:space="preserve">
Tiền đất phân bổ 1.800 cho dự án thứ 4 trong 5 dự án.</t>
        </r>
      </text>
    </comment>
    <comment ref="AH21" authorId="0" shapeId="0" xr:uid="{6330D112-05EF-444D-8A77-72F63D3D3C87}">
      <text>
        <r>
          <rPr>
            <b/>
            <sz val="9"/>
            <color indexed="81"/>
            <rFont val="Tahoma"/>
            <family val="2"/>
          </rPr>
          <t>Thinh Nhung Thanh:</t>
        </r>
        <r>
          <rPr>
            <sz val="9"/>
            <color indexed="81"/>
            <rFont val="Tahoma"/>
            <family val="2"/>
          </rPr>
          <t xml:space="preserve">
Tiền đất phân bổ 1.800 cho dự án thứ 5 trong 5 dự án.</t>
        </r>
      </text>
    </comment>
    <comment ref="AD22" authorId="0" shapeId="0" xr:uid="{D4B50642-5B5B-4703-9D7E-22E803FD1B35}">
      <text>
        <r>
          <rPr>
            <b/>
            <sz val="9"/>
            <color indexed="81"/>
            <rFont val="Tahoma"/>
            <family val="2"/>
          </rPr>
          <t>Nguồn dự phòng phát sinh theo Note.1.</t>
        </r>
      </text>
    </comment>
    <comment ref="AG22" authorId="0" shapeId="0" xr:uid="{6278201F-824F-46BD-833B-4BAF716F1AD0}">
      <text>
        <r>
          <rPr>
            <b/>
            <sz val="9"/>
            <color indexed="81"/>
            <rFont val="Tahoma"/>
            <family val="2"/>
          </rPr>
          <t>Thinh Nhung Thanh:</t>
        </r>
        <r>
          <rPr>
            <sz val="9"/>
            <color indexed="81"/>
            <rFont val="Tahoma"/>
            <family val="2"/>
          </rPr>
          <t xml:space="preserve">
Nguồn dự phòng chuyển vào Ngân sách cấp trên BSMT cho xã.</t>
        </r>
      </text>
    </comment>
    <comment ref="AI22" authorId="0" shapeId="0" xr:uid="{1DC03993-6607-4552-B6C5-E9AA7A0A17FF}">
      <text>
        <r>
          <rPr>
            <b/>
            <sz val="9"/>
            <color indexed="81"/>
            <rFont val="Tahoma"/>
            <family val="2"/>
          </rPr>
          <t>Đã chuyển nguồn dự phòng sang cột Ngân sách cấp trên.</t>
        </r>
      </text>
    </comment>
  </commentList>
</comments>
</file>

<file path=xl/sharedStrings.xml><?xml version="1.0" encoding="utf-8"?>
<sst xmlns="http://schemas.openxmlformats.org/spreadsheetml/2006/main" count="516" uniqueCount="158">
  <si>
    <t>STT</t>
  </si>
  <si>
    <t>Tên chương trình, dự án</t>
  </si>
  <si>
    <t>Số QĐ, ngày, tháng, năm</t>
  </si>
  <si>
    <t>Tổng mức đầu tư</t>
  </si>
  <si>
    <t>Tổng số</t>
  </si>
  <si>
    <t>Kế hoạch đầu tư công trung hạn giai đoạn 2021 - 2025</t>
  </si>
  <si>
    <t>Trong đó</t>
  </si>
  <si>
    <t>Ghi chú</t>
  </si>
  <si>
    <t>Nguồn vốn khác</t>
  </si>
  <si>
    <t>Ngân sách Trung ương</t>
  </si>
  <si>
    <t>Ngân sách thành phố</t>
  </si>
  <si>
    <t>I</t>
  </si>
  <si>
    <t>II</t>
  </si>
  <si>
    <t>Dự án…</t>
  </si>
  <si>
    <t>-</t>
  </si>
  <si>
    <t>Chi phí xây lắp và thiết bị</t>
  </si>
  <si>
    <t>Chi phí giải phóng mặt bằng</t>
  </si>
  <si>
    <t>Chi phí tư vấn, quản lý dự án và chi phí khác</t>
  </si>
  <si>
    <t>Chi phí dự phòng</t>
  </si>
  <si>
    <t>A</t>
  </si>
  <si>
    <t>B</t>
  </si>
  <si>
    <t>Các dự án đầu tư công có quyết định đầu tư</t>
  </si>
  <si>
    <t>Các dự án đầu tư công chưa có quyết định đầu tư</t>
  </si>
  <si>
    <t>Phần giao cho các Sở thực hiện</t>
  </si>
  <si>
    <t xml:space="preserve"> Trong đó chi phí chuẩn bị đầu tư</t>
  </si>
  <si>
    <t>+</t>
  </si>
  <si>
    <t>Quyết toán dự án/Quyết định phê duyệt dự án/Dự toán chuẩn bị đầu tư</t>
  </si>
  <si>
    <t>NSTW trong nước</t>
  </si>
  <si>
    <t>ODA cấp phát</t>
  </si>
  <si>
    <t>ODA vay lại</t>
  </si>
  <si>
    <t>Chi phí chuẩn bị đầu tư</t>
  </si>
  <si>
    <t>Đơn vị tính: Triệu đồng</t>
  </si>
  <si>
    <t xml:space="preserve">Phần giao các ban quản lý dự án, các quận, huyện và chủ đầu tư khác </t>
  </si>
  <si>
    <t>Trong đó:</t>
  </si>
  <si>
    <t>NSTW</t>
  </si>
  <si>
    <t>Danh mục dự án chuyển tiếp kỳ giai đoạn trước</t>
  </si>
  <si>
    <t>Địa điểm xây dựng</t>
  </si>
  <si>
    <t>Địa điểm mở tài khoản dự án</t>
  </si>
  <si>
    <t>Mã số dự án đầu tư</t>
  </si>
  <si>
    <t>Mã ngành kinh tế (loại, khoản)</t>
  </si>
  <si>
    <t>Thời gian khởi công và hoàn thành</t>
  </si>
  <si>
    <t>Thời gian khởi công và hoàn thành theo quyết định phê duyệt/điều chỉnh dự án</t>
  </si>
  <si>
    <t>Nhu cầu kế hoạch đầu tư công trung hạn giai đoạn 2026 -2030</t>
  </si>
  <si>
    <t>C</t>
  </si>
  <si>
    <t>Danh mục dự án dự kiến đầu tư mới trong giai đoạn 2026 - 2030</t>
  </si>
  <si>
    <t>Đề nghị báo cáo rõ tiến độ trình thẩm đinh, phê duyệt dự án, dự kiến thời điểm dự án được phê duyệt</t>
  </si>
  <si>
    <t>Dự án chuẩn bị đầu tư</t>
  </si>
  <si>
    <t>Các dự án đầu tư công có quyết định dự toán chuẩn bị đầu tư</t>
  </si>
  <si>
    <t>Các dự án đầu tư công chưa có quyết định dự toán chuẩn bị đầu tư</t>
  </si>
  <si>
    <t>…</t>
  </si>
  <si>
    <t>Năm đầu tiên bố trí vốn thực hiện DA (không tính thời gian bố trí vốn chuẩn bị đầu tư)</t>
  </si>
  <si>
    <t>Ngân sách cấp trên BSMT cho xã</t>
  </si>
  <si>
    <t>Ngân sách thành phố cấp trực tiếp</t>
  </si>
  <si>
    <t>Ngân sách cấp trên BSMT cho cấp xã</t>
  </si>
  <si>
    <t>Nhu cầu Kế hoạch đầu tư công giai đoạn 2026 - 2030</t>
  </si>
  <si>
    <t>Đề nghị báo cáo rõ tiến độ trình thẩm đinh, phê duyệt dự án, dự kiến thời điểm dự án được phê duyệt; Văn bản chỉ đạo của Ban Thường vụ TU, TTTU, HĐND TP, UBND TP (nếu có)</t>
  </si>
  <si>
    <t>Văn bản chỉ đạo (nếu có)</t>
  </si>
  <si>
    <t>Kế hoạch vốn năm 2026</t>
  </si>
  <si>
    <t>Nhu cầu kế hoạch vốn năm 2027</t>
  </si>
  <si>
    <r>
      <t xml:space="preserve">PHỤ LỤC I: TÌNH HÌNH THỰC HIỆN KẾ HOẠCH ĐẦU TƯ CÔNG NĂM 2026, 
NHU CẦU BỐ TRÍ KẾ HOẠCH VỐN GIAI ĐOẠN 2026 - 2030 VÀ NĂM 2027 CÁC DỰ ÁN ĐẦU TƯ CÔNG THÀNH PHỐ QUẢN LÝ
</t>
    </r>
    <r>
      <rPr>
        <i/>
        <sz val="20"/>
        <rFont val="Times New Roman"/>
        <family val="1"/>
      </rPr>
      <t>(Kèm theo Công văn số         /STC-THQH ngày      /       /2026 của Sở Tài chính)</t>
    </r>
  </si>
  <si>
    <t>Lũy kế vốn đã bố trí đến hết năm 2026</t>
  </si>
  <si>
    <t>Dự kiến lũy kế vốn giải ngân đến hết 31/01/2027</t>
  </si>
  <si>
    <t xml:space="preserve">Quyết định về vốn điều lệ </t>
  </si>
  <si>
    <t xml:space="preserve">Ước giải ngân kế hoạch vốn năm 2023 </t>
  </si>
  <si>
    <t>NSTP</t>
  </si>
  <si>
    <t>NS quận, huyện</t>
  </si>
  <si>
    <t>Cấp vốn điều lệ cho các Quỹ tài chính ngoài ngân sách</t>
  </si>
  <si>
    <t>Quy định về mức vốn phải uỷ thác cho ngân hàng chính sách</t>
  </si>
  <si>
    <t>Thực hiện chính sách tín dụng ưu đãi thông qua Ngân hàng Chính sách xã hội</t>
  </si>
  <si>
    <t>Ước giải ngân kế hoạch vốn năm 2026</t>
  </si>
  <si>
    <t xml:space="preserve">Ngân sách xã từ thu tiền sử dụng đất được điều tiết </t>
  </si>
  <si>
    <t xml:space="preserve"> các nguồn khác của ngân sách cấp xã</t>
  </si>
  <si>
    <t>Lũy kế vốn đã bố trí hết năm 2026</t>
  </si>
  <si>
    <t>Kế hoạch đầu tư công năm 2026</t>
  </si>
  <si>
    <r>
      <t xml:space="preserve">PHỤ LỤC III: TÌNH HÌNH THỰC HIỆN KẾ HOẠCH ĐẦU TƯ CÔNG NĂM 2026, 
NHU CẦU BỐ TRÍ KẾ HOẠCH VỐN NĂM 2027 NGÂN HÀNG CHÍNH SÁCH XÃ HỘI
</t>
    </r>
    <r>
      <rPr>
        <i/>
        <sz val="18"/>
        <color theme="1"/>
        <rFont val="Times New Roman"/>
        <family val="1"/>
      </rPr>
      <t>(Kèm theo Công văn số         /STC-THQH ngày      /      /2026 của Sở Tài chính)</t>
    </r>
  </si>
  <si>
    <r>
      <t xml:space="preserve">PHỤ LỤC IV: TÌNH HÌNH THỰC HIỆN KẾ HOẠCH ĐẦU TƯ CÔNG NĂM 2026, 
NHU CẦU BỐ TRÍ KẾ HOẠCH VỐN NĂM 2027 CÁC QUỸ TÀI CHÍNH NGOÀI NGÂN SÁCH
</t>
    </r>
    <r>
      <rPr>
        <i/>
        <sz val="18"/>
        <color theme="1"/>
        <rFont val="Times New Roman"/>
        <family val="1"/>
      </rPr>
      <t>(Kèm theo Công văn số         /STC-THQH ngày      /      /2026 của Sở Tài chính)</t>
    </r>
  </si>
  <si>
    <t>Quyết định phê duyệt</t>
  </si>
  <si>
    <t>Trong đó: Ngân sách thành phố</t>
  </si>
  <si>
    <r>
      <t xml:space="preserve">PHỤ LỤC V: TÌNH HÌNH THỰC HIỆN KẾ HOẠCH ĐẦU TƯ CÔNG NĂM 2026, 
NHU CẦU BỐ TRÍ KẾ HOẠCH VỐN NĂM 2027 TỪ NGUỒN THU HỢP PHÁP, ĐƠN VỊ SỰ NGHIỆP CÔNG LẬP DÀNH ĐỂ ĐẦU TƯ
</t>
    </r>
    <r>
      <rPr>
        <i/>
        <sz val="18"/>
        <rFont val="Times New Roman"/>
        <family val="1"/>
      </rPr>
      <t>(Kèm theo Công văn số         /STC-THQH ngày      /      /2026 của Sở Tài chính)</t>
    </r>
  </si>
  <si>
    <t>Đầu tư xây dựng vườn hoa tại khu vực đường vòng Cầu Niệm</t>
  </si>
  <si>
    <t>Phường An Biên, HP</t>
  </si>
  <si>
    <t>KBNN KV III</t>
  </si>
  <si>
    <t>312</t>
  </si>
  <si>
    <t>2023-2025</t>
  </si>
  <si>
    <t>2025</t>
  </si>
  <si>
    <t>1532/QĐ-UBND ngày 15/5/2024</t>
  </si>
  <si>
    <t>8051411</t>
  </si>
  <si>
    <t>Dự án đầu tư xây dựng hạ tầng khu tái định cư và bãi đỗ xe phục vụ chỉnh trang đô thị khu vực bến xe Niệm Nghĩa cũ</t>
  </si>
  <si>
    <t>7985924</t>
  </si>
  <si>
    <t>2022-2025</t>
  </si>
  <si>
    <t>2024</t>
  </si>
  <si>
    <t>2903/QĐ-UBND ngày 25/9/2023</t>
  </si>
  <si>
    <t>Xây dựng Công viên xung quanh nhà máy xử lý nước thải Vĩnh Niệm, phường Vĩnh Niệm, quận Lê Chân</t>
  </si>
  <si>
    <t>8035451</t>
  </si>
  <si>
    <t>684/QĐ-UBND ngày 15/3/2024</t>
  </si>
  <si>
    <t>Nguồn vốn quận cũ</t>
  </si>
  <si>
    <t>Dự án đầu tư cải tạo, nâng cấp vỉa hè, kè đá sông đào Hạ Lý đường Làn Bè - đoạn từ cầu An Dương đến cầu An Đồng</t>
  </si>
  <si>
    <t>7644309</t>
  </si>
  <si>
    <t>2678/QĐ-UBND ngày 31/10/2016</t>
  </si>
  <si>
    <t>2017-2026</t>
  </si>
  <si>
    <t>Cải tạo, sửa chữa mở rộng nhà Quản lý hiện vật tại đền thờ liệt sĩ quận Lê Chân</t>
  </si>
  <si>
    <t>KBNN KV III - PGD số 1</t>
  </si>
  <si>
    <t>8143043</t>
  </si>
  <si>
    <t>161</t>
  </si>
  <si>
    <t>1693/QĐ-UBND ngày 23/5/2025</t>
  </si>
  <si>
    <t>2025-2026</t>
  </si>
  <si>
    <t>8148176</t>
  </si>
  <si>
    <t>1890/QĐ-UBND ngày 03/6/2025</t>
  </si>
  <si>
    <t>Cải tạo, nâng cấp hạ tầng kỹ thuật các tuyến đường xung quanh khu nhà 7 tầng phường Vĩnh Niệm</t>
  </si>
  <si>
    <t>Xây mới dãy nhà lớp học B2, nhà đa năng, nhà vệ sinh và các hạng mục phụ trợ trường Tiểu học Nguyễn Đức Cảnh</t>
  </si>
  <si>
    <t>8143041</t>
  </si>
  <si>
    <t>072</t>
  </si>
  <si>
    <t>2021/QĐ-UBND ngày 06/6/2025</t>
  </si>
  <si>
    <t>Xây dựng dãy nhà A, nhà B2, cổng, nhà bảo vệ tường bao và các hạng mục phụ trợ trường THCS Nguyễn Bá Ngọc</t>
  </si>
  <si>
    <t>8143042</t>
  </si>
  <si>
    <t>073</t>
  </si>
  <si>
    <t>2022/QĐ-UBND ngày 06/6/2025</t>
  </si>
  <si>
    <t>Xây mới dãy nhà hiệu bộ, cải tạo hệ thống PCCC dãy nhà D, E, cổng và hạng mục phụ trợ trường THCS Lê Chân</t>
  </si>
  <si>
    <t>8143044</t>
  </si>
  <si>
    <t>2023/QĐ-UBND ngày 06/6/2025</t>
  </si>
  <si>
    <t>HĐND TP đã ban hành NQ số 21/NQ-HĐND, điều chỉnh giảm KHV 2026 cho DA là 900tr</t>
  </si>
  <si>
    <t>HĐND TP đã ban hành NQ số 21/NQ-HĐND, điều chỉnh giảm KHV 2026 cho DA là 4.400tr</t>
  </si>
  <si>
    <t>HĐND TP đã ban hành NQ số 21/NQ-HĐND, điều chỉnh giảm KHV 2026 cho DA là 6.000tr</t>
  </si>
  <si>
    <t>HĐND TP đã ban hành NQ số 21/NQ-HĐND, điều chỉnh giảm KHV 2026 cho DA là 2.500tr</t>
  </si>
  <si>
    <t>Dự án dự kiến quyết toán năm 2026. Số vốn còn thiếu khi quyết toán sẽ điều chuyển nội bộ từ dự án khác sang</t>
  </si>
  <si>
    <r>
      <t xml:space="preserve">PHỤ LỤC II: NHU CẦU BỐ TRÍ KẾ HOẠCH VỐN GIAI ĐOẠN 2026 - 2030 VÀ NĂM 2027 ĐỐI VỚI CÁC DỰ ÁN CẤP XÃ
</t>
    </r>
    <r>
      <rPr>
        <i/>
        <sz val="12"/>
        <rFont val="Times New Roman"/>
        <family val="1"/>
      </rPr>
      <t>(Kèm theo Công văn số         /STC-THQH ngày       /      /2026 của Sở Tài chính)</t>
    </r>
  </si>
  <si>
    <t>Xây mới nhà lớp học 3 tầng và các hạng mục phụ trợ trường Mầm non Hoa Cúc</t>
  </si>
  <si>
    <t>2026-2030</t>
  </si>
  <si>
    <t>Số 825/QĐ-UBND ngày 31/3/2025</t>
  </si>
  <si>
    <t>Xây dựng nhà chức năng, nhà bảo vệ, cổng, cải tạo sửa chữa nhà lớp học 1B, hội trường, bếp ăn và các hạng mục phụ trợ Trường Mầm non 1-6</t>
  </si>
  <si>
    <t>Số 826/QĐ-UBND ngày 31/3/2025; 478/QĐ-UBND ngày 31/12/2025</t>
  </si>
  <si>
    <t>Xây mới nhà lớp học 3 tầng dãy nhà A; Cải tạo, nâng tầng 3 dãy nhà E và các hạng mục phụ trợ Trường Tiểu học Vĩnh Niệm</t>
  </si>
  <si>
    <t>Số 828/QĐ-UBND ngày 31/3/2025</t>
  </si>
  <si>
    <t>Xây dựng mới dãy nhà B và các hạng mục phụ trợ Trường THCS Vĩnh Niệm</t>
  </si>
  <si>
    <t>Số 833/QĐ-UBND ngày 31/3/2025</t>
  </si>
  <si>
    <t>Dự án đầu tư xây dựng nhà văn hóa Tổ dân phố số 5 phường An Biên</t>
  </si>
  <si>
    <t>Số 1792/QĐ-UBND ngày 27/12/2025; Số 383/QĐ-UBND ngày 28/02/2026</t>
  </si>
  <si>
    <t>Dự án đầu tư xây dựng nhà văn hóa Tổ dân phố số 9 phường An Biên</t>
  </si>
  <si>
    <t>Số 1793/QĐ-UBND ngày 27/12/2025; Số 384/QĐ-UBND ngày 28/02/2026</t>
  </si>
  <si>
    <t>Dự án đầu tư xây dựng nhà văn hóa Tổ dân phố số 13 phường An Biên</t>
  </si>
  <si>
    <t>Số 1794/QĐ-UBND ngày 27/12/2025; Số 385/QĐ-UBND ngày 28/02/2026</t>
  </si>
  <si>
    <t>Cải tạo, nâng cấp các tuyến đường thuộc tổ dân phố số 20 (khu vực nằm giữa đường Bùi Viện và khu nhà ở Vinhomes Marina), phường An Biên</t>
  </si>
  <si>
    <t>Số 1796/QĐ-UBND ngày 27/12/2025</t>
  </si>
  <si>
    <t>Đầu tư xây dựng Trạm biến áp tại trường Tiểu học Vĩnh Niệm, Tiểu học Nguyễn Đức Cảnh và trường THCS Nguyễn Bá Ngọc</t>
  </si>
  <si>
    <t>Số 1795/QĐ-UBND ngày 27/12/2025; Số 386/QĐ-UBND ngày 28/02/2026</t>
  </si>
  <si>
    <t>Các dự án đã phê duyệt chủ trương đầu tư, chưa có quyết định phê duyệt dự án</t>
  </si>
  <si>
    <t>Đầu tư xây dựng nhà văn hóa Tổ dân phố số 57 phường An Biên</t>
  </si>
  <si>
    <t>Số 378/QĐ-UBND ngày 28/02/2026 (QĐ chủ trương đầu tư)</t>
  </si>
  <si>
    <t>Đầu tư xây dựng dãy nhà 3 tầng và các hạng mục phụ trợ Trường Mầm non Vĩnh Niệm</t>
  </si>
  <si>
    <t>Số 379/QĐ-UBND ngày 28/02/2026 (QĐ chủ trương đầu tư)</t>
  </si>
  <si>
    <t>Đầu tư Xây dựng dãy nhà 4 tầng Trường THCS Võ Thị Sáu</t>
  </si>
  <si>
    <t>Số 380/QĐ-UBND ngày 28/02/2026 (QĐ chủ trương đầu tư)</t>
  </si>
  <si>
    <t>Đầu tư xây dựng dãy nhà B và các hạng mục phụ trợ Trường Tiểu học Võ Thị Sáu</t>
  </si>
  <si>
    <t>Số 381/QĐ-UBND ngày 28/02/2026 (QĐ chủ trương đầu tư)</t>
  </si>
  <si>
    <t>Đầu tư xây dựng dãy nhà C, dãy nhà E và các hạng mục phụ trợ Trường Tiểu học Võ Thị Sáu</t>
  </si>
  <si>
    <t>DỰ PHÒNG cho các dự án phát sinh</t>
  </si>
  <si>
    <t>TỔNG CỘNG NHU CẦU NĂM 2027 CỦA CÁC DỰ ÁN CẤP XÃ</t>
  </si>
  <si>
    <t xml:space="preserve">Bổ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</si>
</sst>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64" formatCode="_(&quot;$&quot;* #,##0_);_(&quot;$&quot;* \(#,##0\);_(&quot;$&quot;* &quot;-&quot;_);_(@_)"/>
    <numFmt numFmtId="165" formatCode="_(* #,##0_);_(* \(#,##0\);_(* &quot;-&quot;_);_(@_)"/>
    <numFmt numFmtId="166" formatCode="_(* #,##0.00_);_(* \(#,##0.00\);_(* &quot;-&quot;??_);_(@_)"/>
    <numFmt numFmtId="167" formatCode="_-* #,##0\ _₫_-;\-* #,##0\ _₫_-;_-* &quot;-&quot;\ _₫_-;_-@_-"/>
    <numFmt numFmtId="168" formatCode="_-* #,##0.00\ _₫_-;\-* #,##0.00\ _₫_-;_-* &quot;-&quot;??\ _₫_-;_-@_-"/>
    <numFmt numFmtId="169" formatCode="&quot;.&quot;###&quot;,&quot;0&quot;.&quot;00_);\(&quot;.&quot;###&quot;,&quot;0&quot;.&quot;00\)"/>
    <numFmt numFmtId="170" formatCode="_-* ###&quot;,&quot;0&quot;.&quot;00\ _$_-;\-* ###&quot;,&quot;0&quot;.&quot;00\ _$_-;_-* &quot;-&quot;??\ _$_-;_-@_-"/>
    <numFmt numFmtId="171" formatCode="_ &quot;\&quot;* #,##0_ ;_ &quot;\&quot;* \-#,##0_ ;_ &quot;\&quot;* &quot;-&quot;_ ;_ @_ "/>
    <numFmt numFmtId="172" formatCode="_ &quot;\&quot;* #,##0.00_ ;_ &quot;\&quot;* \-#,##0.00_ ;_ &quot;\&quot;* &quot;-&quot;??_ ;_ @_ "/>
    <numFmt numFmtId="173" formatCode="_ * #,##0_ ;_ * \-#,##0_ ;_ * &quot;-&quot;_ ;_ @_ "/>
    <numFmt numFmtId="174" formatCode="_ * #,##0.00_ ;_ * \-#,##0.00_ ;_ * &quot;-&quot;??_ ;_ @_ "/>
    <numFmt numFmtId="175" formatCode="\$#,##0\ ;\(\$#,##0\)"/>
    <numFmt numFmtId="176" formatCode="_-* #,##0\ _D_M_-;\-* #,##0\ _D_M_-;_-* &quot;-&quot;\ _D_M_-;_-@_-"/>
    <numFmt numFmtId="177" formatCode="_-* #,##0.00\ _D_M_-;\-* #,##0.00\ _D_M_-;_-* &quot;-&quot;??\ _D_M_-;_-@_-"/>
    <numFmt numFmtId="178" formatCode="_-[$€-2]* #,##0.00_-;\-[$€-2]* #,##0.00_-;_-[$€-2]* &quot;-&quot;??_-"/>
    <numFmt numFmtId="179" formatCode="#."/>
    <numFmt numFmtId="180" formatCode="0.0000"/>
    <numFmt numFmtId="181" formatCode="#,##0\ &quot;$&quot;_);[Red]\(#,##0\ &quot;$&quot;\)"/>
    <numFmt numFmtId="182" formatCode="_-* #,##0\ &quot;kr&quot;_-;\-* #,##0\ &quot;kr&quot;_-;_-* &quot;-&quot;\ &quot;kr&quot;_-;_-@_-"/>
    <numFmt numFmtId="183" formatCode="_-* #,##0.00\ _ã_ð_í_._-;\-* #,##0.00\ _ã_ð_í_._-;_-* &quot;-&quot;??\ _ã_ð_í_._-;_-@_-"/>
    <numFmt numFmtId="184" formatCode="#,##0.00\ &quot;F&quot;;[Red]\-#,##0.00\ &quot;F&quot;"/>
    <numFmt numFmtId="185" formatCode="_-* #,##0\ &quot;F&quot;_-;\-* #,##0\ &quot;F&quot;_-;_-* &quot;-&quot;\ &quot;F&quot;_-;_-@_-"/>
    <numFmt numFmtId="186" formatCode="0.000\ "/>
    <numFmt numFmtId="187" formatCode="#,##0\ &quot;Lt&quot;;[Red]\-#,##0\ &quot;Lt&quot;"/>
    <numFmt numFmtId="188" formatCode="#,##0\ &quot;F&quot;;[Red]\-#,##0\ &quot;F&quot;"/>
    <numFmt numFmtId="189" formatCode="#,##0.00\ &quot;F&quot;;\-#,##0.00\ &quot;F&quot;"/>
    <numFmt numFmtId="190" formatCode="_-* #,##0\ &quot;DM&quot;_-;\-* #,##0\ &quot;DM&quot;_-;_-* &quot;-&quot;\ &quot;DM&quot;_-;_-@_-"/>
    <numFmt numFmtId="191" formatCode="_-* #,##0.00\ &quot;DM&quot;_-;\-* #,##0.00\ &quot;DM&quot;_-;_-* &quot;-&quot;??\ &quot;DM&quot;_-;_-@_-"/>
    <numFmt numFmtId="192" formatCode="&quot;\&quot;#,##0.00;[Red]&quot;\&quot;\-#,##0.00"/>
    <numFmt numFmtId="193" formatCode="&quot;\&quot;#,##0;[Red]&quot;\&quot;\-#,##0"/>
    <numFmt numFmtId="194" formatCode="_-&quot;$&quot;* #,##0_-;\-&quot;$&quot;* #,##0_-;_-&quot;$&quot;* &quot;-&quot;_-;_-@_-"/>
    <numFmt numFmtId="195" formatCode="&quot;$&quot;#,##0;[Red]\-&quot;$&quot;#,##0"/>
    <numFmt numFmtId="196" formatCode="_-&quot;$&quot;* #,##0.00_-;\-&quot;$&quot;* #,##0.00_-;_-&quot;$&quot;* &quot;-&quot;??_-;_-@_-"/>
    <numFmt numFmtId="197" formatCode="_(* #.##0.00_);_(* \(#.##0.00\);_(* &quot;-&quot;??_);_(@_)"/>
    <numFmt numFmtId="198" formatCode="#,##0.000"/>
    <numFmt numFmtId="199" formatCode="#,##0.0000"/>
  </numFmts>
  <fonts count="77">
    <font>
      <sz val="11"/>
      <color theme="1"/>
      <name val="Calibri"/>
      <family val="2"/>
      <scheme val="minor"/>
    </font>
    <font>
      <sz val="11"/>
      <color theme="1"/>
      <name val="Times New Roman"/>
      <family val="2"/>
    </font>
    <font>
      <sz val="11"/>
      <color theme="1"/>
      <name val="Calibri"/>
      <family val="2"/>
      <scheme val="minor"/>
    </font>
    <font>
      <sz val="12"/>
      <color theme="1"/>
      <name val="Times New Roman"/>
      <family val="2"/>
      <charset val="163"/>
    </font>
    <font>
      <sz val="10"/>
      <name val="Arial"/>
      <family val="2"/>
    </font>
    <font>
      <sz val="11"/>
      <color indexed="8"/>
      <name val="Calibri"/>
      <family val="2"/>
    </font>
    <font>
      <sz val="14"/>
      <name val=".VnTime"/>
      <family val="2"/>
    </font>
    <font>
      <sz val="12"/>
      <name val=".VnTime"/>
      <family val="2"/>
    </font>
    <font>
      <sz val="12"/>
      <name val="돋움체"/>
      <family val="3"/>
      <charset val="129"/>
    </font>
    <font>
      <sz val="14"/>
      <name val="??"/>
      <family val="3"/>
      <charset val="129"/>
    </font>
    <font>
      <sz val="12"/>
      <name val="????"/>
      <family val="1"/>
      <charset val="136"/>
    </font>
    <font>
      <sz val="12"/>
      <name val="Courier"/>
      <family val="3"/>
    </font>
    <font>
      <sz val="12"/>
      <name val="???"/>
      <family val="1"/>
      <charset val="129"/>
    </font>
    <font>
      <sz val="12"/>
      <name val="|??¢¥¢¬¨Ï"/>
      <family val="1"/>
      <charset val="129"/>
    </font>
    <font>
      <sz val="10"/>
      <name val="Helv"/>
      <family val="2"/>
    </font>
    <font>
      <sz val="10"/>
      <name val="MS Sans Serif"/>
      <family val="2"/>
    </font>
    <font>
      <sz val="9"/>
      <name val="‚l‚r –¾’©"/>
      <family val="1"/>
      <charset val="128"/>
    </font>
    <font>
      <b/>
      <u/>
      <sz val="14"/>
      <color indexed="8"/>
      <name val=".VnBook-AntiquaH"/>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µ¸¿òÃ¼"/>
      <family val="3"/>
      <charset val="129"/>
    </font>
    <font>
      <sz val="11"/>
      <name val="µ¸¿ò"/>
      <charset val="129"/>
    </font>
    <font>
      <sz val="11"/>
      <name val="돋움"/>
      <charset val="129"/>
    </font>
    <font>
      <b/>
      <sz val="10"/>
      <name val="Helv"/>
      <family val="2"/>
    </font>
    <font>
      <sz val="8"/>
      <name val="Arial"/>
      <family val="2"/>
    </font>
    <font>
      <b/>
      <sz val="12"/>
      <name val="Helv"/>
      <family val="2"/>
    </font>
    <font>
      <b/>
      <sz val="12"/>
      <name val="Arial"/>
      <family val="2"/>
    </font>
    <font>
      <b/>
      <sz val="1"/>
      <color indexed="8"/>
      <name val="Courier"/>
      <family val="3"/>
    </font>
    <font>
      <sz val="12"/>
      <name val="Arial"/>
      <family val="2"/>
    </font>
    <font>
      <sz val="10"/>
      <name val="Helv"/>
    </font>
    <font>
      <b/>
      <sz val="11"/>
      <name val="Helv"/>
      <family val="2"/>
    </font>
    <font>
      <sz val="10"/>
      <name val=".VnArial"/>
      <family val="2"/>
    </font>
    <font>
      <sz val="9"/>
      <name val="Arial"/>
      <family val="2"/>
    </font>
    <font>
      <sz val="11"/>
      <color indexed="8"/>
      <name val="Helvetica Neue"/>
    </font>
    <font>
      <sz val="11"/>
      <name val="–¾’©"/>
      <family val="1"/>
      <charset val="128"/>
    </font>
    <font>
      <sz val="13"/>
      <name val=".VnTime"/>
      <family val="2"/>
    </font>
    <font>
      <sz val="10"/>
      <name val="Times New Roman"/>
      <family val="1"/>
    </font>
    <font>
      <sz val="10"/>
      <name val=".VnAvant"/>
      <family val="2"/>
    </font>
    <font>
      <sz val="14"/>
      <name val=".VnArial"/>
      <family val="2"/>
    </font>
    <font>
      <sz val="10"/>
      <name val=" "/>
      <family val="1"/>
      <charset val="136"/>
    </font>
    <font>
      <sz val="12"/>
      <name val="Times New Roman"/>
      <family val="1"/>
    </font>
    <font>
      <sz val="14"/>
      <name val="뼻뮝"/>
      <family val="3"/>
      <charset val="129"/>
    </font>
    <font>
      <sz val="12"/>
      <name val="바탕체"/>
      <family val="3"/>
    </font>
    <font>
      <sz val="12"/>
      <name val="뼻뮝"/>
      <family val="1"/>
      <charset val="129"/>
    </font>
    <font>
      <sz val="10"/>
      <name val="명조"/>
      <family val="3"/>
      <charset val="129"/>
    </font>
    <font>
      <sz val="12"/>
      <name val="바탕체"/>
      <family val="1"/>
      <charset val="129"/>
    </font>
    <font>
      <sz val="10"/>
      <name val="굴림체"/>
      <family val="3"/>
      <charset val="129"/>
    </font>
    <font>
      <sz val="10"/>
      <name val="ＭＳ Ｐ明朝"/>
      <family val="1"/>
      <charset val="128"/>
    </font>
    <font>
      <sz val="11"/>
      <color theme="1"/>
      <name val="Calibri"/>
      <family val="2"/>
      <charset val="163"/>
      <scheme val="minor"/>
    </font>
    <font>
      <sz val="12"/>
      <color theme="1"/>
      <name val="Times New Roman"/>
      <family val="2"/>
    </font>
    <font>
      <sz val="10"/>
      <color rgb="FF000000"/>
      <name val="Times New Roman"/>
      <family val="1"/>
    </font>
    <font>
      <sz val="11"/>
      <color theme="1"/>
      <name val="Calibri"/>
      <family val="2"/>
      <charset val="163"/>
    </font>
    <font>
      <b/>
      <sz val="14"/>
      <name val="Times New Roman"/>
      <family val="1"/>
    </font>
    <font>
      <b/>
      <sz val="16"/>
      <name val="Times New Roman"/>
      <family val="1"/>
    </font>
    <font>
      <b/>
      <sz val="18"/>
      <name val="Times New Roman"/>
      <family val="1"/>
    </font>
    <font>
      <i/>
      <sz val="18"/>
      <name val="Times New Roman"/>
      <family val="1"/>
    </font>
    <font>
      <b/>
      <sz val="20"/>
      <name val="Times New Roman"/>
      <family val="1"/>
    </font>
    <font>
      <i/>
      <sz val="20"/>
      <name val="Times New Roman"/>
      <family val="1"/>
    </font>
    <font>
      <sz val="18"/>
      <name val="Times New Roman"/>
      <family val="1"/>
    </font>
    <font>
      <b/>
      <i/>
      <sz val="18"/>
      <name val="Times New Roman"/>
      <family val="1"/>
    </font>
    <font>
      <b/>
      <sz val="12"/>
      <name val="Times New Roman"/>
      <family val="1"/>
    </font>
    <font>
      <b/>
      <sz val="18"/>
      <color theme="1"/>
      <name val="Times New Roman"/>
      <family val="1"/>
    </font>
    <font>
      <i/>
      <sz val="18"/>
      <color theme="1"/>
      <name val="Times New Roman"/>
      <family val="1"/>
    </font>
    <font>
      <b/>
      <sz val="16"/>
      <color theme="1"/>
      <name val="Times New Roman"/>
      <family val="1"/>
    </font>
    <font>
      <b/>
      <sz val="12"/>
      <color theme="1"/>
      <name val="Times New Roman"/>
      <family val="1"/>
    </font>
    <font>
      <sz val="16"/>
      <color theme="1"/>
      <name val="Times New Roman"/>
      <family val="1"/>
    </font>
    <font>
      <sz val="12"/>
      <color theme="1"/>
      <name val="Times New Roman"/>
      <family val="1"/>
    </font>
    <font>
      <b/>
      <sz val="16"/>
      <color rgb="FFFF0000"/>
      <name val="Times New Roman"/>
      <family val="1"/>
    </font>
    <font>
      <sz val="16"/>
      <name val="Times New Roman"/>
      <family val="1"/>
    </font>
    <font>
      <i/>
      <sz val="12"/>
      <name val="Times New Roman"/>
      <family val="1"/>
    </font>
    <font>
      <sz val="14"/>
      <name val="Times New Roman"/>
      <family val="1"/>
    </font>
    <font>
      <b/>
      <sz val="9"/>
      <color indexed="81"/>
      <name val="Tahoma"/>
      <family val="2"/>
    </font>
    <font>
      <sz val="9"/>
      <color indexed="81"/>
      <name val="Tahoma"/>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hair">
        <color auto="1"/>
      </bottom>
      <diagonal/>
    </border>
    <border>
      <left style="thin">
        <color indexed="64"/>
      </left>
      <right style="thin">
        <color indexed="64"/>
      </right>
      <top/>
      <bottom/>
      <diagonal/>
    </border>
    <border>
      <left/>
      <right/>
      <top style="medium">
        <color indexed="64"/>
      </top>
      <bottom style="medium">
        <color indexed="64"/>
      </bottom>
      <diagonal/>
    </border>
    <border>
      <left/>
      <right/>
      <top/>
      <bottom style="medium">
        <color indexed="64"/>
      </bottom>
      <diagonal/>
    </border>
    <border>
      <left/>
      <right/>
      <top/>
      <bottom style="hair">
        <color indexed="64"/>
      </bottom>
      <diagonal/>
    </border>
    <border>
      <left/>
      <right/>
      <top/>
      <bottom style="thin">
        <color indexed="64"/>
      </bottom>
      <diagonal/>
    </border>
  </borders>
  <cellStyleXfs count="204">
    <xf numFmtId="0" fontId="0" fillId="0" borderId="0"/>
    <xf numFmtId="0" fontId="1" fillId="0" borderId="0"/>
    <xf numFmtId="0" fontId="3" fillId="0" borderId="0"/>
    <xf numFmtId="0" fontId="2" fillId="0" borderId="0"/>
    <xf numFmtId="168" fontId="5" fillId="0" borderId="0" applyFont="0" applyFill="0" applyBorder="0" applyAlignment="0" applyProtection="0"/>
    <xf numFmtId="0" fontId="6" fillId="0" borderId="0"/>
    <xf numFmtId="0" fontId="7" fillId="0" borderId="0" applyNumberFormat="0" applyFill="0" applyBorder="0" applyAlignment="0" applyProtection="0"/>
    <xf numFmtId="3" fontId="8" fillId="0" borderId="1"/>
    <xf numFmtId="169" fontId="7" fillId="0" borderId="0" applyFont="0" applyFill="0" applyBorder="0" applyAlignment="0" applyProtection="0"/>
    <xf numFmtId="0" fontId="9" fillId="0" borderId="0" applyFont="0" applyFill="0" applyBorder="0" applyAlignment="0" applyProtection="0"/>
    <xf numFmtId="170" fontId="7" fillId="0" borderId="0" applyFont="0" applyFill="0" applyBorder="0" applyAlignment="0" applyProtection="0"/>
    <xf numFmtId="0" fontId="4" fillId="0" borderId="0" applyNumberFormat="0" applyFill="0" applyBorder="0" applyAlignment="0" applyProtection="0"/>
    <xf numFmtId="40" fontId="9" fillId="0" borderId="0" applyFont="0" applyFill="0" applyBorder="0" applyAlignment="0" applyProtection="0"/>
    <xf numFmtId="38" fontId="9"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164" fontId="11" fillId="0" borderId="0" applyFont="0" applyFill="0" applyBorder="0" applyAlignment="0" applyProtection="0"/>
    <xf numFmtId="0" fontId="12"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13" fillId="0" borderId="0"/>
    <xf numFmtId="0" fontId="4" fillId="0" borderId="0" applyNumberFormat="0" applyFill="0" applyBorder="0" applyAlignment="0" applyProtection="0"/>
    <xf numFmtId="0" fontId="14" fillId="0" borderId="0"/>
    <xf numFmtId="0" fontId="15" fillId="0" borderId="0"/>
    <xf numFmtId="0" fontId="4" fillId="0" borderId="0"/>
    <xf numFmtId="0" fontId="16" fillId="0" borderId="0"/>
    <xf numFmtId="0" fontId="4" fillId="0" borderId="0"/>
    <xf numFmtId="3" fontId="8" fillId="0" borderId="1"/>
    <xf numFmtId="3" fontId="8" fillId="0" borderId="1"/>
    <xf numFmtId="0" fontId="17" fillId="2" borderId="0"/>
    <xf numFmtId="0" fontId="18" fillId="2" borderId="0"/>
    <xf numFmtId="0" fontId="19" fillId="2" borderId="0"/>
    <xf numFmtId="0" fontId="20" fillId="0" borderId="0">
      <alignment wrapText="1"/>
    </xf>
    <xf numFmtId="0" fontId="21" fillId="0" borderId="0"/>
    <xf numFmtId="171" fontId="22" fillId="0" borderId="0" applyFont="0" applyFill="0" applyBorder="0" applyAlignment="0" applyProtection="0"/>
    <xf numFmtId="0" fontId="23" fillId="0" borderId="0" applyFont="0" applyFill="0" applyBorder="0" applyAlignment="0" applyProtection="0"/>
    <xf numFmtId="172" fontId="22" fillId="0" borderId="0" applyFont="0" applyFill="0" applyBorder="0" applyAlignment="0" applyProtection="0"/>
    <xf numFmtId="0" fontId="23" fillId="0" borderId="0" applyFont="0" applyFill="0" applyBorder="0" applyAlignment="0" applyProtection="0"/>
    <xf numFmtId="173" fontId="22" fillId="0" borderId="0" applyFont="0" applyFill="0" applyBorder="0" applyAlignment="0" applyProtection="0"/>
    <xf numFmtId="0" fontId="23" fillId="0" borderId="0" applyFont="0" applyFill="0" applyBorder="0" applyAlignment="0" applyProtection="0"/>
    <xf numFmtId="174" fontId="22" fillId="0" borderId="0" applyFont="0" applyFill="0" applyBorder="0" applyAlignment="0" applyProtection="0"/>
    <xf numFmtId="0" fontId="23" fillId="0" borderId="0" applyFont="0" applyFill="0" applyBorder="0" applyAlignment="0" applyProtection="0"/>
    <xf numFmtId="0" fontId="23" fillId="0" borderId="0"/>
    <xf numFmtId="0" fontId="24" fillId="0" borderId="0"/>
    <xf numFmtId="0" fontId="23" fillId="0" borderId="0"/>
    <xf numFmtId="0" fontId="25" fillId="0" borderId="0"/>
    <xf numFmtId="0" fontId="26" fillId="0" borderId="0" applyFill="0" applyBorder="0" applyAlignment="0"/>
    <xf numFmtId="0" fontId="27" fillId="0" borderId="0"/>
    <xf numFmtId="168" fontId="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5"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0" fontId="5" fillId="0" borderId="0" applyFont="0" applyFill="0" applyBorder="0" applyAlignment="0" applyProtection="0"/>
    <xf numFmtId="168" fontId="4"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3" fontId="4" fillId="0" borderId="0" applyFont="0" applyFill="0" applyBorder="0" applyAlignment="0" applyProtection="0"/>
    <xf numFmtId="175" fontId="4" fillId="0" borderId="0" applyFont="0" applyFill="0" applyBorder="0" applyAlignment="0" applyProtection="0"/>
    <xf numFmtId="0" fontId="4" fillId="0" borderId="0" applyFont="0" applyFill="0" applyBorder="0" applyAlignment="0" applyProtection="0"/>
    <xf numFmtId="176" fontId="4" fillId="0" borderId="0" applyFont="0" applyFill="0" applyBorder="0" applyAlignment="0" applyProtection="0"/>
    <xf numFmtId="177" fontId="4" fillId="0" borderId="0" applyFont="0" applyFill="0" applyBorder="0" applyAlignment="0" applyProtection="0"/>
    <xf numFmtId="178" fontId="7" fillId="0" borderId="0" applyFont="0" applyFill="0" applyBorder="0" applyAlignment="0" applyProtection="0"/>
    <xf numFmtId="2" fontId="4" fillId="0" borderId="0" applyFont="0" applyFill="0" applyBorder="0" applyAlignment="0" applyProtection="0"/>
    <xf numFmtId="38" fontId="28" fillId="3" borderId="0" applyNumberFormat="0" applyBorder="0" applyAlignment="0" applyProtection="0"/>
    <xf numFmtId="0" fontId="29" fillId="0" borderId="0">
      <alignment horizontal="left"/>
    </xf>
    <xf numFmtId="0" fontId="30" fillId="0" borderId="9" applyNumberFormat="0" applyAlignment="0" applyProtection="0">
      <alignment horizontal="left" vertical="center"/>
    </xf>
    <xf numFmtId="0" fontId="30" fillId="0" borderId="3">
      <alignment horizontal="left" vertical="center"/>
    </xf>
    <xf numFmtId="179" fontId="31" fillId="0" borderId="0">
      <protection locked="0"/>
    </xf>
    <xf numFmtId="179" fontId="31" fillId="0" borderId="0">
      <protection locked="0"/>
    </xf>
    <xf numFmtId="10" fontId="28" fillId="3" borderId="1" applyNumberFormat="0" applyBorder="0" applyAlignment="0" applyProtection="0"/>
    <xf numFmtId="0" fontId="5" fillId="0" borderId="0"/>
    <xf numFmtId="0" fontId="5" fillId="0" borderId="0"/>
    <xf numFmtId="0" fontId="32" fillId="0" borderId="0"/>
    <xf numFmtId="38" fontId="15" fillId="0" borderId="0" applyFont="0" applyFill="0" applyBorder="0" applyAlignment="0" applyProtection="0"/>
    <xf numFmtId="4" fontId="33" fillId="0" borderId="0" applyFont="0" applyFill="0" applyBorder="0" applyAlignment="0" applyProtection="0"/>
    <xf numFmtId="38" fontId="15" fillId="0" borderId="0" applyFont="0" applyFill="0" applyBorder="0" applyAlignment="0" applyProtection="0"/>
    <xf numFmtId="40" fontId="15" fillId="0" borderId="0" applyFont="0" applyFill="0" applyBorder="0" applyAlignment="0" applyProtection="0"/>
    <xf numFmtId="0" fontId="34" fillId="0" borderId="10"/>
    <xf numFmtId="180" fontId="7" fillId="0" borderId="7"/>
    <xf numFmtId="181" fontId="15" fillId="0" borderId="0" applyFont="0" applyFill="0" applyBorder="0" applyAlignment="0" applyProtection="0"/>
    <xf numFmtId="182" fontId="35" fillId="0" borderId="0" applyFont="0" applyFill="0" applyBorder="0" applyAlignment="0" applyProtection="0"/>
    <xf numFmtId="0" fontId="32" fillId="0" borderId="0" applyNumberFormat="0" applyFont="0" applyFill="0" applyAlignment="0"/>
    <xf numFmtId="183" fontId="7" fillId="0" borderId="0"/>
    <xf numFmtId="0" fontId="4" fillId="0" borderId="0"/>
    <xf numFmtId="0" fontId="5" fillId="0" borderId="0"/>
    <xf numFmtId="0" fontId="5" fillId="0" borderId="0"/>
    <xf numFmtId="0" fontId="5" fillId="0" borderId="0"/>
    <xf numFmtId="0" fontId="36" fillId="0" borderId="0"/>
    <xf numFmtId="0" fontId="36" fillId="0" borderId="0" applyProtection="0"/>
    <xf numFmtId="0" fontId="36" fillId="0" borderId="0" applyProtection="0"/>
    <xf numFmtId="0" fontId="36" fillId="0" borderId="0" applyProtection="0"/>
    <xf numFmtId="0" fontId="36" fillId="0" borderId="0" applyProtection="0"/>
    <xf numFmtId="0" fontId="36" fillId="0" borderId="0" applyProtection="0"/>
    <xf numFmtId="0" fontId="3" fillId="0" borderId="0"/>
    <xf numFmtId="0" fontId="4" fillId="0" borderId="0"/>
    <xf numFmtId="0" fontId="2" fillId="0" borderId="0"/>
    <xf numFmtId="0" fontId="2" fillId="0" borderId="0"/>
    <xf numFmtId="0" fontId="36" fillId="0" borderId="0"/>
    <xf numFmtId="0" fontId="4" fillId="0" borderId="0"/>
    <xf numFmtId="0" fontId="4" fillId="0" borderId="0"/>
    <xf numFmtId="0" fontId="4" fillId="0" borderId="0"/>
    <xf numFmtId="0" fontId="4" fillId="0" borderId="0"/>
    <xf numFmtId="0" fontId="37" fillId="0" borderId="0" applyNumberFormat="0" applyFill="0" applyBorder="0" applyProtection="0">
      <alignment vertical="top"/>
    </xf>
    <xf numFmtId="0" fontId="7" fillId="0" borderId="0"/>
    <xf numFmtId="0" fontId="5" fillId="0" borderId="0"/>
    <xf numFmtId="0" fontId="4" fillId="0" borderId="0"/>
    <xf numFmtId="0" fontId="4" fillId="0" borderId="0"/>
    <xf numFmtId="0" fontId="4" fillId="0" borderId="0"/>
    <xf numFmtId="0" fontId="7" fillId="0" borderId="0"/>
    <xf numFmtId="0" fontId="33" fillId="3" borderId="0"/>
    <xf numFmtId="43" fontId="38" fillId="0" borderId="0" applyFont="0" applyFill="0" applyBorder="0" applyAlignment="0" applyProtection="0"/>
    <xf numFmtId="41" fontId="38" fillId="0" borderId="0" applyFont="0" applyFill="0" applyBorder="0" applyAlignment="0" applyProtection="0"/>
    <xf numFmtId="0" fontId="39" fillId="0" borderId="0" applyNumberFormat="0" applyFill="0" applyBorder="0" applyAlignment="0" applyProtection="0"/>
    <xf numFmtId="0" fontId="7" fillId="0" borderId="0" applyNumberFormat="0" applyFill="0" applyBorder="0" applyAlignment="0" applyProtection="0"/>
    <xf numFmtId="0" fontId="4" fillId="0" borderId="0" applyFont="0" applyFill="0" applyBorder="0" applyAlignment="0" applyProtection="0"/>
    <xf numFmtId="0" fontId="40" fillId="0" borderId="0"/>
    <xf numFmtId="10"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7" fillId="0" borderId="0" applyNumberFormat="0" applyFill="0" applyBorder="0" applyAlignment="0" applyProtection="0"/>
    <xf numFmtId="0" fontId="7" fillId="0" borderId="8">
      <alignment horizontal="center"/>
    </xf>
    <xf numFmtId="0" fontId="21" fillId="0" borderId="0" applyNumberFormat="0" applyFill="0" applyBorder="0" applyAlignment="0" applyProtection="0"/>
    <xf numFmtId="0" fontId="34" fillId="0" borderId="0"/>
    <xf numFmtId="184" fontId="39" fillId="0" borderId="2">
      <alignment horizontal="right" vertical="center"/>
    </xf>
    <xf numFmtId="185" fontId="39" fillId="0" borderId="2">
      <alignment horizontal="center"/>
    </xf>
    <xf numFmtId="0" fontId="39" fillId="0" borderId="0" applyNumberFormat="0" applyFill="0" applyBorder="0" applyAlignment="0" applyProtection="0"/>
    <xf numFmtId="0" fontId="4" fillId="0" borderId="0" applyNumberFormat="0" applyFill="0" applyBorder="0" applyAlignment="0" applyProtection="0"/>
    <xf numFmtId="186" fontId="41" fillId="0" borderId="0" applyFont="0" applyFill="0" applyBorder="0" applyAlignment="0" applyProtection="0"/>
    <xf numFmtId="187" fontId="35" fillId="0" borderId="0" applyFont="0" applyFill="0" applyBorder="0" applyAlignment="0" applyProtection="0"/>
    <xf numFmtId="188" fontId="39" fillId="0" borderId="0"/>
    <xf numFmtId="189" fontId="39" fillId="0" borderId="1"/>
    <xf numFmtId="190" fontId="4" fillId="0" borderId="0" applyFont="0" applyFill="0" applyBorder="0" applyAlignment="0" applyProtection="0"/>
    <xf numFmtId="191" fontId="4" fillId="0" borderId="0" applyFont="0" applyFill="0" applyBorder="0" applyAlignment="0" applyProtection="0"/>
    <xf numFmtId="0" fontId="42" fillId="0" borderId="0" applyNumberForma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4" fillId="0" borderId="0">
      <alignment vertical="center"/>
    </xf>
    <xf numFmtId="40" fontId="4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9" fontId="46" fillId="0" borderId="0" applyFont="0" applyFill="0" applyBorder="0" applyAlignment="0" applyProtection="0"/>
    <xf numFmtId="0" fontId="47" fillId="0" borderId="0"/>
    <xf numFmtId="0" fontId="48" fillId="0" borderId="11"/>
    <xf numFmtId="0" fontId="49" fillId="0" borderId="0" applyFont="0" applyFill="0" applyBorder="0" applyAlignment="0" applyProtection="0"/>
    <xf numFmtId="0" fontId="49" fillId="0" borderId="0" applyFont="0" applyFill="0" applyBorder="0" applyAlignment="0" applyProtection="0"/>
    <xf numFmtId="192" fontId="49" fillId="0" borderId="0" applyFont="0" applyFill="0" applyBorder="0" applyAlignment="0" applyProtection="0"/>
    <xf numFmtId="193" fontId="49" fillId="0" borderId="0" applyFont="0" applyFill="0" applyBorder="0" applyAlignment="0" applyProtection="0"/>
    <xf numFmtId="0" fontId="50" fillId="0" borderId="0"/>
    <xf numFmtId="0" fontId="32" fillId="0" borderId="0"/>
    <xf numFmtId="41" fontId="36" fillId="0" borderId="0" applyFont="0" applyFill="0" applyBorder="0" applyAlignment="0" applyProtection="0"/>
    <xf numFmtId="43" fontId="36" fillId="0" borderId="0" applyFont="0" applyFill="0" applyBorder="0" applyAlignment="0" applyProtection="0"/>
    <xf numFmtId="167" fontId="4" fillId="0" borderId="0" applyFont="0" applyFill="0" applyBorder="0" applyAlignment="0" applyProtection="0"/>
    <xf numFmtId="0" fontId="51" fillId="0" borderId="0"/>
    <xf numFmtId="194" fontId="36" fillId="0" borderId="0" applyFont="0" applyFill="0" applyBorder="0" applyAlignment="0" applyProtection="0"/>
    <xf numFmtId="195" fontId="11" fillId="0" borderId="0" applyFont="0" applyFill="0" applyBorder="0" applyAlignment="0" applyProtection="0"/>
    <xf numFmtId="196" fontId="36" fillId="0" borderId="0" applyFont="0" applyFill="0" applyBorder="0" applyAlignment="0" applyProtection="0"/>
    <xf numFmtId="43" fontId="15" fillId="0" borderId="0" applyNumberFormat="0" applyFont="0" applyFill="0" applyBorder="0" applyAlignment="0" applyProtection="0"/>
    <xf numFmtId="167" fontId="3" fillId="0" borderId="0" applyFont="0" applyFill="0" applyBorder="0" applyAlignment="0" applyProtection="0"/>
    <xf numFmtId="197" fontId="5" fillId="0" borderId="0" applyFont="0" applyFill="0" applyBorder="0" applyAlignment="0" applyProtection="0"/>
    <xf numFmtId="166" fontId="3" fillId="0" borderId="0" applyFont="0" applyFill="0" applyBorder="0" applyAlignment="0" applyProtection="0"/>
    <xf numFmtId="0" fontId="2" fillId="0" borderId="0"/>
    <xf numFmtId="0" fontId="2" fillId="0" borderId="0"/>
    <xf numFmtId="166" fontId="5" fillId="0" borderId="0" applyFont="0" applyFill="0" applyBorder="0" applyAlignment="0" applyProtection="0"/>
    <xf numFmtId="0" fontId="52" fillId="0" borderId="0"/>
    <xf numFmtId="0" fontId="2" fillId="0" borderId="0"/>
    <xf numFmtId="0" fontId="53" fillId="0" borderId="0"/>
    <xf numFmtId="0" fontId="1"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5"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165" fontId="2" fillId="0" borderId="0" applyFont="0" applyFill="0" applyBorder="0" applyAlignment="0" applyProtection="0"/>
  </cellStyleXfs>
  <cellXfs count="143">
    <xf numFmtId="0" fontId="0" fillId="0" borderId="0" xfId="0"/>
    <xf numFmtId="4" fontId="44" fillId="0" borderId="0" xfId="0" applyNumberFormat="1" applyFont="1" applyAlignment="1">
      <alignment horizontal="center" vertical="center" wrapText="1"/>
    </xf>
    <xf numFmtId="0" fontId="44" fillId="0" borderId="0" xfId="0" applyFont="1" applyAlignment="1">
      <alignment horizontal="center" vertical="center" wrapText="1"/>
    </xf>
    <xf numFmtId="4" fontId="44" fillId="0" borderId="0" xfId="0" applyNumberFormat="1" applyFont="1" applyAlignment="1">
      <alignment horizontal="left" vertical="center" wrapText="1"/>
    </xf>
    <xf numFmtId="4" fontId="58" fillId="0" borderId="0" xfId="0" applyNumberFormat="1" applyFont="1" applyAlignment="1">
      <alignment horizontal="center" vertical="center" wrapText="1"/>
    </xf>
    <xf numFmtId="4" fontId="60" fillId="0" borderId="0" xfId="0" applyNumberFormat="1" applyFont="1" applyAlignment="1">
      <alignment horizontal="center" vertical="center" wrapText="1"/>
    </xf>
    <xf numFmtId="4" fontId="60" fillId="0" borderId="0" xfId="0" applyNumberFormat="1" applyFont="1" applyAlignment="1">
      <alignment vertical="center" wrapText="1"/>
    </xf>
    <xf numFmtId="0" fontId="58" fillId="0" borderId="1" xfId="1" applyFont="1" applyBorder="1" applyAlignment="1">
      <alignment horizontal="center" vertical="center" wrapText="1"/>
    </xf>
    <xf numFmtId="4" fontId="58" fillId="0" borderId="1" xfId="0" applyNumberFormat="1" applyFont="1" applyBorder="1" applyAlignment="1">
      <alignment horizontal="center" vertical="center" wrapText="1"/>
    </xf>
    <xf numFmtId="0" fontId="58" fillId="0" borderId="1" xfId="0" applyFont="1" applyBorder="1" applyAlignment="1">
      <alignment horizontal="center" vertical="center" wrapText="1"/>
    </xf>
    <xf numFmtId="4" fontId="58" fillId="0" borderId="1" xfId="0" applyNumberFormat="1" applyFont="1" applyBorder="1" applyAlignment="1">
      <alignment horizontal="left" vertical="center" wrapText="1"/>
    </xf>
    <xf numFmtId="0" fontId="62" fillId="0" borderId="1" xfId="0" applyFont="1" applyBorder="1" applyAlignment="1">
      <alignment horizontal="center" vertical="center" wrapText="1"/>
    </xf>
    <xf numFmtId="4" fontId="62" fillId="0" borderId="1" xfId="0" applyNumberFormat="1" applyFont="1" applyBorder="1" applyAlignment="1">
      <alignment horizontal="left" vertical="center" wrapText="1"/>
    </xf>
    <xf numFmtId="4" fontId="62" fillId="0" borderId="0" xfId="0" applyNumberFormat="1" applyFont="1" applyAlignment="1">
      <alignment horizontal="center" vertical="center" wrapText="1"/>
    </xf>
    <xf numFmtId="0" fontId="62" fillId="0" borderId="1" xfId="0" quotePrefix="1" applyFont="1" applyBorder="1" applyAlignment="1">
      <alignment horizontal="center" vertical="center" wrapText="1"/>
    </xf>
    <xf numFmtId="4" fontId="62" fillId="0" borderId="1" xfId="0" quotePrefix="1" applyNumberFormat="1" applyFont="1" applyBorder="1" applyAlignment="1">
      <alignment horizontal="left" vertical="center" wrapText="1"/>
    </xf>
    <xf numFmtId="4" fontId="59" fillId="0" borderId="1" xfId="0" quotePrefix="1" applyNumberFormat="1" applyFont="1" applyBorder="1" applyAlignment="1">
      <alignment horizontal="left" vertical="center" wrapText="1"/>
    </xf>
    <xf numFmtId="4" fontId="63" fillId="0" borderId="1" xfId="0" applyNumberFormat="1" applyFont="1" applyBorder="1" applyAlignment="1">
      <alignment horizontal="center" vertical="center" wrapText="1"/>
    </xf>
    <xf numFmtId="4" fontId="59" fillId="0" borderId="0" xfId="0" applyNumberFormat="1" applyFont="1" applyAlignment="1">
      <alignment horizontal="center" vertical="center" wrapText="1"/>
    </xf>
    <xf numFmtId="4" fontId="58" fillId="0" borderId="6" xfId="0" applyNumberFormat="1" applyFont="1" applyBorder="1" applyAlignment="1">
      <alignment horizontal="center" vertical="center" wrapText="1"/>
    </xf>
    <xf numFmtId="0" fontId="58" fillId="0" borderId="6" xfId="1" applyFont="1" applyBorder="1" applyAlignment="1">
      <alignment horizontal="center" vertical="center" wrapText="1"/>
    </xf>
    <xf numFmtId="0" fontId="58" fillId="0" borderId="6" xfId="0" applyFont="1" applyBorder="1" applyAlignment="1">
      <alignment horizontal="center" vertical="center" wrapText="1"/>
    </xf>
    <xf numFmtId="4" fontId="58" fillId="0" borderId="6" xfId="0" applyNumberFormat="1" applyFont="1" applyBorder="1" applyAlignment="1">
      <alignment horizontal="left" vertical="center" wrapText="1"/>
    </xf>
    <xf numFmtId="4" fontId="44" fillId="0" borderId="1" xfId="0" applyNumberFormat="1" applyFont="1" applyBorder="1" applyAlignment="1">
      <alignment horizontal="center" vertical="center" wrapText="1"/>
    </xf>
    <xf numFmtId="4" fontId="65" fillId="0" borderId="0" xfId="0" applyNumberFormat="1" applyFont="1" applyAlignment="1">
      <alignment horizontal="center" vertical="center" wrapText="1"/>
    </xf>
    <xf numFmtId="4" fontId="65" fillId="0" borderId="0" xfId="0" applyNumberFormat="1" applyFont="1" applyAlignment="1">
      <alignment vertical="center" wrapText="1"/>
    </xf>
    <xf numFmtId="4" fontId="66" fillId="0" borderId="0" xfId="0" applyNumberFormat="1" applyFont="1" applyAlignment="1">
      <alignment vertical="center" wrapText="1"/>
    </xf>
    <xf numFmtId="4" fontId="67" fillId="0" borderId="1" xfId="0" applyNumberFormat="1" applyFont="1" applyBorder="1" applyAlignment="1">
      <alignment horizontal="center" vertical="center" wrapText="1"/>
    </xf>
    <xf numFmtId="4" fontId="68" fillId="0" borderId="0" xfId="0" applyNumberFormat="1" applyFont="1" applyAlignment="1">
      <alignment horizontal="center" vertical="center" wrapText="1"/>
    </xf>
    <xf numFmtId="0" fontId="69" fillId="0" borderId="1" xfId="0" applyFont="1" applyBorder="1" applyAlignment="1">
      <alignment horizontal="center" vertical="center" wrapText="1"/>
    </xf>
    <xf numFmtId="4" fontId="69" fillId="0" borderId="1" xfId="0" applyNumberFormat="1" applyFont="1" applyBorder="1" applyAlignment="1">
      <alignment horizontal="center" vertical="center" wrapText="1"/>
    </xf>
    <xf numFmtId="3" fontId="67" fillId="0" borderId="1" xfId="0" applyNumberFormat="1" applyFont="1" applyBorder="1" applyAlignment="1">
      <alignment horizontal="right" vertical="center" wrapText="1"/>
    </xf>
    <xf numFmtId="0" fontId="70" fillId="0" borderId="0" xfId="0" applyFont="1" applyAlignment="1">
      <alignment horizontal="center" vertical="center" wrapText="1"/>
    </xf>
    <xf numFmtId="4" fontId="70" fillId="0" borderId="0" xfId="0" applyNumberFormat="1" applyFont="1" applyAlignment="1">
      <alignment horizontal="left" vertical="center" wrapText="1"/>
    </xf>
    <xf numFmtId="4" fontId="70" fillId="0" borderId="0" xfId="0" applyNumberFormat="1" applyFont="1" applyAlignment="1">
      <alignment horizontal="center" vertical="center" wrapText="1"/>
    </xf>
    <xf numFmtId="0" fontId="67" fillId="0" borderId="1" xfId="0" applyFont="1" applyBorder="1" applyAlignment="1">
      <alignment horizontal="center" vertical="center" wrapText="1"/>
    </xf>
    <xf numFmtId="0" fontId="67" fillId="0" borderId="1" xfId="1" applyFont="1" applyBorder="1" applyAlignment="1">
      <alignment horizontal="center" vertical="center" wrapText="1"/>
    </xf>
    <xf numFmtId="4" fontId="69" fillId="0" borderId="1" xfId="0" applyNumberFormat="1" applyFont="1" applyBorder="1" applyAlignment="1">
      <alignment horizontal="left" vertical="center" wrapText="1"/>
    </xf>
    <xf numFmtId="41" fontId="69" fillId="0" borderId="1" xfId="203" applyNumberFormat="1" applyFont="1" applyFill="1" applyBorder="1" applyAlignment="1">
      <alignment horizontal="center" vertical="center" wrapText="1"/>
    </xf>
    <xf numFmtId="3" fontId="69" fillId="0" borderId="1" xfId="0" applyNumberFormat="1" applyFont="1" applyBorder="1" applyAlignment="1">
      <alignment horizontal="center" vertical="center" wrapText="1"/>
    </xf>
    <xf numFmtId="4" fontId="58" fillId="0" borderId="0" xfId="0" applyNumberFormat="1" applyFont="1" applyAlignment="1">
      <alignment vertical="center" wrapText="1"/>
    </xf>
    <xf numFmtId="4" fontId="59" fillId="0" borderId="0" xfId="0" applyNumberFormat="1" applyFont="1" applyAlignment="1">
      <alignment vertical="center" wrapText="1"/>
    </xf>
    <xf numFmtId="0" fontId="57" fillId="0" borderId="1"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64" fillId="0" borderId="0" xfId="0" applyNumberFormat="1" applyFont="1" applyAlignment="1">
      <alignment horizontal="center" vertical="center" wrapText="1"/>
    </xf>
    <xf numFmtId="0" fontId="57" fillId="0" borderId="1" xfId="1" applyFont="1" applyBorder="1" applyAlignment="1">
      <alignment horizontal="center" vertical="center" wrapText="1"/>
    </xf>
    <xf numFmtId="4" fontId="57" fillId="0" borderId="1" xfId="0" applyNumberFormat="1" applyFont="1" applyBorder="1" applyAlignment="1">
      <alignment horizontal="left" vertical="center" wrapText="1"/>
    </xf>
    <xf numFmtId="0" fontId="72" fillId="0" borderId="1" xfId="0" applyFont="1" applyBorder="1" applyAlignment="1">
      <alignment horizontal="center" vertical="center" wrapText="1"/>
    </xf>
    <xf numFmtId="4" fontId="72" fillId="0" borderId="1" xfId="0" applyNumberFormat="1" applyFont="1" applyBorder="1" applyAlignment="1">
      <alignment horizontal="center" vertical="center" wrapText="1"/>
    </xf>
    <xf numFmtId="3" fontId="57" fillId="0" borderId="1" xfId="0" applyNumberFormat="1" applyFont="1" applyBorder="1" applyAlignment="1">
      <alignment horizontal="right" vertical="center" wrapText="1"/>
    </xf>
    <xf numFmtId="4" fontId="56" fillId="0" borderId="1" xfId="0" applyNumberFormat="1" applyFont="1" applyBorder="1" applyAlignment="1">
      <alignment horizontal="center" vertical="center" wrapText="1"/>
    </xf>
    <xf numFmtId="4" fontId="56" fillId="0" borderId="0" xfId="0" applyNumberFormat="1" applyFont="1" applyAlignment="1">
      <alignment horizontal="center" vertical="center" wrapText="1"/>
    </xf>
    <xf numFmtId="0" fontId="56" fillId="0" borderId="1" xfId="0" applyFont="1" applyBorder="1" applyAlignment="1">
      <alignment horizontal="center" vertical="center" wrapText="1"/>
    </xf>
    <xf numFmtId="4" fontId="58" fillId="0" borderId="1" xfId="0" quotePrefix="1" applyNumberFormat="1" applyFont="1" applyBorder="1" applyAlignment="1">
      <alignment horizontal="left" vertical="center" wrapText="1"/>
    </xf>
    <xf numFmtId="4" fontId="58" fillId="4" borderId="1" xfId="0" applyNumberFormat="1" applyFont="1" applyFill="1" applyBorder="1" applyAlignment="1">
      <alignment horizontal="center" vertical="center" wrapText="1"/>
    </xf>
    <xf numFmtId="4" fontId="63" fillId="4" borderId="1" xfId="0" applyNumberFormat="1" applyFont="1" applyFill="1" applyBorder="1" applyAlignment="1">
      <alignment horizontal="center" vertical="center" wrapText="1"/>
    </xf>
    <xf numFmtId="4" fontId="64" fillId="0" borderId="0" xfId="0" applyNumberFormat="1" applyFont="1" applyAlignment="1">
      <alignment vertical="center" wrapText="1"/>
    </xf>
    <xf numFmtId="4" fontId="64" fillId="0" borderId="1" xfId="0" applyNumberFormat="1" applyFont="1" applyBorder="1" applyAlignment="1">
      <alignment horizontal="center" vertical="center" wrapText="1"/>
    </xf>
    <xf numFmtId="0" fontId="64" fillId="0" borderId="3" xfId="1" applyFont="1" applyBorder="1" applyAlignment="1">
      <alignment horizontal="center" vertical="center" wrapText="1"/>
    </xf>
    <xf numFmtId="4" fontId="64" fillId="0" borderId="3" xfId="0" applyNumberFormat="1" applyFont="1" applyBorder="1" applyAlignment="1">
      <alignment horizontal="center" vertical="center" wrapText="1"/>
    </xf>
    <xf numFmtId="0" fontId="64" fillId="0" borderId="1" xfId="1" applyFont="1" applyBorder="1" applyAlignment="1">
      <alignment horizontal="center" vertical="center" wrapText="1"/>
    </xf>
    <xf numFmtId="166" fontId="64" fillId="0" borderId="3" xfId="202" applyFont="1" applyFill="1" applyBorder="1" applyAlignment="1">
      <alignment horizontal="center" vertical="center" wrapText="1"/>
    </xf>
    <xf numFmtId="4" fontId="56" fillId="0" borderId="1" xfId="0" applyNumberFormat="1" applyFont="1" applyBorder="1" applyAlignment="1">
      <alignment horizontal="left" vertical="center" wrapText="1"/>
    </xf>
    <xf numFmtId="4" fontId="74" fillId="0" borderId="1" xfId="0" applyNumberFormat="1" applyFont="1" applyBorder="1" applyAlignment="1">
      <alignment horizontal="left" vertical="center" wrapText="1"/>
    </xf>
    <xf numFmtId="4" fontId="74" fillId="0" borderId="1" xfId="0" applyNumberFormat="1" applyFont="1" applyBorder="1" applyAlignment="1">
      <alignment horizontal="center" vertical="center" wrapText="1"/>
    </xf>
    <xf numFmtId="4" fontId="74" fillId="0" borderId="0" xfId="0" applyNumberFormat="1" applyFont="1" applyAlignment="1">
      <alignment horizontal="center" vertical="center" wrapText="1"/>
    </xf>
    <xf numFmtId="0" fontId="74" fillId="0" borderId="1" xfId="0" applyFont="1" applyBorder="1" applyAlignment="1">
      <alignment horizontal="center" vertical="center" wrapText="1"/>
    </xf>
    <xf numFmtId="1" fontId="74" fillId="0" borderId="1" xfId="0" applyNumberFormat="1" applyFont="1" applyBorder="1" applyAlignment="1">
      <alignment horizontal="center" vertical="center" wrapText="1"/>
    </xf>
    <xf numFmtId="4" fontId="56" fillId="0" borderId="1" xfId="0" applyNumberFormat="1" applyFont="1" applyBorder="1" applyAlignment="1">
      <alignment vertical="center" wrapText="1"/>
    </xf>
    <xf numFmtId="4" fontId="74" fillId="0" borderId="1" xfId="0" applyNumberFormat="1" applyFont="1" applyBorder="1" applyAlignment="1">
      <alignment vertical="center" wrapText="1"/>
    </xf>
    <xf numFmtId="198" fontId="56" fillId="0" borderId="1" xfId="0" applyNumberFormat="1" applyFont="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4" fontId="64" fillId="0" borderId="5" xfId="0" applyNumberFormat="1" applyFont="1" applyBorder="1" applyAlignment="1">
      <alignment horizontal="center" vertical="center" wrapText="1"/>
    </xf>
    <xf numFmtId="4" fontId="64" fillId="0" borderId="6" xfId="0" applyNumberFormat="1" applyFont="1" applyBorder="1" applyAlignment="1">
      <alignment horizontal="center" vertical="center" wrapText="1"/>
    </xf>
    <xf numFmtId="0" fontId="58" fillId="0" borderId="1" xfId="1" applyFont="1" applyBorder="1" applyAlignment="1">
      <alignment horizontal="center" vertical="center" wrapText="1"/>
    </xf>
    <xf numFmtId="4" fontId="58" fillId="0" borderId="5" xfId="0" applyNumberFormat="1" applyFont="1" applyBorder="1" applyAlignment="1">
      <alignment horizontal="center" vertical="center" wrapText="1"/>
    </xf>
    <xf numFmtId="4" fontId="58" fillId="0" borderId="8" xfId="0" applyNumberFormat="1" applyFont="1" applyBorder="1" applyAlignment="1">
      <alignment horizontal="center" vertical="center" wrapText="1"/>
    </xf>
    <xf numFmtId="4" fontId="58" fillId="0" borderId="6" xfId="0" applyNumberFormat="1" applyFont="1" applyBorder="1" applyAlignment="1">
      <alignment horizontal="center" vertical="center" wrapText="1"/>
    </xf>
    <xf numFmtId="4" fontId="58" fillId="0" borderId="2" xfId="0" applyNumberFormat="1" applyFont="1" applyBorder="1" applyAlignment="1">
      <alignment horizontal="center" vertical="center" wrapText="1"/>
    </xf>
    <xf numFmtId="4" fontId="58" fillId="0" borderId="3" xfId="0" applyNumberFormat="1" applyFont="1" applyBorder="1" applyAlignment="1">
      <alignment horizontal="center" vertical="center" wrapText="1"/>
    </xf>
    <xf numFmtId="4" fontId="58" fillId="0" borderId="4" xfId="0" applyNumberFormat="1" applyFont="1" applyBorder="1" applyAlignment="1">
      <alignment horizontal="center" vertical="center" wrapText="1"/>
    </xf>
    <xf numFmtId="0" fontId="58" fillId="0" borderId="2" xfId="1" applyFont="1" applyBorder="1" applyAlignment="1">
      <alignment horizontal="center" vertical="center" wrapText="1"/>
    </xf>
    <xf numFmtId="0" fontId="58" fillId="0" borderId="3" xfId="1" applyFont="1" applyBorder="1" applyAlignment="1">
      <alignment horizontal="center" vertical="center" wrapText="1"/>
    </xf>
    <xf numFmtId="0" fontId="58" fillId="0" borderId="4" xfId="1" applyFont="1" applyBorder="1" applyAlignment="1">
      <alignment horizontal="center" vertical="center" wrapText="1"/>
    </xf>
    <xf numFmtId="0" fontId="58" fillId="0" borderId="5" xfId="1" applyFont="1" applyBorder="1" applyAlignment="1">
      <alignment horizontal="center" vertical="center" wrapText="1"/>
    </xf>
    <xf numFmtId="0" fontId="58" fillId="0" borderId="6" xfId="1" applyFont="1" applyBorder="1" applyAlignment="1">
      <alignment horizontal="center" vertical="center" wrapText="1"/>
    </xf>
    <xf numFmtId="0" fontId="59" fillId="0" borderId="5" xfId="0" quotePrefix="1" applyFont="1" applyBorder="1" applyAlignment="1">
      <alignment horizontal="center" vertical="center" wrapText="1"/>
    </xf>
    <xf numFmtId="0" fontId="59" fillId="0" borderId="6" xfId="0" quotePrefix="1" applyFont="1" applyBorder="1" applyAlignment="1">
      <alignment horizontal="center" vertical="center" wrapText="1"/>
    </xf>
    <xf numFmtId="0" fontId="58" fillId="0" borderId="5" xfId="0" applyFont="1" applyBorder="1" applyAlignment="1">
      <alignment horizontal="center" vertical="center" wrapText="1"/>
    </xf>
    <xf numFmtId="0" fontId="58" fillId="0" borderId="8" xfId="0" applyFont="1" applyBorder="1" applyAlignment="1">
      <alignment horizontal="center" vertical="center" wrapText="1"/>
    </xf>
    <xf numFmtId="0" fontId="58" fillId="0" borderId="6" xfId="0" applyFont="1" applyBorder="1" applyAlignment="1">
      <alignment horizontal="center" vertical="center" wrapText="1"/>
    </xf>
    <xf numFmtId="0" fontId="58" fillId="0" borderId="8" xfId="1" applyFont="1" applyBorder="1" applyAlignment="1">
      <alignment horizontal="center" vertical="center" wrapText="1"/>
    </xf>
    <xf numFmtId="4" fontId="57" fillId="0" borderId="5" xfId="0" applyNumberFormat="1" applyFont="1" applyBorder="1" applyAlignment="1">
      <alignment horizontal="center" vertical="center" wrapText="1"/>
    </xf>
    <xf numFmtId="4" fontId="57" fillId="0" borderId="8" xfId="0" applyNumberFormat="1" applyFont="1" applyBorder="1" applyAlignment="1">
      <alignment horizontal="center" vertical="center" wrapText="1"/>
    </xf>
    <xf numFmtId="4" fontId="57" fillId="0" borderId="6" xfId="0" applyNumberFormat="1" applyFont="1" applyBorder="1" applyAlignment="1">
      <alignment horizontal="center" vertical="center" wrapText="1"/>
    </xf>
    <xf numFmtId="4" fontId="60" fillId="0" borderId="0" xfId="0" applyNumberFormat="1" applyFont="1" applyAlignment="1">
      <alignment horizontal="center" vertical="center" wrapText="1"/>
    </xf>
    <xf numFmtId="4" fontId="58" fillId="0" borderId="1" xfId="0" applyNumberFormat="1" applyFont="1" applyBorder="1" applyAlignment="1">
      <alignment horizontal="center" vertical="center" wrapText="1"/>
    </xf>
    <xf numFmtId="4" fontId="61" fillId="0" borderId="0" xfId="0" applyNumberFormat="1" applyFont="1" applyAlignment="1">
      <alignment horizontal="right" vertical="center" wrapText="1"/>
    </xf>
    <xf numFmtId="4" fontId="64" fillId="0" borderId="0" xfId="0" applyNumberFormat="1" applyFont="1" applyAlignment="1">
      <alignment horizontal="center" vertical="center" wrapText="1"/>
    </xf>
    <xf numFmtId="4" fontId="73" fillId="0" borderId="0" xfId="0" applyNumberFormat="1" applyFont="1" applyAlignment="1">
      <alignment horizontal="right" vertical="center" wrapText="1"/>
    </xf>
    <xf numFmtId="0" fontId="64" fillId="0" borderId="1" xfId="0" applyFont="1" applyBorder="1" applyAlignment="1">
      <alignment horizontal="center" vertical="center" wrapText="1"/>
    </xf>
    <xf numFmtId="4" fontId="64" fillId="0" borderId="1" xfId="0" applyNumberFormat="1" applyFont="1" applyBorder="1" applyAlignment="1">
      <alignment horizontal="center" vertical="center" wrapText="1"/>
    </xf>
    <xf numFmtId="4" fontId="64" fillId="0" borderId="8" xfId="0" applyNumberFormat="1" applyFont="1" applyBorder="1" applyAlignment="1">
      <alignment horizontal="center" vertical="center" wrapText="1"/>
    </xf>
    <xf numFmtId="0" fontId="64" fillId="0" borderId="2" xfId="1" applyFont="1" applyBorder="1" applyAlignment="1">
      <alignment horizontal="center" vertical="center" wrapText="1"/>
    </xf>
    <xf numFmtId="0" fontId="64" fillId="0" borderId="3" xfId="1" applyFont="1" applyBorder="1" applyAlignment="1">
      <alignment horizontal="center" vertical="center" wrapText="1"/>
    </xf>
    <xf numFmtId="4" fontId="64" fillId="0" borderId="2" xfId="0" applyNumberFormat="1" applyFont="1" applyBorder="1" applyAlignment="1">
      <alignment horizontal="center" vertical="center" wrapText="1"/>
    </xf>
    <xf numFmtId="4" fontId="64" fillId="0" borderId="3" xfId="0" applyNumberFormat="1" applyFont="1" applyBorder="1" applyAlignment="1">
      <alignment horizontal="center" vertical="center" wrapText="1"/>
    </xf>
    <xf numFmtId="0" fontId="64" fillId="0" borderId="1" xfId="1" applyFont="1" applyBorder="1" applyAlignment="1">
      <alignment horizontal="center" vertical="center" wrapText="1"/>
    </xf>
    <xf numFmtId="166" fontId="64" fillId="0" borderId="2" xfId="202" applyFont="1" applyFill="1" applyBorder="1" applyAlignment="1">
      <alignment horizontal="center" vertical="center" wrapText="1"/>
    </xf>
    <xf numFmtId="166" fontId="64" fillId="0" borderId="3" xfId="202" applyFont="1" applyFill="1" applyBorder="1" applyAlignment="1">
      <alignment horizontal="center" vertical="center" wrapText="1"/>
    </xf>
    <xf numFmtId="4" fontId="65" fillId="0" borderId="0" xfId="0" applyNumberFormat="1" applyFont="1" applyAlignment="1">
      <alignment horizontal="center" vertical="center" wrapText="1"/>
    </xf>
    <xf numFmtId="4" fontId="66" fillId="0" borderId="12" xfId="0" applyNumberFormat="1" applyFont="1" applyBorder="1" applyAlignment="1">
      <alignment horizontal="right" vertical="center" wrapText="1"/>
    </xf>
    <xf numFmtId="0" fontId="67" fillId="0" borderId="1" xfId="0" applyFont="1" applyBorder="1" applyAlignment="1">
      <alignment horizontal="center" vertical="center" wrapText="1"/>
    </xf>
    <xf numFmtId="4" fontId="67" fillId="0" borderId="1" xfId="0" applyNumberFormat="1" applyFont="1" applyBorder="1" applyAlignment="1">
      <alignment horizontal="center" vertical="center" wrapText="1"/>
    </xf>
    <xf numFmtId="0" fontId="67" fillId="0" borderId="1" xfId="1" applyFont="1" applyBorder="1" applyAlignment="1">
      <alignment horizontal="center" vertical="center" wrapText="1"/>
    </xf>
    <xf numFmtId="4" fontId="67" fillId="0" borderId="2" xfId="0" applyNumberFormat="1" applyFont="1" applyBorder="1" applyAlignment="1">
      <alignment horizontal="center" vertical="center" wrapText="1"/>
    </xf>
    <xf numFmtId="4" fontId="67" fillId="0" borderId="4" xfId="0" applyNumberFormat="1" applyFont="1" applyBorder="1" applyAlignment="1">
      <alignment horizontal="center" vertical="center" wrapText="1"/>
    </xf>
    <xf numFmtId="4" fontId="67" fillId="0" borderId="5" xfId="0" applyNumberFormat="1" applyFont="1" applyBorder="1" applyAlignment="1">
      <alignment horizontal="center" vertical="center" wrapText="1"/>
    </xf>
    <xf numFmtId="4" fontId="67" fillId="0" borderId="6" xfId="0" applyNumberFormat="1" applyFont="1" applyBorder="1" applyAlignment="1">
      <alignment horizontal="center" vertical="center" wrapText="1"/>
    </xf>
    <xf numFmtId="0" fontId="67" fillId="0" borderId="5" xfId="1" applyFont="1" applyBorder="1" applyAlignment="1">
      <alignment horizontal="center" vertical="center" wrapText="1"/>
    </xf>
    <xf numFmtId="0" fontId="67" fillId="0" borderId="6" xfId="1" applyFont="1" applyBorder="1" applyAlignment="1">
      <alignment horizontal="center" vertical="center" wrapText="1"/>
    </xf>
    <xf numFmtId="4" fontId="67" fillId="0" borderId="3" xfId="0" applyNumberFormat="1" applyFont="1" applyBorder="1" applyAlignment="1">
      <alignment horizontal="center" vertical="center" wrapText="1"/>
    </xf>
    <xf numFmtId="0" fontId="67" fillId="0" borderId="2" xfId="1" applyFont="1" applyBorder="1" applyAlignment="1">
      <alignment horizontal="center" vertical="center" wrapText="1"/>
    </xf>
    <xf numFmtId="0" fontId="67" fillId="0" borderId="3" xfId="1" applyFont="1" applyBorder="1" applyAlignment="1">
      <alignment horizontal="center" vertical="center" wrapText="1"/>
    </xf>
    <xf numFmtId="0" fontId="67" fillId="0" borderId="4" xfId="1" applyFont="1" applyBorder="1" applyAlignment="1">
      <alignment horizontal="center" vertical="center" wrapText="1"/>
    </xf>
    <xf numFmtId="0" fontId="71" fillId="0" borderId="5" xfId="1" applyFont="1" applyBorder="1" applyAlignment="1">
      <alignment horizontal="center" vertical="center" wrapText="1"/>
    </xf>
    <xf numFmtId="0" fontId="71" fillId="0" borderId="6" xfId="1" applyFont="1" applyBorder="1" applyAlignment="1">
      <alignment horizontal="center" vertical="center" wrapText="1"/>
    </xf>
    <xf numFmtId="4" fontId="58" fillId="0" borderId="0" xfId="0" applyNumberFormat="1" applyFont="1" applyAlignment="1">
      <alignment horizontal="center" vertical="center" wrapText="1"/>
    </xf>
    <xf numFmtId="4" fontId="59" fillId="0" borderId="12" xfId="0" applyNumberFormat="1" applyFont="1" applyBorder="1" applyAlignment="1">
      <alignment horizontal="right" vertical="center" wrapText="1"/>
    </xf>
    <xf numFmtId="0" fontId="57" fillId="0" borderId="1" xfId="0" applyFont="1" applyBorder="1" applyAlignment="1">
      <alignment horizontal="center" vertical="center" wrapText="1"/>
    </xf>
    <xf numFmtId="4" fontId="57" fillId="0" borderId="1" xfId="0" applyNumberFormat="1" applyFont="1" applyBorder="1" applyAlignment="1">
      <alignment horizontal="center" vertical="center" wrapText="1"/>
    </xf>
    <xf numFmtId="0" fontId="57" fillId="0" borderId="2" xfId="1" applyFont="1" applyBorder="1" applyAlignment="1">
      <alignment horizontal="center" vertical="center" wrapText="1"/>
    </xf>
    <xf numFmtId="0" fontId="57" fillId="0" borderId="3" xfId="1" applyFont="1" applyBorder="1" applyAlignment="1">
      <alignment horizontal="center" vertical="center" wrapText="1"/>
    </xf>
    <xf numFmtId="0" fontId="57" fillId="0" borderId="4" xfId="1" applyFont="1" applyBorder="1" applyAlignment="1">
      <alignment horizontal="center" vertical="center" wrapText="1"/>
    </xf>
    <xf numFmtId="4" fontId="57" fillId="0" borderId="2" xfId="0" applyNumberFormat="1" applyFont="1" applyBorder="1" applyAlignment="1">
      <alignment horizontal="center" vertical="center" wrapText="1"/>
    </xf>
    <xf numFmtId="4" fontId="57" fillId="0" borderId="4" xfId="0" applyNumberFormat="1" applyFont="1" applyBorder="1" applyAlignment="1">
      <alignment horizontal="center" vertical="center" wrapText="1"/>
    </xf>
    <xf numFmtId="0" fontId="57" fillId="0" borderId="5" xfId="1" applyFont="1" applyBorder="1" applyAlignment="1">
      <alignment horizontal="center" vertical="center" wrapText="1"/>
    </xf>
    <xf numFmtId="0" fontId="57" fillId="0" borderId="6" xfId="1" applyFont="1" applyBorder="1" applyAlignment="1">
      <alignment horizontal="center" vertical="center" wrapText="1"/>
    </xf>
    <xf numFmtId="0" fontId="57" fillId="0" borderId="1" xfId="1" applyFont="1" applyBorder="1" applyAlignment="1">
      <alignment horizontal="center" vertical="center" wrapText="1"/>
    </xf>
    <xf numFmtId="4" fontId="58" fillId="0" borderId="1" xfId="0" applyNumberFormat="1" applyFont="1" applyFill="1" applyBorder="1" applyAlignment="1">
      <alignment horizontal="center" vertical="center" wrapText="1"/>
    </xf>
    <xf numFmtId="199" fontId="74" fillId="0" borderId="1" xfId="0" applyNumberFormat="1" applyFont="1" applyBorder="1" applyAlignment="1">
      <alignment horizontal="center" vertical="center" wrapText="1"/>
    </xf>
    <xf numFmtId="4" fontId="74" fillId="0" borderId="1" xfId="0" applyNumberFormat="1" applyFont="1" applyFill="1" applyBorder="1" applyAlignment="1">
      <alignment horizontal="center" vertical="center" wrapText="1"/>
    </xf>
  </cellXfs>
  <cellStyles count="204">
    <cellStyle name="          _x000d__x000a_shell=progman.exe_x000d__x000a_m" xfId="6" xr:uid="{00000000-0005-0000-0000-000000000000}"/>
    <cellStyle name="#,##0" xfId="7" xr:uid="{00000000-0005-0000-0000-000001000000}"/>
    <cellStyle name="??" xfId="8" xr:uid="{00000000-0005-0000-0000-000002000000}"/>
    <cellStyle name="?? [0.00]_PRODUCT DETAIL Q1" xfId="9" xr:uid="{00000000-0005-0000-0000-000003000000}"/>
    <cellStyle name="?? [0]" xfId="10" xr:uid="{00000000-0005-0000-0000-000004000000}"/>
    <cellStyle name="?_x001d_??%U©÷u&amp;H©÷9_x0008_?_x0009_s_x000a__x0007__x0001__x0001_" xfId="11" xr:uid="{00000000-0005-0000-0000-000005000000}"/>
    <cellStyle name="???? [0.00]_PRODUCT DETAIL Q1" xfId="12" xr:uid="{00000000-0005-0000-0000-000006000000}"/>
    <cellStyle name="????_PRODUCT DETAIL Q1" xfId="13" xr:uid="{00000000-0005-0000-0000-000007000000}"/>
    <cellStyle name="???[0]_?? DI" xfId="14" xr:uid="{00000000-0005-0000-0000-000008000000}"/>
    <cellStyle name="???_?? DI" xfId="15" xr:uid="{00000000-0005-0000-0000-000009000000}"/>
    <cellStyle name="??[0]_MATL COST ANALYSIS" xfId="16" xr:uid="{00000000-0005-0000-0000-00000A000000}"/>
    <cellStyle name="??_ ??? ???? " xfId="17" xr:uid="{00000000-0005-0000-0000-00000B000000}"/>
    <cellStyle name="??A? [0]_ÿÿÿÿÿÿ_1_¢¬???¢â? " xfId="18" xr:uid="{00000000-0005-0000-0000-00000C000000}"/>
    <cellStyle name="??A?_ÿÿÿÿÿÿ_1_¢¬???¢â? " xfId="19" xr:uid="{00000000-0005-0000-0000-00000D000000}"/>
    <cellStyle name="?¡±¢¥?_?¨ù??¢´¢¥_¢¬???¢â? " xfId="20" xr:uid="{00000000-0005-0000-0000-00000E000000}"/>
    <cellStyle name="?ðÇ%U?&amp;H?_x0008_?s_x000a__x0007__x0001__x0001_" xfId="21" xr:uid="{00000000-0005-0000-0000-00000F000000}"/>
    <cellStyle name="_Huong CHI tieu Nhiem vu CTMTQG 2014(1)" xfId="22" xr:uid="{00000000-0005-0000-0000-000010000000}"/>
    <cellStyle name="_KH.DTC.gd2016-2020 tinh (T2-2015)" xfId="23" xr:uid="{00000000-0005-0000-0000-000011000000}"/>
    <cellStyle name="•W€_STDFOR" xfId="24" xr:uid="{00000000-0005-0000-0000-000012000000}"/>
    <cellStyle name="•W_MARINE" xfId="25" xr:uid="{00000000-0005-0000-0000-000013000000}"/>
    <cellStyle name="W_STDFOR" xfId="26" xr:uid="{00000000-0005-0000-0000-000014000000}"/>
    <cellStyle name="0.0" xfId="27" xr:uid="{00000000-0005-0000-0000-000015000000}"/>
    <cellStyle name="0.00" xfId="28" xr:uid="{00000000-0005-0000-0000-000016000000}"/>
    <cellStyle name="1" xfId="29" xr:uid="{00000000-0005-0000-0000-000017000000}"/>
    <cellStyle name="2" xfId="30" xr:uid="{00000000-0005-0000-0000-000018000000}"/>
    <cellStyle name="3" xfId="31" xr:uid="{00000000-0005-0000-0000-000019000000}"/>
    <cellStyle name="4" xfId="32" xr:uid="{00000000-0005-0000-0000-00001A000000}"/>
    <cellStyle name="6" xfId="33" xr:uid="{00000000-0005-0000-0000-00001B000000}"/>
    <cellStyle name="ÅëÈ­ [0]_¿ì¹°Åë" xfId="34" xr:uid="{00000000-0005-0000-0000-00001C000000}"/>
    <cellStyle name="AeE­ [0]_INQUIRY ¿µ¾÷AßAø " xfId="35" xr:uid="{00000000-0005-0000-0000-00001D000000}"/>
    <cellStyle name="ÅëÈ­_¿ì¹°Åë" xfId="36" xr:uid="{00000000-0005-0000-0000-00001E000000}"/>
    <cellStyle name="AeE­_INQUIRY ¿µ¾÷AßAø " xfId="37" xr:uid="{00000000-0005-0000-0000-00001F000000}"/>
    <cellStyle name="ÄÞ¸¶ [0]_¿ì¹°Åë" xfId="38" xr:uid="{00000000-0005-0000-0000-000020000000}"/>
    <cellStyle name="AÞ¸¶ [0]_INQUIRY ¿?¾÷AßAø " xfId="39" xr:uid="{00000000-0005-0000-0000-000021000000}"/>
    <cellStyle name="ÄÞ¸¶_¿ì¹°Åë" xfId="40" xr:uid="{00000000-0005-0000-0000-000022000000}"/>
    <cellStyle name="AÞ¸¶_INQUIRY ¿?¾÷AßAø " xfId="41" xr:uid="{00000000-0005-0000-0000-000023000000}"/>
    <cellStyle name="C?AØ_¿?¾÷CoE² " xfId="42" xr:uid="{00000000-0005-0000-0000-000024000000}"/>
    <cellStyle name="Ç¥ÁØ_´çÃÊ±¸ÀÔ»ý»ê" xfId="43" xr:uid="{00000000-0005-0000-0000-000025000000}"/>
    <cellStyle name="C￥AØ_¿μ¾÷CoE² " xfId="44" xr:uid="{00000000-0005-0000-0000-000026000000}"/>
    <cellStyle name="Ç¥ÁØ_PO0862_bldg_BQ" xfId="45" xr:uid="{00000000-0005-0000-0000-000027000000}"/>
    <cellStyle name="Calc Currency (0)" xfId="46" xr:uid="{00000000-0005-0000-0000-000028000000}"/>
    <cellStyle name="category" xfId="47" xr:uid="{00000000-0005-0000-0000-000029000000}"/>
    <cellStyle name="Comma" xfId="202" builtinId="3"/>
    <cellStyle name="Comma [0]" xfId="203" builtinId="6"/>
    <cellStyle name="Comma [0] 2" xfId="160" xr:uid="{00000000-0005-0000-0000-00002A000000}"/>
    <cellStyle name="Comma 10 10" xfId="48" xr:uid="{00000000-0005-0000-0000-00002B000000}"/>
    <cellStyle name="Comma 14" xfId="49" xr:uid="{00000000-0005-0000-0000-00002C000000}"/>
    <cellStyle name="Comma 15" xfId="50" xr:uid="{00000000-0005-0000-0000-00002D000000}"/>
    <cellStyle name="Comma 2" xfId="4" xr:uid="{00000000-0005-0000-0000-00002E000000}"/>
    <cellStyle name="Comma 2 2" xfId="165" xr:uid="{00000000-0005-0000-0000-00002F000000}"/>
    <cellStyle name="Comma 2 2 2" xfId="161" xr:uid="{00000000-0005-0000-0000-000030000000}"/>
    <cellStyle name="Comma 2 28" xfId="51" xr:uid="{00000000-0005-0000-0000-000031000000}"/>
    <cellStyle name="Comma 2 3" xfId="199" xr:uid="{00000000-0005-0000-0000-000032000000}"/>
    <cellStyle name="Comma 3" xfId="52" xr:uid="{00000000-0005-0000-0000-000033000000}"/>
    <cellStyle name="Comma 4" xfId="53" xr:uid="{00000000-0005-0000-0000-000034000000}"/>
    <cellStyle name="Comma 4 20" xfId="54" xr:uid="{00000000-0005-0000-0000-000035000000}"/>
    <cellStyle name="Comma 5" xfId="162" xr:uid="{00000000-0005-0000-0000-000036000000}"/>
    <cellStyle name="Comma 6" xfId="55" xr:uid="{00000000-0005-0000-0000-000037000000}"/>
    <cellStyle name="Comma 7" xfId="56" xr:uid="{00000000-0005-0000-0000-000038000000}"/>
    <cellStyle name="Comma 8" xfId="57" xr:uid="{00000000-0005-0000-0000-000039000000}"/>
    <cellStyle name="Comma0" xfId="58" xr:uid="{00000000-0005-0000-0000-00003A000000}"/>
    <cellStyle name="Currency0" xfId="59" xr:uid="{00000000-0005-0000-0000-00003B000000}"/>
    <cellStyle name="Date" xfId="60" xr:uid="{00000000-0005-0000-0000-00003C000000}"/>
    <cellStyle name="Dezimal [0]_UXO VII" xfId="61" xr:uid="{00000000-0005-0000-0000-00003D000000}"/>
    <cellStyle name="Dezimal_UXO VII" xfId="62" xr:uid="{00000000-0005-0000-0000-00003E000000}"/>
    <cellStyle name="Euro" xfId="63" xr:uid="{00000000-0005-0000-0000-00003F000000}"/>
    <cellStyle name="Fixed" xfId="64" xr:uid="{00000000-0005-0000-0000-000040000000}"/>
    <cellStyle name="Grey" xfId="65" xr:uid="{00000000-0005-0000-0000-000041000000}"/>
    <cellStyle name="HEADER" xfId="66" xr:uid="{00000000-0005-0000-0000-000042000000}"/>
    <cellStyle name="Header1" xfId="67" xr:uid="{00000000-0005-0000-0000-000043000000}"/>
    <cellStyle name="Header2" xfId="68" xr:uid="{00000000-0005-0000-0000-000044000000}"/>
    <cellStyle name="Heading1" xfId="69" xr:uid="{00000000-0005-0000-0000-000045000000}"/>
    <cellStyle name="Heading2" xfId="70" xr:uid="{00000000-0005-0000-0000-000046000000}"/>
    <cellStyle name="Input [yellow]" xfId="71" xr:uid="{00000000-0005-0000-0000-000047000000}"/>
    <cellStyle name="Ledger 17 x 11 in" xfId="72" xr:uid="{00000000-0005-0000-0000-000048000000}"/>
    <cellStyle name="Ledger 17 x 11 in 2" xfId="73" xr:uid="{00000000-0005-0000-0000-000049000000}"/>
    <cellStyle name="Ledger 17 x 11 in 3" xfId="74" xr:uid="{00000000-0005-0000-0000-00004A000000}"/>
    <cellStyle name="Migliaia (0)_CALPREZZ" xfId="75" xr:uid="{00000000-0005-0000-0000-00004B000000}"/>
    <cellStyle name="Migliaia_ PESO ELETTR." xfId="76" xr:uid="{00000000-0005-0000-0000-00004C000000}"/>
    <cellStyle name="Millares [0]_Well Timing" xfId="77" xr:uid="{00000000-0005-0000-0000-00004D000000}"/>
    <cellStyle name="Millares_Well Timing" xfId="78" xr:uid="{00000000-0005-0000-0000-00004E000000}"/>
    <cellStyle name="Model" xfId="79" xr:uid="{00000000-0005-0000-0000-00004F000000}"/>
    <cellStyle name="moi" xfId="80" xr:uid="{00000000-0005-0000-0000-000050000000}"/>
    <cellStyle name="Moneda [0]_Well Timing" xfId="81" xr:uid="{00000000-0005-0000-0000-000051000000}"/>
    <cellStyle name="Moneda_Well Timing" xfId="82" xr:uid="{00000000-0005-0000-0000-000052000000}"/>
    <cellStyle name="n" xfId="83" xr:uid="{00000000-0005-0000-0000-000053000000}"/>
    <cellStyle name="Normal" xfId="0" builtinId="0"/>
    <cellStyle name="Normal - Style1" xfId="84" xr:uid="{00000000-0005-0000-0000-000055000000}"/>
    <cellStyle name="Normal 10" xfId="5" xr:uid="{00000000-0005-0000-0000-000056000000}"/>
    <cellStyle name="Normal 10 7" xfId="174" xr:uid="{00000000-0005-0000-0000-000057000000}"/>
    <cellStyle name="Normal 105" xfId="179" xr:uid="{00000000-0005-0000-0000-000058000000}"/>
    <cellStyle name="Normal 108" xfId="181" xr:uid="{00000000-0005-0000-0000-000059000000}"/>
    <cellStyle name="Normal 11" xfId="198" xr:uid="{00000000-0005-0000-0000-00005A000000}"/>
    <cellStyle name="Normal 11 2 2" xfId="166" xr:uid="{00000000-0005-0000-0000-00005B000000}"/>
    <cellStyle name="Normal 11 3 4" xfId="167" xr:uid="{00000000-0005-0000-0000-00005C000000}"/>
    <cellStyle name="Normal 12" xfId="200" xr:uid="{00000000-0005-0000-0000-00005D000000}"/>
    <cellStyle name="Normal 13" xfId="201" xr:uid="{00000000-0005-0000-0000-00005E000000}"/>
    <cellStyle name="Normal 130" xfId="189" xr:uid="{00000000-0005-0000-0000-00005F000000}"/>
    <cellStyle name="Normal 14" xfId="2" xr:uid="{00000000-0005-0000-0000-000060000000}"/>
    <cellStyle name="Normal 142" xfId="187" xr:uid="{00000000-0005-0000-0000-000061000000}"/>
    <cellStyle name="Normal 153" xfId="177" xr:uid="{00000000-0005-0000-0000-000062000000}"/>
    <cellStyle name="Normal 163" xfId="186" xr:uid="{00000000-0005-0000-0000-000063000000}"/>
    <cellStyle name="Normal 166" xfId="185" xr:uid="{00000000-0005-0000-0000-000064000000}"/>
    <cellStyle name="Normal 181" xfId="182" xr:uid="{00000000-0005-0000-0000-000065000000}"/>
    <cellStyle name="Normal 19" xfId="163" xr:uid="{00000000-0005-0000-0000-000066000000}"/>
    <cellStyle name="Normal 19 2" xfId="195" xr:uid="{00000000-0005-0000-0000-000067000000}"/>
    <cellStyle name="Normal 191" xfId="173" xr:uid="{00000000-0005-0000-0000-000068000000}"/>
    <cellStyle name="Normal 199" xfId="175" xr:uid="{00000000-0005-0000-0000-000069000000}"/>
    <cellStyle name="Normal 2" xfId="1" xr:uid="{00000000-0005-0000-0000-00006A000000}"/>
    <cellStyle name="Normal 2 10" xfId="184" xr:uid="{00000000-0005-0000-0000-00006B000000}"/>
    <cellStyle name="Normal 2 2" xfId="85" xr:uid="{00000000-0005-0000-0000-00006C000000}"/>
    <cellStyle name="Normal 2 3" xfId="86" xr:uid="{00000000-0005-0000-0000-00006D000000}"/>
    <cellStyle name="Normal 2 3 2" xfId="87" xr:uid="{00000000-0005-0000-0000-00006E000000}"/>
    <cellStyle name="Normal 2 4" xfId="192" xr:uid="{00000000-0005-0000-0000-00006F000000}"/>
    <cellStyle name="Normal 2 49" xfId="183" xr:uid="{00000000-0005-0000-0000-000070000000}"/>
    <cellStyle name="Normal 2 5" xfId="3" xr:uid="{00000000-0005-0000-0000-000071000000}"/>
    <cellStyle name="Normal 2_Bang bieu" xfId="88" xr:uid="{00000000-0005-0000-0000-000072000000}"/>
    <cellStyle name="Normal 21" xfId="164" xr:uid="{00000000-0005-0000-0000-000073000000}"/>
    <cellStyle name="Normal 21 2" xfId="196" xr:uid="{00000000-0005-0000-0000-000074000000}"/>
    <cellStyle name="Normal 211" xfId="172" xr:uid="{00000000-0005-0000-0000-000075000000}"/>
    <cellStyle name="Normal 216" xfId="176" xr:uid="{00000000-0005-0000-0000-000076000000}"/>
    <cellStyle name="Normal 226" xfId="190" xr:uid="{00000000-0005-0000-0000-000077000000}"/>
    <cellStyle name="Normal 229" xfId="191" xr:uid="{00000000-0005-0000-0000-000078000000}"/>
    <cellStyle name="Normal 23" xfId="89" xr:uid="{00000000-0005-0000-0000-000079000000}"/>
    <cellStyle name="Normal 237" xfId="188" xr:uid="{00000000-0005-0000-0000-00007A000000}"/>
    <cellStyle name="Normal 24" xfId="90" xr:uid="{00000000-0005-0000-0000-00007B000000}"/>
    <cellStyle name="Normal 25" xfId="91" xr:uid="{00000000-0005-0000-0000-00007C000000}"/>
    <cellStyle name="Normal 26" xfId="92" xr:uid="{00000000-0005-0000-0000-00007D000000}"/>
    <cellStyle name="Normal 27" xfId="93" xr:uid="{00000000-0005-0000-0000-00007E000000}"/>
    <cellStyle name="Normal 28" xfId="94" xr:uid="{00000000-0005-0000-0000-00007F000000}"/>
    <cellStyle name="Normal 29" xfId="95" xr:uid="{00000000-0005-0000-0000-000080000000}"/>
    <cellStyle name="Normal 3" xfId="96" xr:uid="{00000000-0005-0000-0000-000081000000}"/>
    <cellStyle name="Normal 30" xfId="97" xr:uid="{00000000-0005-0000-0000-000082000000}"/>
    <cellStyle name="Normal 30 2" xfId="193" xr:uid="{00000000-0005-0000-0000-000083000000}"/>
    <cellStyle name="Normal 31" xfId="98" xr:uid="{00000000-0005-0000-0000-000084000000}"/>
    <cellStyle name="Normal 31 2" xfId="194" xr:uid="{00000000-0005-0000-0000-000085000000}"/>
    <cellStyle name="Normal 32" xfId="99" xr:uid="{00000000-0005-0000-0000-000086000000}"/>
    <cellStyle name="Normal 33" xfId="168" xr:uid="{00000000-0005-0000-0000-000087000000}"/>
    <cellStyle name="Normal 33 3" xfId="169" xr:uid="{00000000-0005-0000-0000-000088000000}"/>
    <cellStyle name="Normal 4" xfId="100" xr:uid="{00000000-0005-0000-0000-000089000000}"/>
    <cellStyle name="Normal 4 2" xfId="101" xr:uid="{00000000-0005-0000-0000-00008A000000}"/>
    <cellStyle name="Normal 4_Bang bieu" xfId="102" xr:uid="{00000000-0005-0000-0000-00008B000000}"/>
    <cellStyle name="Normal 5" xfId="103" xr:uid="{00000000-0005-0000-0000-00008C000000}"/>
    <cellStyle name="Normal 6" xfId="104" xr:uid="{00000000-0005-0000-0000-00008D000000}"/>
    <cellStyle name="Normal 64" xfId="180" xr:uid="{00000000-0005-0000-0000-00008E000000}"/>
    <cellStyle name="Normal 7" xfId="105" xr:uid="{00000000-0005-0000-0000-00008F000000}"/>
    <cellStyle name="Normal 79" xfId="178" xr:uid="{00000000-0005-0000-0000-000090000000}"/>
    <cellStyle name="Normal 8" xfId="106" xr:uid="{00000000-0005-0000-0000-000091000000}"/>
    <cellStyle name="Normal 81" xfId="170" xr:uid="{00000000-0005-0000-0000-000092000000}"/>
    <cellStyle name="Normal 88" xfId="171" xr:uid="{00000000-0005-0000-0000-000093000000}"/>
    <cellStyle name="Normal 9" xfId="107" xr:uid="{00000000-0005-0000-0000-000094000000}"/>
    <cellStyle name="Normal 9 2" xfId="108" xr:uid="{00000000-0005-0000-0000-000095000000}"/>
    <cellStyle name="Normal 9_BieuHD2016-2020Tquang2(OK)" xfId="109" xr:uid="{00000000-0005-0000-0000-000096000000}"/>
    <cellStyle name="Normal1" xfId="110" xr:uid="{00000000-0005-0000-0000-000097000000}"/>
    <cellStyle name="Normale_ PESO ELETTR." xfId="111" xr:uid="{00000000-0005-0000-0000-000098000000}"/>
    <cellStyle name="Œ…‹æØ‚è [0.00]_laroux" xfId="112" xr:uid="{00000000-0005-0000-0000-000099000000}"/>
    <cellStyle name="Œ…‹æØ‚è_laroux" xfId="113" xr:uid="{00000000-0005-0000-0000-00009A000000}"/>
    <cellStyle name="oft Excel]_x000d__x000a_Comment=The open=/f lines load custom functions into the Paste Function list._x000d__x000a_Maximized=2_x000d__x000a_Basics=1_x000d__x000a_A" xfId="114" xr:uid="{00000000-0005-0000-0000-00009B000000}"/>
    <cellStyle name="oft Excel]_x000d__x000a_Comment=The open=/f lines load custom functions into the Paste Function list._x000d__x000a_Maximized=3_x000d__x000a_Basics=1_x000d__x000a_A" xfId="115" xr:uid="{00000000-0005-0000-0000-00009C000000}"/>
    <cellStyle name="omma [0]_Mktg Prog" xfId="116" xr:uid="{00000000-0005-0000-0000-00009D000000}"/>
    <cellStyle name="ormal_Sheet1_1" xfId="117" xr:uid="{00000000-0005-0000-0000-00009E000000}"/>
    <cellStyle name="Percent [2]" xfId="118" xr:uid="{00000000-0005-0000-0000-00009F000000}"/>
    <cellStyle name="Percent 2" xfId="119" xr:uid="{00000000-0005-0000-0000-0000A0000000}"/>
    <cellStyle name="Percent 3" xfId="120" xr:uid="{00000000-0005-0000-0000-0000A1000000}"/>
    <cellStyle name="Percent 4" xfId="197" xr:uid="{00000000-0005-0000-0000-0000A2000000}"/>
    <cellStyle name="s]_x000d__x000a_spooler=yes_x000d__x000a_load=_x000d__x000a_Beep=yes_x000d__x000a_NullPort=None_x000d__x000a_BorderWidth=3_x000d__x000a_CursorBlinkRate=1200_x000d__x000a_DoubleClickSpeed=452_x000d__x000a_Programs=co" xfId="121" xr:uid="{00000000-0005-0000-0000-0000A3000000}"/>
    <cellStyle name="style" xfId="122" xr:uid="{00000000-0005-0000-0000-0000A4000000}"/>
    <cellStyle name="Style 1" xfId="123" xr:uid="{00000000-0005-0000-0000-0000A5000000}"/>
    <cellStyle name="subhead" xfId="124" xr:uid="{00000000-0005-0000-0000-0000A6000000}"/>
    <cellStyle name="T" xfId="125" xr:uid="{00000000-0005-0000-0000-0000A7000000}"/>
    <cellStyle name="th" xfId="126" xr:uid="{00000000-0005-0000-0000-0000A8000000}"/>
    <cellStyle name="þ_x001d_ð·_x000c_æþ'_x000d_ßþU_x0001_Ø_x0005_ü_x0014__x0007__x0001__x0001_" xfId="127" xr:uid="{00000000-0005-0000-0000-0000A9000000}"/>
    <cellStyle name="þ_x001d_ðÇ%Uý—&amp;Hý9_x0008_Ÿ_x0009_s_x000a__x0007__x0001__x0001_" xfId="128" xr:uid="{00000000-0005-0000-0000-0000AA000000}"/>
    <cellStyle name="Valuta (0)_CALPREZZ" xfId="129" xr:uid="{00000000-0005-0000-0000-0000AB000000}"/>
    <cellStyle name="Valuta_ PESO ELETTR." xfId="130" xr:uid="{00000000-0005-0000-0000-0000AC000000}"/>
    <cellStyle name="viet" xfId="131" xr:uid="{00000000-0005-0000-0000-0000AD000000}"/>
    <cellStyle name="viet2" xfId="132" xr:uid="{00000000-0005-0000-0000-0000AE000000}"/>
    <cellStyle name="Währung [0]_UXO VII" xfId="133" xr:uid="{00000000-0005-0000-0000-0000AF000000}"/>
    <cellStyle name="Währung_UXO VII" xfId="134" xr:uid="{00000000-0005-0000-0000-0000B0000000}"/>
    <cellStyle name="xuan" xfId="135" xr:uid="{00000000-0005-0000-0000-0000B1000000}"/>
    <cellStyle name=" [0.00]_ Att. 1- Cover" xfId="136" xr:uid="{00000000-0005-0000-0000-0000B2000000}"/>
    <cellStyle name="_ Att. 1- Cover" xfId="137" xr:uid="{00000000-0005-0000-0000-0000B3000000}"/>
    <cellStyle name="?_ Att. 1- Cover" xfId="138" xr:uid="{00000000-0005-0000-0000-0000B4000000}"/>
    <cellStyle name="똿뗦먛귟 [0.00]_PRODUCT DETAIL Q1" xfId="139" xr:uid="{00000000-0005-0000-0000-0000B5000000}"/>
    <cellStyle name="똿뗦먛귟_PRODUCT DETAIL Q1" xfId="140" xr:uid="{00000000-0005-0000-0000-0000B6000000}"/>
    <cellStyle name="믅됞 [0.00]_PRODUCT DETAIL Q1" xfId="141" xr:uid="{00000000-0005-0000-0000-0000B7000000}"/>
    <cellStyle name="믅됞_PRODUCT DETAIL Q1" xfId="142" xr:uid="{00000000-0005-0000-0000-0000B8000000}"/>
    <cellStyle name="백분율_95" xfId="143" xr:uid="{00000000-0005-0000-0000-0000B9000000}"/>
    <cellStyle name="뷭?_BOOKSHIP" xfId="144" xr:uid="{00000000-0005-0000-0000-0000BA000000}"/>
    <cellStyle name="안건회계법인" xfId="145" xr:uid="{00000000-0005-0000-0000-0000BB000000}"/>
    <cellStyle name="콤마 [0]_ 비목별 월별기술 " xfId="146" xr:uid="{00000000-0005-0000-0000-0000BC000000}"/>
    <cellStyle name="콤마_ 비목별 월별기술 " xfId="147" xr:uid="{00000000-0005-0000-0000-0000BD000000}"/>
    <cellStyle name="통화 [0]_1202" xfId="148" xr:uid="{00000000-0005-0000-0000-0000BE000000}"/>
    <cellStyle name="통화_1202" xfId="149" xr:uid="{00000000-0005-0000-0000-0000BF000000}"/>
    <cellStyle name="표준_(정보부문)월별인원계획" xfId="150" xr:uid="{00000000-0005-0000-0000-0000C0000000}"/>
    <cellStyle name="一般_00Q3902REV.1" xfId="151" xr:uid="{00000000-0005-0000-0000-0000C1000000}"/>
    <cellStyle name="千分位[0]_00Q3902REV.1" xfId="152" xr:uid="{00000000-0005-0000-0000-0000C2000000}"/>
    <cellStyle name="千分位_00Q3902REV.1" xfId="153" xr:uid="{00000000-0005-0000-0000-0000C3000000}"/>
    <cellStyle name="桁区切り_NADUONG BQ (Draft)" xfId="154" xr:uid="{00000000-0005-0000-0000-0000C4000000}"/>
    <cellStyle name="標準_BQ（業者）" xfId="155" xr:uid="{00000000-0005-0000-0000-0000C5000000}"/>
    <cellStyle name="貨幣 [0]_00Q3902REV.1" xfId="156" xr:uid="{00000000-0005-0000-0000-0000C6000000}"/>
    <cellStyle name="貨幣[0]_BRE" xfId="157" xr:uid="{00000000-0005-0000-0000-0000C7000000}"/>
    <cellStyle name="貨幣_00Q3902REV.1" xfId="158" xr:uid="{00000000-0005-0000-0000-0000C8000000}"/>
    <cellStyle name="通貨_MITSUI1_BQ" xfId="159" xr:uid="{00000000-0005-0000-0000-0000C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31b5928113d2c073/GI&#7842;I%20NG&#194;N%5eJ%20&#272;I&#7872;U%20CHUY&#7874;N%20V&#7888;N/GI&#7842;I%20NG&#194;N%20V&#7888;N%20N&#258;M%202026/TONG%20HOP%20GIAI%20NGAN%20KHV%202026.xls" TargetMode="External"/><Relationship Id="rId1" Type="http://schemas.openxmlformats.org/officeDocument/2006/relationships/externalLinkPath" Target="https://d.docs.live.net/31b5928113d2c073/GI&#7842;I%20NG&#194;N%5eJ%20&#272;I&#7872;U%20CHUY&#7874;N%20V&#7888;N/GI&#7842;I%20NG&#194;N%20V&#7888;N%20N&#258;M%202026/TONG%20HOP%20GIAI%20NGAN%20KHV%20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GV"/>
      <sheetName val="5068+659 (2)"/>
      <sheetName val="5068+659"/>
      <sheetName val="Sheet1"/>
      <sheetName val="5068+1836"/>
      <sheetName val="5068-12-12-25"/>
      <sheetName val="QĐ L6"/>
      <sheetName val="DK giải ngân T3-24"/>
      <sheetName val="KHV 2022-DC L5 "/>
    </sheetNames>
    <sheetDataSet>
      <sheetData sheetId="0"/>
      <sheetData sheetId="1">
        <row r="11">
          <cell r="F11">
            <v>1366.3050000000001</v>
          </cell>
        </row>
        <row r="12">
          <cell r="F12">
            <v>2185.0050000000001</v>
          </cell>
        </row>
        <row r="15">
          <cell r="F15">
            <v>9567.9580000000005</v>
          </cell>
        </row>
        <row r="16">
          <cell r="Q16">
            <v>16303.104756000001</v>
          </cell>
        </row>
      </sheetData>
      <sheetData sheetId="2">
        <row r="8">
          <cell r="E8">
            <v>12700</v>
          </cell>
        </row>
        <row r="9">
          <cell r="E9">
            <v>14600</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08EBE41-B26F-4CAB-888F-FF017ABB5181}">
  <we:reference id="wa200010215" version="2.0.0.0" store="en-US" storeType="OMEX"/>
  <we:alternateReferences>
    <we:reference id="WA200010215" version="2.0.0.0" store="" storeType="OMEX"/>
  </we:alternateReferences>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A6FCC-754B-4CA7-9CFD-87830E7D5219}">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3AFA9-F375-40EB-B8EA-BD312D169019}">
  <sheetPr>
    <pageSetUpPr fitToPage="1"/>
  </sheetPr>
  <dimension ref="A1:AX112"/>
  <sheetViews>
    <sheetView zoomScale="55" zoomScaleNormal="55" workbookViewId="0">
      <pane xSplit="2" ySplit="6" topLeftCell="C65" activePane="bottomRight" state="frozen"/>
      <selection pane="topRight" activeCell="C1" sqref="C1"/>
      <selection pane="bottomLeft" activeCell="A7" sqref="A7"/>
      <selection pane="bottomRight" activeCell="C87" sqref="C87"/>
    </sheetView>
  </sheetViews>
  <sheetFormatPr defaultRowHeight="15.75"/>
  <cols>
    <col min="1" max="1" width="11" style="2" customWidth="1"/>
    <col min="2" max="2" width="41.140625" style="3" customWidth="1"/>
    <col min="3" max="3" width="17" style="3" customWidth="1"/>
    <col min="4" max="4" width="15.42578125" style="3" customWidth="1"/>
    <col min="5" max="5" width="14.7109375" style="3" customWidth="1"/>
    <col min="6" max="6" width="13.5703125" style="3" customWidth="1"/>
    <col min="7" max="7" width="15.7109375" style="3" customWidth="1"/>
    <col min="8" max="8" width="18.85546875" style="3" customWidth="1"/>
    <col min="9" max="9" width="19.85546875" style="1" customWidth="1"/>
    <col min="10" max="10" width="13.5703125" style="1" customWidth="1"/>
    <col min="11" max="13" width="13.5703125" style="1" hidden="1" customWidth="1"/>
    <col min="14" max="14" width="18.7109375" style="1" customWidth="1"/>
    <col min="15" max="15" width="13.5703125" style="1" customWidth="1"/>
    <col min="16" max="18" width="13.5703125" style="1" hidden="1" customWidth="1"/>
    <col min="19" max="19" width="17.140625" style="1" customWidth="1"/>
    <col min="20" max="22" width="13.5703125" style="1" customWidth="1"/>
    <col min="23" max="23" width="17.140625" style="1" customWidth="1"/>
    <col min="24" max="24" width="16.140625" style="1" customWidth="1"/>
    <col min="25" max="25" width="17.85546875" style="1" customWidth="1"/>
    <col min="26" max="28" width="13.5703125" style="1" customWidth="1"/>
    <col min="29" max="29" width="18.5703125" style="1" customWidth="1"/>
    <col min="30" max="31" width="17.28515625" style="1" customWidth="1"/>
    <col min="32" max="34" width="13.28515625" style="1" customWidth="1"/>
    <col min="35" max="35" width="17.28515625" style="1" customWidth="1"/>
    <col min="36" max="36" width="14.42578125" style="1" customWidth="1"/>
    <col min="37" max="37" width="18.28515625" style="1" customWidth="1"/>
    <col min="38" max="38" width="13.5703125" style="1" customWidth="1"/>
    <col min="39" max="39" width="17.140625" style="1" customWidth="1"/>
    <col min="40" max="44" width="11.5703125" style="1" customWidth="1"/>
    <col min="45" max="45" width="12" style="1" customWidth="1"/>
    <col min="46" max="46" width="37.42578125" style="1" customWidth="1"/>
    <col min="47" max="47" width="17.28515625" style="1" bestFit="1" customWidth="1"/>
    <col min="48" max="16384" width="9.140625" style="1"/>
  </cols>
  <sheetData>
    <row r="1" spans="1:50" s="5" customFormat="1" ht="84.75" customHeight="1">
      <c r="A1" s="96" t="s">
        <v>59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6"/>
      <c r="AU1" s="6"/>
      <c r="AV1" s="6"/>
      <c r="AW1" s="6"/>
      <c r="AX1" s="6"/>
    </row>
    <row r="2" spans="1:50" s="5" customFormat="1" ht="34.5" customHeight="1">
      <c r="A2" s="98" t="s">
        <v>31</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6"/>
      <c r="AV2" s="6"/>
      <c r="AW2" s="6"/>
      <c r="AX2" s="6"/>
    </row>
    <row r="3" spans="1:50" s="4" customFormat="1" ht="72" customHeight="1">
      <c r="A3" s="89" t="s">
        <v>0</v>
      </c>
      <c r="B3" s="76" t="s">
        <v>1</v>
      </c>
      <c r="C3" s="76" t="s">
        <v>36</v>
      </c>
      <c r="D3" s="76" t="s">
        <v>37</v>
      </c>
      <c r="E3" s="76" t="s">
        <v>38</v>
      </c>
      <c r="F3" s="76" t="s">
        <v>39</v>
      </c>
      <c r="G3" s="93" t="s">
        <v>41</v>
      </c>
      <c r="H3" s="93" t="s">
        <v>50</v>
      </c>
      <c r="I3" s="75" t="s">
        <v>26</v>
      </c>
      <c r="J3" s="75"/>
      <c r="K3" s="75"/>
      <c r="L3" s="75"/>
      <c r="M3" s="75"/>
      <c r="N3" s="75"/>
      <c r="O3" s="75"/>
      <c r="P3" s="75" t="s">
        <v>5</v>
      </c>
      <c r="Q3" s="75"/>
      <c r="R3" s="75"/>
      <c r="S3" s="97" t="s">
        <v>60</v>
      </c>
      <c r="T3" s="97"/>
      <c r="U3" s="97"/>
      <c r="V3" s="97"/>
      <c r="W3" s="97"/>
      <c r="X3" s="97"/>
      <c r="Y3" s="97" t="s">
        <v>61</v>
      </c>
      <c r="Z3" s="97"/>
      <c r="AA3" s="97"/>
      <c r="AB3" s="97"/>
      <c r="AC3" s="97"/>
      <c r="AD3" s="97"/>
      <c r="AE3" s="97" t="s">
        <v>57</v>
      </c>
      <c r="AF3" s="97"/>
      <c r="AG3" s="97"/>
      <c r="AH3" s="97"/>
      <c r="AI3" s="97"/>
      <c r="AJ3" s="97"/>
      <c r="AK3" s="75" t="s">
        <v>42</v>
      </c>
      <c r="AL3" s="75"/>
      <c r="AM3" s="75"/>
      <c r="AN3" s="97" t="s">
        <v>58</v>
      </c>
      <c r="AO3" s="97"/>
      <c r="AP3" s="97"/>
      <c r="AQ3" s="97"/>
      <c r="AR3" s="97"/>
      <c r="AS3" s="97"/>
      <c r="AT3" s="76" t="s">
        <v>7</v>
      </c>
    </row>
    <row r="4" spans="1:50" s="4" customFormat="1" ht="56.25" customHeight="1">
      <c r="A4" s="90"/>
      <c r="B4" s="77"/>
      <c r="C4" s="77"/>
      <c r="D4" s="77"/>
      <c r="E4" s="77"/>
      <c r="F4" s="77"/>
      <c r="G4" s="94"/>
      <c r="H4" s="94"/>
      <c r="I4" s="85" t="s">
        <v>2</v>
      </c>
      <c r="J4" s="75" t="s">
        <v>3</v>
      </c>
      <c r="K4" s="75"/>
      <c r="L4" s="75"/>
      <c r="M4" s="75"/>
      <c r="N4" s="75"/>
      <c r="O4" s="75"/>
      <c r="P4" s="75" t="s">
        <v>4</v>
      </c>
      <c r="Q4" s="75" t="s">
        <v>33</v>
      </c>
      <c r="R4" s="75"/>
      <c r="S4" s="76" t="s">
        <v>4</v>
      </c>
      <c r="T4" s="79" t="s">
        <v>6</v>
      </c>
      <c r="U4" s="80"/>
      <c r="V4" s="80"/>
      <c r="W4" s="80"/>
      <c r="X4" s="81"/>
      <c r="Y4" s="76" t="s">
        <v>4</v>
      </c>
      <c r="Z4" s="79" t="s">
        <v>6</v>
      </c>
      <c r="AA4" s="80"/>
      <c r="AB4" s="80"/>
      <c r="AC4" s="80"/>
      <c r="AD4" s="81"/>
      <c r="AE4" s="76" t="s">
        <v>4</v>
      </c>
      <c r="AF4" s="79" t="s">
        <v>6</v>
      </c>
      <c r="AG4" s="80"/>
      <c r="AH4" s="80"/>
      <c r="AI4" s="80"/>
      <c r="AJ4" s="81"/>
      <c r="AK4" s="75" t="s">
        <v>4</v>
      </c>
      <c r="AL4" s="75" t="s">
        <v>33</v>
      </c>
      <c r="AM4" s="75"/>
      <c r="AN4" s="76" t="s">
        <v>4</v>
      </c>
      <c r="AO4" s="79" t="s">
        <v>6</v>
      </c>
      <c r="AP4" s="80"/>
      <c r="AQ4" s="80"/>
      <c r="AR4" s="80"/>
      <c r="AS4" s="81"/>
      <c r="AT4" s="77"/>
    </row>
    <row r="5" spans="1:50" s="4" customFormat="1" ht="80.25" customHeight="1">
      <c r="A5" s="90"/>
      <c r="B5" s="77"/>
      <c r="C5" s="77"/>
      <c r="D5" s="77"/>
      <c r="E5" s="77"/>
      <c r="F5" s="77"/>
      <c r="G5" s="94"/>
      <c r="H5" s="94"/>
      <c r="I5" s="92"/>
      <c r="J5" s="85" t="s">
        <v>4</v>
      </c>
      <c r="K5" s="82" t="s">
        <v>9</v>
      </c>
      <c r="L5" s="83"/>
      <c r="M5" s="84"/>
      <c r="N5" s="85" t="s">
        <v>10</v>
      </c>
      <c r="O5" s="85" t="s">
        <v>8</v>
      </c>
      <c r="P5" s="75"/>
      <c r="Q5" s="75" t="s">
        <v>34</v>
      </c>
      <c r="R5" s="75" t="s">
        <v>10</v>
      </c>
      <c r="S5" s="77"/>
      <c r="T5" s="82" t="s">
        <v>9</v>
      </c>
      <c r="U5" s="83"/>
      <c r="V5" s="84"/>
      <c r="W5" s="85" t="s">
        <v>10</v>
      </c>
      <c r="X5" s="85" t="s">
        <v>95</v>
      </c>
      <c r="Y5" s="77"/>
      <c r="Z5" s="82" t="s">
        <v>9</v>
      </c>
      <c r="AA5" s="83"/>
      <c r="AB5" s="84"/>
      <c r="AC5" s="85" t="s">
        <v>10</v>
      </c>
      <c r="AD5" s="85" t="s">
        <v>8</v>
      </c>
      <c r="AE5" s="77"/>
      <c r="AF5" s="82" t="s">
        <v>9</v>
      </c>
      <c r="AG5" s="83"/>
      <c r="AH5" s="84"/>
      <c r="AI5" s="85" t="s">
        <v>10</v>
      </c>
      <c r="AJ5" s="85" t="s">
        <v>8</v>
      </c>
      <c r="AK5" s="75"/>
      <c r="AL5" s="75" t="s">
        <v>34</v>
      </c>
      <c r="AM5" s="75" t="s">
        <v>10</v>
      </c>
      <c r="AN5" s="77"/>
      <c r="AO5" s="82" t="s">
        <v>9</v>
      </c>
      <c r="AP5" s="83"/>
      <c r="AQ5" s="84"/>
      <c r="AR5" s="85" t="s">
        <v>10</v>
      </c>
      <c r="AS5" s="76" t="s">
        <v>8</v>
      </c>
      <c r="AT5" s="77"/>
    </row>
    <row r="6" spans="1:50" s="4" customFormat="1" ht="89.25" customHeight="1">
      <c r="A6" s="91"/>
      <c r="B6" s="78"/>
      <c r="C6" s="78"/>
      <c r="D6" s="78"/>
      <c r="E6" s="78"/>
      <c r="F6" s="78"/>
      <c r="G6" s="95"/>
      <c r="H6" s="95"/>
      <c r="I6" s="86"/>
      <c r="J6" s="86"/>
      <c r="K6" s="7" t="s">
        <v>27</v>
      </c>
      <c r="L6" s="7" t="s">
        <v>28</v>
      </c>
      <c r="M6" s="7" t="s">
        <v>29</v>
      </c>
      <c r="N6" s="86"/>
      <c r="O6" s="86"/>
      <c r="P6" s="75"/>
      <c r="Q6" s="75"/>
      <c r="R6" s="75"/>
      <c r="S6" s="78"/>
      <c r="T6" s="7" t="s">
        <v>27</v>
      </c>
      <c r="U6" s="7" t="s">
        <v>28</v>
      </c>
      <c r="V6" s="7" t="s">
        <v>29</v>
      </c>
      <c r="W6" s="86"/>
      <c r="X6" s="86"/>
      <c r="Y6" s="78"/>
      <c r="Z6" s="7" t="s">
        <v>27</v>
      </c>
      <c r="AA6" s="7" t="s">
        <v>28</v>
      </c>
      <c r="AB6" s="7" t="s">
        <v>29</v>
      </c>
      <c r="AC6" s="86"/>
      <c r="AD6" s="86"/>
      <c r="AE6" s="78"/>
      <c r="AF6" s="7" t="s">
        <v>27</v>
      </c>
      <c r="AG6" s="7" t="s">
        <v>28</v>
      </c>
      <c r="AH6" s="7" t="s">
        <v>29</v>
      </c>
      <c r="AI6" s="86"/>
      <c r="AJ6" s="86"/>
      <c r="AK6" s="75"/>
      <c r="AL6" s="75"/>
      <c r="AM6" s="75"/>
      <c r="AN6" s="78"/>
      <c r="AO6" s="7" t="s">
        <v>27</v>
      </c>
      <c r="AP6" s="7" t="s">
        <v>28</v>
      </c>
      <c r="AQ6" s="7" t="s">
        <v>29</v>
      </c>
      <c r="AR6" s="86"/>
      <c r="AS6" s="78"/>
      <c r="AT6" s="78"/>
    </row>
    <row r="7" spans="1:50" s="4" customFormat="1" ht="65.25" customHeight="1">
      <c r="A7" s="21" t="s">
        <v>19</v>
      </c>
      <c r="B7" s="22" t="s">
        <v>35</v>
      </c>
      <c r="C7" s="22"/>
      <c r="D7" s="22"/>
      <c r="E7" s="22"/>
      <c r="F7" s="22"/>
      <c r="G7" s="22"/>
      <c r="H7" s="22"/>
      <c r="I7" s="20"/>
      <c r="J7" s="20"/>
      <c r="K7" s="7"/>
      <c r="L7" s="7"/>
      <c r="M7" s="7"/>
      <c r="N7" s="20"/>
      <c r="O7" s="20"/>
      <c r="P7" s="7"/>
      <c r="Q7" s="7"/>
      <c r="R7" s="7"/>
      <c r="S7" s="19"/>
      <c r="T7" s="7"/>
      <c r="U7" s="7"/>
      <c r="V7" s="7"/>
      <c r="W7" s="20"/>
      <c r="X7" s="19"/>
      <c r="Y7" s="19"/>
      <c r="Z7" s="7"/>
      <c r="AA7" s="7"/>
      <c r="AB7" s="7"/>
      <c r="AC7" s="20"/>
      <c r="AD7" s="19"/>
      <c r="AE7" s="19"/>
      <c r="AF7" s="7"/>
      <c r="AG7" s="7"/>
      <c r="AH7" s="7"/>
      <c r="AI7" s="20"/>
      <c r="AJ7" s="19"/>
      <c r="AK7" s="7"/>
      <c r="AL7" s="7"/>
      <c r="AM7" s="7"/>
      <c r="AN7" s="19"/>
      <c r="AO7" s="7"/>
      <c r="AP7" s="7"/>
      <c r="AQ7" s="7"/>
      <c r="AR7" s="20"/>
      <c r="AS7" s="19"/>
      <c r="AT7" s="19"/>
    </row>
    <row r="8" spans="1:50" s="4" customFormat="1" ht="82.5" customHeight="1">
      <c r="A8" s="9" t="s">
        <v>11</v>
      </c>
      <c r="B8" s="10" t="s">
        <v>21</v>
      </c>
      <c r="C8" s="10"/>
      <c r="D8" s="10"/>
      <c r="E8" s="10"/>
      <c r="F8" s="10"/>
      <c r="G8" s="10"/>
      <c r="H8" s="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row>
    <row r="9" spans="1:50" s="4" customFormat="1" ht="90">
      <c r="A9" s="9">
        <v>1</v>
      </c>
      <c r="B9" s="10" t="s">
        <v>79</v>
      </c>
      <c r="C9" s="10" t="s">
        <v>80</v>
      </c>
      <c r="D9" s="10" t="s">
        <v>81</v>
      </c>
      <c r="E9" s="53" t="s">
        <v>86</v>
      </c>
      <c r="F9" s="53" t="s">
        <v>82</v>
      </c>
      <c r="G9" s="10" t="s">
        <v>83</v>
      </c>
      <c r="H9" s="53" t="s">
        <v>84</v>
      </c>
      <c r="I9" s="8" t="s">
        <v>85</v>
      </c>
      <c r="J9" s="8"/>
      <c r="K9" s="8"/>
      <c r="L9" s="8"/>
      <c r="M9" s="8"/>
      <c r="N9" s="8">
        <f>+SUBTOTAL(9,N10:N16)</f>
        <v>61697.565000000002</v>
      </c>
      <c r="O9" s="8"/>
      <c r="P9" s="8"/>
      <c r="Q9" s="8"/>
      <c r="R9" s="8"/>
      <c r="S9" s="8">
        <f>+W9+X9</f>
        <v>61697.565000000002</v>
      </c>
      <c r="T9" s="8"/>
      <c r="U9" s="8"/>
      <c r="V9" s="8"/>
      <c r="W9" s="8">
        <f>60683.961+663.604</f>
        <v>61347.565000000002</v>
      </c>
      <c r="X9" s="8">
        <v>350</v>
      </c>
      <c r="Y9" s="8">
        <f>+AC9+AD9</f>
        <v>56088.695</v>
      </c>
      <c r="Z9" s="8"/>
      <c r="AA9" s="8"/>
      <c r="AB9" s="8"/>
      <c r="AC9" s="8">
        <f>+W9-N16</f>
        <v>55738.695</v>
      </c>
      <c r="AD9" s="8">
        <v>350</v>
      </c>
      <c r="AE9" s="8">
        <f>+AI9+AJ9</f>
        <v>60683.961000000003</v>
      </c>
      <c r="AF9" s="8"/>
      <c r="AG9" s="8"/>
      <c r="AH9" s="8"/>
      <c r="AI9" s="140">
        <v>60683.961000000003</v>
      </c>
      <c r="AJ9" s="8"/>
      <c r="AK9" s="8">
        <f>+AM9</f>
        <v>60683.961000000003</v>
      </c>
      <c r="AL9" s="8"/>
      <c r="AM9" s="140">
        <f>AI9</f>
        <v>60683.961000000003</v>
      </c>
      <c r="AN9" s="8"/>
      <c r="AO9" s="8"/>
      <c r="AP9" s="8"/>
      <c r="AQ9" s="8"/>
      <c r="AR9" s="8"/>
      <c r="AS9" s="8"/>
      <c r="AT9" s="8"/>
    </row>
    <row r="10" spans="1:50" s="13" customFormat="1" ht="23.25">
      <c r="A10" s="11" t="s">
        <v>14</v>
      </c>
      <c r="B10" s="12" t="s">
        <v>15</v>
      </c>
      <c r="C10" s="12"/>
      <c r="D10" s="12"/>
      <c r="E10" s="12"/>
      <c r="F10" s="12"/>
      <c r="G10" s="12"/>
      <c r="H10" s="12"/>
      <c r="I10" s="8"/>
      <c r="J10" s="8"/>
      <c r="K10" s="8"/>
      <c r="L10" s="8"/>
      <c r="M10" s="8"/>
      <c r="N10" s="8">
        <f>772.75+15145.189</f>
        <v>15917.939</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row>
    <row r="11" spans="1:50" s="13" customFormat="1" ht="46.5">
      <c r="A11" s="11" t="s">
        <v>14</v>
      </c>
      <c r="B11" s="12" t="s">
        <v>16</v>
      </c>
      <c r="C11" s="12"/>
      <c r="D11" s="12"/>
      <c r="E11" s="12"/>
      <c r="F11" s="12"/>
      <c r="G11" s="12"/>
      <c r="H11" s="12"/>
      <c r="I11" s="8"/>
      <c r="J11" s="8"/>
      <c r="K11" s="8"/>
      <c r="L11" s="8"/>
      <c r="M11" s="8"/>
      <c r="N11" s="8">
        <v>37059.319000000003</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row>
    <row r="12" spans="1:50" s="13" customFormat="1" ht="46.5">
      <c r="A12" s="11" t="s">
        <v>14</v>
      </c>
      <c r="B12" s="12" t="s">
        <v>17</v>
      </c>
      <c r="C12" s="12"/>
      <c r="D12" s="12"/>
      <c r="E12" s="12"/>
      <c r="F12" s="12"/>
      <c r="G12" s="12"/>
      <c r="H12" s="12"/>
      <c r="I12" s="8"/>
      <c r="J12" s="8"/>
      <c r="K12" s="8"/>
      <c r="L12" s="8"/>
      <c r="M12" s="8"/>
      <c r="N12" s="8">
        <f>391.335+1566.601+1153.501</f>
        <v>3111.4369999999999</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row>
    <row r="13" spans="1:50" s="13" customFormat="1" ht="38.25" customHeight="1">
      <c r="A13" s="14" t="s">
        <v>25</v>
      </c>
      <c r="B13" s="15" t="s">
        <v>30</v>
      </c>
      <c r="C13" s="15"/>
      <c r="D13" s="15"/>
      <c r="E13" s="15"/>
      <c r="F13" s="15"/>
      <c r="G13" s="15"/>
      <c r="H13" s="15"/>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row>
    <row r="14" spans="1:50" s="18" customFormat="1" ht="46.5">
      <c r="A14" s="71" t="s">
        <v>6</v>
      </c>
      <c r="B14" s="16" t="s">
        <v>23</v>
      </c>
      <c r="C14" s="16"/>
      <c r="D14" s="16"/>
      <c r="E14" s="16"/>
      <c r="F14" s="16"/>
      <c r="G14" s="16"/>
      <c r="H14" s="16"/>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row>
    <row r="15" spans="1:50" s="18" customFormat="1" ht="69.75">
      <c r="A15" s="72"/>
      <c r="B15" s="16" t="s">
        <v>32</v>
      </c>
      <c r="C15" s="16"/>
      <c r="D15" s="16"/>
      <c r="E15" s="16"/>
      <c r="F15" s="16"/>
      <c r="G15" s="16"/>
      <c r="H15" s="16"/>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row>
    <row r="16" spans="1:50" s="13" customFormat="1" ht="45.75" customHeight="1">
      <c r="A16" s="11" t="s">
        <v>14</v>
      </c>
      <c r="B16" s="12" t="s">
        <v>18</v>
      </c>
      <c r="C16" s="12"/>
      <c r="D16" s="12"/>
      <c r="E16" s="12"/>
      <c r="F16" s="12"/>
      <c r="G16" s="12"/>
      <c r="H16" s="12"/>
      <c r="I16" s="8"/>
      <c r="J16" s="8"/>
      <c r="K16" s="8"/>
      <c r="L16" s="8"/>
      <c r="M16" s="8"/>
      <c r="N16" s="8">
        <v>5608.87</v>
      </c>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row>
    <row r="17" spans="1:47" s="4" customFormat="1" ht="132" customHeight="1">
      <c r="A17" s="9">
        <v>2</v>
      </c>
      <c r="B17" s="10" t="s">
        <v>87</v>
      </c>
      <c r="C17" s="10" t="s">
        <v>80</v>
      </c>
      <c r="D17" s="10" t="s">
        <v>81</v>
      </c>
      <c r="E17" s="53" t="s">
        <v>88</v>
      </c>
      <c r="F17" s="53" t="s">
        <v>82</v>
      </c>
      <c r="G17" s="10" t="s">
        <v>89</v>
      </c>
      <c r="H17" s="53" t="s">
        <v>90</v>
      </c>
      <c r="I17" s="8" t="s">
        <v>91</v>
      </c>
      <c r="J17" s="8"/>
      <c r="K17" s="8"/>
      <c r="L17" s="8"/>
      <c r="M17" s="8"/>
      <c r="N17" s="8">
        <f>+SUBTOTAL(9,N18:N24)</f>
        <v>114708.736</v>
      </c>
      <c r="O17" s="8"/>
      <c r="P17" s="8"/>
      <c r="Q17" s="8"/>
      <c r="R17" s="8"/>
      <c r="S17" s="8">
        <f>+W17</f>
        <v>66093.668999999994</v>
      </c>
      <c r="T17" s="8"/>
      <c r="U17" s="8"/>
      <c r="V17" s="8"/>
      <c r="W17" s="8">
        <f>57902+8191.669</f>
        <v>66093.668999999994</v>
      </c>
      <c r="X17" s="8"/>
      <c r="Y17" s="8">
        <f>+AC17</f>
        <v>65193.668999999994</v>
      </c>
      <c r="Z17" s="8"/>
      <c r="AA17" s="8"/>
      <c r="AB17" s="8"/>
      <c r="AC17" s="8">
        <f>+W17-900</f>
        <v>65193.668999999994</v>
      </c>
      <c r="AD17" s="8"/>
      <c r="AE17" s="8">
        <f>+AI17+AJ17</f>
        <v>8191.6689999999999</v>
      </c>
      <c r="AF17" s="8"/>
      <c r="AG17" s="8"/>
      <c r="AH17" s="8"/>
      <c r="AI17" s="8">
        <v>8191.6689999999999</v>
      </c>
      <c r="AJ17" s="8"/>
      <c r="AK17" s="54">
        <f>+AM17</f>
        <v>7291.6689999999999</v>
      </c>
      <c r="AL17" s="54"/>
      <c r="AM17" s="54">
        <v>7291.6689999999999</v>
      </c>
      <c r="AN17" s="8"/>
      <c r="AO17" s="8"/>
      <c r="AP17" s="8"/>
      <c r="AQ17" s="8"/>
      <c r="AR17" s="8"/>
      <c r="AS17" s="8"/>
      <c r="AT17" s="8" t="s">
        <v>120</v>
      </c>
      <c r="AU17" s="4">
        <f>+AE17-AK17</f>
        <v>900</v>
      </c>
    </row>
    <row r="18" spans="1:47" s="13" customFormat="1" ht="23.25">
      <c r="A18" s="11" t="s">
        <v>14</v>
      </c>
      <c r="B18" s="12" t="s">
        <v>15</v>
      </c>
      <c r="C18" s="12"/>
      <c r="D18" s="12"/>
      <c r="E18" s="12"/>
      <c r="F18" s="12"/>
      <c r="G18" s="12"/>
      <c r="H18" s="12"/>
      <c r="I18" s="8"/>
      <c r="J18" s="8"/>
      <c r="K18" s="8"/>
      <c r="L18" s="8"/>
      <c r="M18" s="8"/>
      <c r="N18" s="8">
        <f>16873.648+1263.283</f>
        <v>18136.931</v>
      </c>
      <c r="O18" s="8"/>
      <c r="P18" s="8"/>
      <c r="Q18" s="8"/>
      <c r="R18" s="8"/>
      <c r="S18" s="8"/>
      <c r="T18" s="8"/>
      <c r="U18" s="8"/>
      <c r="V18" s="8"/>
      <c r="W18" s="8"/>
      <c r="X18" s="8"/>
      <c r="Y18" s="8"/>
      <c r="Z18" s="8"/>
      <c r="AA18" s="8"/>
      <c r="AB18" s="8"/>
      <c r="AC18" s="8"/>
      <c r="AD18" s="8"/>
      <c r="AE18" s="8"/>
      <c r="AF18" s="8"/>
      <c r="AG18" s="8"/>
      <c r="AH18" s="8"/>
      <c r="AI18" s="8"/>
      <c r="AJ18" s="8"/>
      <c r="AK18" s="54"/>
      <c r="AL18" s="54"/>
      <c r="AM18" s="54"/>
      <c r="AN18" s="8"/>
      <c r="AO18" s="8"/>
      <c r="AP18" s="8"/>
      <c r="AQ18" s="8"/>
      <c r="AR18" s="8"/>
      <c r="AS18" s="8"/>
      <c r="AT18" s="8"/>
    </row>
    <row r="19" spans="1:47" s="13" customFormat="1" ht="46.5">
      <c r="A19" s="11" t="s">
        <v>14</v>
      </c>
      <c r="B19" s="12" t="s">
        <v>16</v>
      </c>
      <c r="C19" s="12"/>
      <c r="D19" s="12"/>
      <c r="E19" s="12"/>
      <c r="F19" s="12"/>
      <c r="G19" s="12"/>
      <c r="H19" s="12"/>
      <c r="I19" s="8"/>
      <c r="J19" s="8"/>
      <c r="K19" s="8"/>
      <c r="L19" s="8"/>
      <c r="M19" s="8"/>
      <c r="N19" s="8">
        <v>83322.532000000007</v>
      </c>
      <c r="O19" s="8"/>
      <c r="P19" s="8"/>
      <c r="Q19" s="8"/>
      <c r="R19" s="8"/>
      <c r="S19" s="8"/>
      <c r="T19" s="8"/>
      <c r="U19" s="8"/>
      <c r="V19" s="8"/>
      <c r="W19" s="8"/>
      <c r="X19" s="8"/>
      <c r="Y19" s="8"/>
      <c r="Z19" s="8"/>
      <c r="AA19" s="8"/>
      <c r="AB19" s="8"/>
      <c r="AC19" s="8"/>
      <c r="AD19" s="8"/>
      <c r="AE19" s="8"/>
      <c r="AF19" s="8"/>
      <c r="AG19" s="8"/>
      <c r="AH19" s="8"/>
      <c r="AI19" s="8"/>
      <c r="AJ19" s="8"/>
      <c r="AK19" s="54"/>
      <c r="AL19" s="54"/>
      <c r="AM19" s="54"/>
      <c r="AN19" s="8"/>
      <c r="AO19" s="8"/>
      <c r="AP19" s="8"/>
      <c r="AQ19" s="8"/>
      <c r="AR19" s="8"/>
      <c r="AS19" s="8"/>
      <c r="AT19" s="8"/>
    </row>
    <row r="20" spans="1:47" s="13" customFormat="1" ht="46.5">
      <c r="A20" s="11" t="s">
        <v>14</v>
      </c>
      <c r="B20" s="12" t="s">
        <v>17</v>
      </c>
      <c r="C20" s="12"/>
      <c r="D20" s="12"/>
      <c r="E20" s="12"/>
      <c r="F20" s="12"/>
      <c r="G20" s="12"/>
      <c r="H20" s="12"/>
      <c r="I20" s="8"/>
      <c r="J20" s="8"/>
      <c r="K20" s="8"/>
      <c r="L20" s="8"/>
      <c r="M20" s="8"/>
      <c r="N20" s="8">
        <f>431.247+1483.873+906.086</f>
        <v>2821.2060000000001</v>
      </c>
      <c r="O20" s="8"/>
      <c r="P20" s="8"/>
      <c r="Q20" s="8"/>
      <c r="R20" s="8"/>
      <c r="S20" s="8"/>
      <c r="T20" s="8"/>
      <c r="U20" s="8"/>
      <c r="V20" s="8"/>
      <c r="W20" s="8"/>
      <c r="X20" s="8"/>
      <c r="Y20" s="8"/>
      <c r="Z20" s="8"/>
      <c r="AA20" s="8"/>
      <c r="AB20" s="8"/>
      <c r="AC20" s="8"/>
      <c r="AD20" s="8"/>
      <c r="AE20" s="8"/>
      <c r="AF20" s="8"/>
      <c r="AG20" s="8"/>
      <c r="AH20" s="8"/>
      <c r="AI20" s="8"/>
      <c r="AJ20" s="8"/>
      <c r="AK20" s="54"/>
      <c r="AL20" s="54"/>
      <c r="AM20" s="54"/>
      <c r="AN20" s="8"/>
      <c r="AO20" s="8"/>
      <c r="AP20" s="8"/>
      <c r="AQ20" s="8"/>
      <c r="AR20" s="8"/>
      <c r="AS20" s="8"/>
      <c r="AT20" s="8"/>
    </row>
    <row r="21" spans="1:47" s="13" customFormat="1" ht="23.25">
      <c r="A21" s="14" t="s">
        <v>25</v>
      </c>
      <c r="B21" s="15" t="s">
        <v>30</v>
      </c>
      <c r="C21" s="15"/>
      <c r="D21" s="15"/>
      <c r="E21" s="15"/>
      <c r="F21" s="15"/>
      <c r="G21" s="15"/>
      <c r="H21" s="15"/>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54"/>
      <c r="AL21" s="54"/>
      <c r="AM21" s="54"/>
      <c r="AN21" s="8"/>
      <c r="AO21" s="8"/>
      <c r="AP21" s="8"/>
      <c r="AQ21" s="8"/>
      <c r="AR21" s="8"/>
      <c r="AS21" s="8"/>
      <c r="AT21" s="8"/>
    </row>
    <row r="22" spans="1:47" s="18" customFormat="1" ht="46.5">
      <c r="A22" s="71" t="s">
        <v>6</v>
      </c>
      <c r="B22" s="16" t="s">
        <v>23</v>
      </c>
      <c r="C22" s="16"/>
      <c r="D22" s="16"/>
      <c r="E22" s="16"/>
      <c r="F22" s="16"/>
      <c r="G22" s="16"/>
      <c r="H22" s="16"/>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55"/>
      <c r="AL22" s="55"/>
      <c r="AM22" s="55"/>
      <c r="AN22" s="17"/>
      <c r="AO22" s="17"/>
      <c r="AP22" s="17"/>
      <c r="AQ22" s="17"/>
      <c r="AR22" s="17"/>
      <c r="AS22" s="17"/>
      <c r="AT22" s="17"/>
    </row>
    <row r="23" spans="1:47" s="18" customFormat="1" ht="106.5" customHeight="1">
      <c r="A23" s="72"/>
      <c r="B23" s="16" t="s">
        <v>32</v>
      </c>
      <c r="C23" s="16"/>
      <c r="D23" s="16"/>
      <c r="E23" s="16"/>
      <c r="F23" s="16"/>
      <c r="G23" s="16"/>
      <c r="H23" s="16"/>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55"/>
      <c r="AL23" s="55"/>
      <c r="AM23" s="55"/>
      <c r="AN23" s="17"/>
      <c r="AO23" s="17"/>
      <c r="AP23" s="17"/>
      <c r="AQ23" s="17"/>
      <c r="AR23" s="17"/>
      <c r="AS23" s="17"/>
      <c r="AT23" s="17"/>
    </row>
    <row r="24" spans="1:47" s="13" customFormat="1" ht="39" customHeight="1">
      <c r="A24" s="11" t="s">
        <v>14</v>
      </c>
      <c r="B24" s="12" t="s">
        <v>18</v>
      </c>
      <c r="C24" s="12"/>
      <c r="D24" s="12"/>
      <c r="E24" s="12"/>
      <c r="F24" s="12"/>
      <c r="G24" s="12"/>
      <c r="H24" s="12"/>
      <c r="I24" s="8"/>
      <c r="J24" s="8"/>
      <c r="K24" s="8"/>
      <c r="L24" s="8"/>
      <c r="M24" s="8"/>
      <c r="N24" s="8">
        <v>10428.066999999999</v>
      </c>
      <c r="O24" s="8"/>
      <c r="P24" s="8"/>
      <c r="Q24" s="8"/>
      <c r="R24" s="8"/>
      <c r="S24" s="8"/>
      <c r="T24" s="8"/>
      <c r="U24" s="8"/>
      <c r="V24" s="8"/>
      <c r="W24" s="8"/>
      <c r="X24" s="8"/>
      <c r="Y24" s="8"/>
      <c r="Z24" s="8"/>
      <c r="AA24" s="8"/>
      <c r="AB24" s="8"/>
      <c r="AC24" s="8"/>
      <c r="AD24" s="8"/>
      <c r="AE24" s="8"/>
      <c r="AF24" s="8"/>
      <c r="AG24" s="8"/>
      <c r="AH24" s="8"/>
      <c r="AI24" s="8"/>
      <c r="AJ24" s="8"/>
      <c r="AK24" s="54"/>
      <c r="AL24" s="54"/>
      <c r="AM24" s="54"/>
      <c r="AN24" s="8"/>
      <c r="AO24" s="8"/>
      <c r="AP24" s="8"/>
      <c r="AQ24" s="8"/>
      <c r="AR24" s="8"/>
      <c r="AS24" s="8"/>
      <c r="AT24" s="8"/>
    </row>
    <row r="25" spans="1:47" s="4" customFormat="1" ht="114" customHeight="1">
      <c r="A25" s="9">
        <v>3</v>
      </c>
      <c r="B25" s="10" t="s">
        <v>92</v>
      </c>
      <c r="C25" s="10" t="s">
        <v>80</v>
      </c>
      <c r="D25" s="10" t="s">
        <v>81</v>
      </c>
      <c r="E25" s="53" t="s">
        <v>93</v>
      </c>
      <c r="F25" s="53" t="s">
        <v>82</v>
      </c>
      <c r="G25" s="10" t="s">
        <v>83</v>
      </c>
      <c r="H25" s="53" t="s">
        <v>90</v>
      </c>
      <c r="I25" s="8" t="s">
        <v>94</v>
      </c>
      <c r="J25" s="8"/>
      <c r="K25" s="8"/>
      <c r="L25" s="8"/>
      <c r="M25" s="8"/>
      <c r="N25" s="8">
        <f>+SUBTOTAL(9,N26:N32)</f>
        <v>37813.957999999999</v>
      </c>
      <c r="O25" s="8"/>
      <c r="P25" s="8"/>
      <c r="Q25" s="8"/>
      <c r="R25" s="8"/>
      <c r="S25" s="8">
        <f>+W25+X25</f>
        <v>29909.051033000003</v>
      </c>
      <c r="T25" s="8"/>
      <c r="U25" s="8"/>
      <c r="V25" s="8"/>
      <c r="W25" s="8">
        <v>25461.846000000001</v>
      </c>
      <c r="X25" s="8">
        <v>4447.2050330000002</v>
      </c>
      <c r="Y25" s="8">
        <f>+AC25+AD25</f>
        <v>29909.051033000003</v>
      </c>
      <c r="Z25" s="8"/>
      <c r="AA25" s="8"/>
      <c r="AB25" s="8"/>
      <c r="AC25" s="8">
        <f>+W25</f>
        <v>25461.846000000001</v>
      </c>
      <c r="AD25" s="8">
        <f>+X25</f>
        <v>4447.2050330000002</v>
      </c>
      <c r="AE25" s="8">
        <f>+AI25+AJ25</f>
        <v>9567.9580000000005</v>
      </c>
      <c r="AF25" s="8"/>
      <c r="AG25" s="8"/>
      <c r="AH25" s="8"/>
      <c r="AI25" s="8">
        <f>+'[1]5068+659 (2)'!$F$15</f>
        <v>9567.9580000000005</v>
      </c>
      <c r="AJ25" s="8"/>
      <c r="AK25" s="54">
        <f>+AM25</f>
        <v>9567.9580000000005</v>
      </c>
      <c r="AL25" s="54"/>
      <c r="AM25" s="54">
        <f>+AI25</f>
        <v>9567.9580000000005</v>
      </c>
      <c r="AN25" s="8"/>
      <c r="AO25" s="8"/>
      <c r="AP25" s="8"/>
      <c r="AQ25" s="8"/>
      <c r="AR25" s="8"/>
      <c r="AS25" s="8"/>
      <c r="AT25" s="8"/>
    </row>
    <row r="26" spans="1:47" s="13" customFormat="1" ht="23.25">
      <c r="A26" s="11" t="s">
        <v>14</v>
      </c>
      <c r="B26" s="12" t="s">
        <v>15</v>
      </c>
      <c r="C26" s="12"/>
      <c r="D26" s="12"/>
      <c r="E26" s="12"/>
      <c r="F26" s="12"/>
      <c r="G26" s="12"/>
      <c r="H26" s="12"/>
      <c r="I26" s="8"/>
      <c r="J26" s="8"/>
      <c r="K26" s="8"/>
      <c r="L26" s="8"/>
      <c r="M26" s="8"/>
      <c r="N26" s="8">
        <f>33180.052+336.6</f>
        <v>33516.652000000002</v>
      </c>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row>
    <row r="27" spans="1:47" s="13" customFormat="1" ht="46.5">
      <c r="A27" s="11" t="s">
        <v>14</v>
      </c>
      <c r="B27" s="12" t="s">
        <v>16</v>
      </c>
      <c r="C27" s="12"/>
      <c r="D27" s="12"/>
      <c r="E27" s="12"/>
      <c r="F27" s="12"/>
      <c r="G27" s="12"/>
      <c r="H27" s="12"/>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row>
    <row r="28" spans="1:47" s="13" customFormat="1" ht="46.5">
      <c r="A28" s="11" t="s">
        <v>14</v>
      </c>
      <c r="B28" s="12" t="s">
        <v>17</v>
      </c>
      <c r="C28" s="12"/>
      <c r="D28" s="12"/>
      <c r="E28" s="12"/>
      <c r="F28" s="12"/>
      <c r="G28" s="12"/>
      <c r="H28" s="12"/>
      <c r="I28" s="8"/>
      <c r="J28" s="8"/>
      <c r="K28" s="8"/>
      <c r="L28" s="8"/>
      <c r="M28" s="8"/>
      <c r="N28" s="8">
        <f>721.888+2295.013+759.862</f>
        <v>3776.7629999999999</v>
      </c>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row>
    <row r="29" spans="1:47" s="13" customFormat="1" ht="23.25">
      <c r="A29" s="14" t="s">
        <v>25</v>
      </c>
      <c r="B29" s="15" t="s">
        <v>30</v>
      </c>
      <c r="C29" s="15"/>
      <c r="D29" s="15"/>
      <c r="E29" s="15"/>
      <c r="F29" s="15"/>
      <c r="G29" s="15"/>
      <c r="H29" s="15"/>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row>
    <row r="30" spans="1:47" s="18" customFormat="1" ht="46.5">
      <c r="A30" s="71" t="s">
        <v>6</v>
      </c>
      <c r="B30" s="16" t="s">
        <v>23</v>
      </c>
      <c r="C30" s="16"/>
      <c r="D30" s="16"/>
      <c r="E30" s="16"/>
      <c r="F30" s="16"/>
      <c r="G30" s="16"/>
      <c r="H30" s="16"/>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row>
    <row r="31" spans="1:47" s="18" customFormat="1" ht="69.75">
      <c r="A31" s="72"/>
      <c r="B31" s="16" t="s">
        <v>32</v>
      </c>
      <c r="C31" s="16"/>
      <c r="D31" s="16"/>
      <c r="E31" s="16"/>
      <c r="F31" s="16"/>
      <c r="G31" s="16"/>
      <c r="H31" s="16"/>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row>
    <row r="32" spans="1:47" s="13" customFormat="1" ht="32.25" customHeight="1">
      <c r="A32" s="11" t="s">
        <v>14</v>
      </c>
      <c r="B32" s="12" t="s">
        <v>18</v>
      </c>
      <c r="C32" s="12"/>
      <c r="D32" s="12"/>
      <c r="E32" s="12"/>
      <c r="F32" s="12"/>
      <c r="G32" s="12"/>
      <c r="H32" s="12"/>
      <c r="I32" s="8"/>
      <c r="J32" s="8"/>
      <c r="K32" s="8"/>
      <c r="L32" s="8"/>
      <c r="M32" s="8"/>
      <c r="N32" s="8">
        <v>520.54300000000001</v>
      </c>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row>
    <row r="33" spans="1:47" s="4" customFormat="1" ht="158.25" customHeight="1">
      <c r="A33" s="9">
        <v>4</v>
      </c>
      <c r="B33" s="10" t="s">
        <v>96</v>
      </c>
      <c r="C33" s="10" t="s">
        <v>80</v>
      </c>
      <c r="D33" s="10" t="s">
        <v>81</v>
      </c>
      <c r="E33" s="53" t="s">
        <v>97</v>
      </c>
      <c r="F33" s="53" t="s">
        <v>82</v>
      </c>
      <c r="G33" s="10" t="s">
        <v>99</v>
      </c>
      <c r="H33" s="53" t="s">
        <v>90</v>
      </c>
      <c r="I33" s="8" t="s">
        <v>98</v>
      </c>
      <c r="J33" s="8"/>
      <c r="K33" s="8"/>
      <c r="L33" s="8"/>
      <c r="M33" s="8"/>
      <c r="N33" s="8">
        <v>61723.690756000004</v>
      </c>
      <c r="O33" s="8"/>
      <c r="P33" s="8"/>
      <c r="Q33" s="8"/>
      <c r="R33" s="8"/>
      <c r="S33" s="8">
        <f>+W33</f>
        <v>30673.690756</v>
      </c>
      <c r="T33" s="8"/>
      <c r="U33" s="8"/>
      <c r="V33" s="8"/>
      <c r="W33" s="8">
        <v>30673.690756</v>
      </c>
      <c r="X33" s="8"/>
      <c r="Y33" s="8">
        <f>+AC33</f>
        <v>30673.690756</v>
      </c>
      <c r="Z33" s="8"/>
      <c r="AA33" s="8"/>
      <c r="AB33" s="8"/>
      <c r="AC33" s="8">
        <f>+W33</f>
        <v>30673.690756</v>
      </c>
      <c r="AD33" s="8"/>
      <c r="AE33" s="8">
        <f>+AI33</f>
        <v>16303.104756000001</v>
      </c>
      <c r="AF33" s="8"/>
      <c r="AG33" s="8"/>
      <c r="AH33" s="8"/>
      <c r="AI33" s="8">
        <f>+'[1]5068+659 (2)'!$Q$16</f>
        <v>16303.104756000001</v>
      </c>
      <c r="AJ33" s="8"/>
      <c r="AK33" s="8">
        <f>+AM33</f>
        <v>44413.881387000001</v>
      </c>
      <c r="AL33" s="8"/>
      <c r="AM33" s="8">
        <f>+N33-N40-14370.586</f>
        <v>44413.881387000001</v>
      </c>
      <c r="AN33" s="8"/>
      <c r="AO33" s="8"/>
      <c r="AP33" s="8"/>
      <c r="AQ33" s="8"/>
      <c r="AR33" s="8"/>
      <c r="AS33" s="8"/>
      <c r="AT33" s="8" t="s">
        <v>124</v>
      </c>
      <c r="AU33" s="4">
        <f>+S33-14370.586</f>
        <v>16303.104756000001</v>
      </c>
    </row>
    <row r="34" spans="1:47" s="13" customFormat="1" ht="23.25">
      <c r="A34" s="11" t="s">
        <v>14</v>
      </c>
      <c r="B34" s="12" t="s">
        <v>15</v>
      </c>
      <c r="C34" s="12"/>
      <c r="D34" s="12"/>
      <c r="E34" s="12"/>
      <c r="F34" s="12"/>
      <c r="G34" s="12"/>
      <c r="H34" s="12"/>
      <c r="I34" s="8"/>
      <c r="J34" s="8"/>
      <c r="K34" s="8"/>
      <c r="L34" s="8"/>
      <c r="M34" s="8"/>
      <c r="N34" s="8">
        <v>52900.674737000001</v>
      </c>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row>
    <row r="35" spans="1:47" s="13" customFormat="1" ht="46.5">
      <c r="A35" s="11" t="s">
        <v>14</v>
      </c>
      <c r="B35" s="12" t="s">
        <v>16</v>
      </c>
      <c r="C35" s="12"/>
      <c r="D35" s="12"/>
      <c r="E35" s="12"/>
      <c r="F35" s="12"/>
      <c r="G35" s="12"/>
      <c r="H35" s="12"/>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row>
    <row r="36" spans="1:47" s="13" customFormat="1" ht="46.5">
      <c r="A36" s="11" t="s">
        <v>14</v>
      </c>
      <c r="B36" s="12" t="s">
        <v>17</v>
      </c>
      <c r="C36" s="12"/>
      <c r="D36" s="12"/>
      <c r="E36" s="12"/>
      <c r="F36" s="12"/>
      <c r="G36" s="12"/>
      <c r="H36" s="12"/>
      <c r="I36" s="8"/>
      <c r="J36" s="8"/>
      <c r="K36" s="8"/>
      <c r="L36" s="8"/>
      <c r="M36" s="8"/>
      <c r="N36" s="8">
        <f>892.097848+2577.21656+2477.478242</f>
        <v>5946.7926499999994</v>
      </c>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row>
    <row r="37" spans="1:47" s="13" customFormat="1" ht="23.25">
      <c r="A37" s="14" t="s">
        <v>25</v>
      </c>
      <c r="B37" s="15" t="s">
        <v>30</v>
      </c>
      <c r="C37" s="15"/>
      <c r="D37" s="15"/>
      <c r="E37" s="15"/>
      <c r="F37" s="15"/>
      <c r="G37" s="15"/>
      <c r="H37" s="15"/>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row>
    <row r="38" spans="1:47" s="18" customFormat="1" ht="46.5">
      <c r="A38" s="71" t="s">
        <v>6</v>
      </c>
      <c r="B38" s="16" t="s">
        <v>23</v>
      </c>
      <c r="C38" s="16"/>
      <c r="D38" s="16"/>
      <c r="E38" s="16"/>
      <c r="F38" s="16"/>
      <c r="G38" s="16"/>
      <c r="H38" s="16"/>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row>
    <row r="39" spans="1:47" s="18" customFormat="1" ht="69.75">
      <c r="A39" s="72"/>
      <c r="B39" s="16" t="s">
        <v>32</v>
      </c>
      <c r="C39" s="16"/>
      <c r="D39" s="16"/>
      <c r="E39" s="16"/>
      <c r="F39" s="16"/>
      <c r="G39" s="16"/>
      <c r="H39" s="16"/>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row>
    <row r="40" spans="1:47" s="13" customFormat="1" ht="56.25" customHeight="1">
      <c r="A40" s="11" t="s">
        <v>14</v>
      </c>
      <c r="B40" s="12" t="s">
        <v>18</v>
      </c>
      <c r="C40" s="12"/>
      <c r="D40" s="12"/>
      <c r="E40" s="12"/>
      <c r="F40" s="12"/>
      <c r="G40" s="12"/>
      <c r="H40" s="12"/>
      <c r="I40" s="8"/>
      <c r="J40" s="8"/>
      <c r="K40" s="8"/>
      <c r="L40" s="8"/>
      <c r="M40" s="8"/>
      <c r="N40" s="8">
        <v>2939.2233689999998</v>
      </c>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row>
    <row r="41" spans="1:47" s="4" customFormat="1" ht="158.25" customHeight="1">
      <c r="A41" s="9">
        <v>5</v>
      </c>
      <c r="B41" s="10" t="s">
        <v>100</v>
      </c>
      <c r="C41" s="10" t="s">
        <v>80</v>
      </c>
      <c r="D41" s="10" t="s">
        <v>101</v>
      </c>
      <c r="E41" s="53" t="s">
        <v>102</v>
      </c>
      <c r="F41" s="53" t="s">
        <v>103</v>
      </c>
      <c r="G41" s="10" t="s">
        <v>105</v>
      </c>
      <c r="H41" s="53" t="s">
        <v>84</v>
      </c>
      <c r="I41" s="8" t="s">
        <v>104</v>
      </c>
      <c r="J41" s="8"/>
      <c r="K41" s="8"/>
      <c r="L41" s="8"/>
      <c r="M41" s="8"/>
      <c r="N41" s="8">
        <f>+N42+N44+N48</f>
        <v>8291.0860000000011</v>
      </c>
      <c r="O41" s="8"/>
      <c r="P41" s="8"/>
      <c r="Q41" s="8"/>
      <c r="R41" s="8"/>
      <c r="S41" s="8">
        <f>+W41</f>
        <v>7866.3050000000003</v>
      </c>
      <c r="T41" s="8"/>
      <c r="U41" s="8"/>
      <c r="V41" s="8"/>
      <c r="W41" s="8">
        <f>6500+'[1]5068+659 (2)'!$F$11</f>
        <v>7866.3050000000003</v>
      </c>
      <c r="X41" s="8"/>
      <c r="Y41" s="8">
        <f>+AC41</f>
        <v>7866.3050000000003</v>
      </c>
      <c r="Z41" s="8"/>
      <c r="AA41" s="8"/>
      <c r="AB41" s="8"/>
      <c r="AC41" s="8">
        <f>+W41</f>
        <v>7866.3050000000003</v>
      </c>
      <c r="AD41" s="8"/>
      <c r="AE41" s="8">
        <f>+AI41</f>
        <v>1366.3050000000001</v>
      </c>
      <c r="AF41" s="8"/>
      <c r="AG41" s="8"/>
      <c r="AH41" s="8"/>
      <c r="AI41" s="8">
        <f>+'[1]5068+659 (2)'!$F$11</f>
        <v>1366.3050000000001</v>
      </c>
      <c r="AJ41" s="8"/>
      <c r="AK41" s="8">
        <f>+AM41</f>
        <v>1366.3050000000001</v>
      </c>
      <c r="AL41" s="8"/>
      <c r="AM41" s="8">
        <f>+AI41</f>
        <v>1366.3050000000001</v>
      </c>
      <c r="AN41" s="8"/>
      <c r="AO41" s="8"/>
      <c r="AP41" s="8"/>
      <c r="AQ41" s="8"/>
      <c r="AR41" s="8"/>
      <c r="AS41" s="8"/>
      <c r="AT41" s="8"/>
    </row>
    <row r="42" spans="1:47" s="13" customFormat="1" ht="23.25">
      <c r="A42" s="11" t="s">
        <v>14</v>
      </c>
      <c r="B42" s="12" t="s">
        <v>15</v>
      </c>
      <c r="C42" s="12"/>
      <c r="D42" s="12"/>
      <c r="E42" s="12"/>
      <c r="F42" s="12"/>
      <c r="G42" s="12"/>
      <c r="H42" s="12"/>
      <c r="I42" s="8"/>
      <c r="J42" s="8"/>
      <c r="K42" s="8"/>
      <c r="L42" s="8"/>
      <c r="M42" s="8"/>
      <c r="N42" s="8">
        <v>6686.616</v>
      </c>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row>
    <row r="43" spans="1:47" s="13" customFormat="1" ht="46.5">
      <c r="A43" s="11" t="s">
        <v>14</v>
      </c>
      <c r="B43" s="12" t="s">
        <v>16</v>
      </c>
      <c r="C43" s="12"/>
      <c r="D43" s="12"/>
      <c r="E43" s="12"/>
      <c r="F43" s="12"/>
      <c r="G43" s="12"/>
      <c r="H43" s="12"/>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row>
    <row r="44" spans="1:47" s="13" customFormat="1" ht="46.5">
      <c r="A44" s="11" t="s">
        <v>14</v>
      </c>
      <c r="B44" s="12" t="s">
        <v>17</v>
      </c>
      <c r="C44" s="12"/>
      <c r="D44" s="12"/>
      <c r="E44" s="12"/>
      <c r="F44" s="12"/>
      <c r="G44" s="12"/>
      <c r="H44" s="12"/>
      <c r="I44" s="8"/>
      <c r="J44" s="8"/>
      <c r="K44" s="8"/>
      <c r="L44" s="8"/>
      <c r="M44" s="8"/>
      <c r="N44" s="8">
        <f>191.03+829.659+159</f>
        <v>1179.6889999999999</v>
      </c>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row>
    <row r="45" spans="1:47" s="13" customFormat="1" ht="23.25">
      <c r="A45" s="14" t="s">
        <v>25</v>
      </c>
      <c r="B45" s="15" t="s">
        <v>30</v>
      </c>
      <c r="C45" s="15"/>
      <c r="D45" s="15"/>
      <c r="E45" s="15"/>
      <c r="F45" s="15"/>
      <c r="G45" s="15"/>
      <c r="H45" s="15"/>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row>
    <row r="46" spans="1:47" s="18" customFormat="1" ht="46.5">
      <c r="A46" s="71" t="s">
        <v>6</v>
      </c>
      <c r="B46" s="16" t="s">
        <v>23</v>
      </c>
      <c r="C46" s="16"/>
      <c r="D46" s="16"/>
      <c r="E46" s="16"/>
      <c r="F46" s="16"/>
      <c r="G46" s="16"/>
      <c r="H46" s="16"/>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row>
    <row r="47" spans="1:47" s="18" customFormat="1" ht="69.75">
      <c r="A47" s="72"/>
      <c r="B47" s="16" t="s">
        <v>32</v>
      </c>
      <c r="C47" s="16"/>
      <c r="D47" s="16"/>
      <c r="E47" s="16"/>
      <c r="F47" s="16"/>
      <c r="G47" s="16"/>
      <c r="H47" s="16"/>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row>
    <row r="48" spans="1:47" s="13" customFormat="1" ht="31.5" customHeight="1">
      <c r="A48" s="11" t="s">
        <v>14</v>
      </c>
      <c r="B48" s="12" t="s">
        <v>18</v>
      </c>
      <c r="C48" s="12"/>
      <c r="D48" s="12"/>
      <c r="E48" s="12"/>
      <c r="F48" s="12"/>
      <c r="G48" s="12"/>
      <c r="H48" s="12"/>
      <c r="I48" s="8"/>
      <c r="J48" s="8"/>
      <c r="K48" s="8"/>
      <c r="L48" s="8"/>
      <c r="M48" s="8"/>
      <c r="N48" s="8">
        <v>424.78100000000001</v>
      </c>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row>
    <row r="49" spans="1:47" s="4" customFormat="1" ht="158.25" customHeight="1">
      <c r="A49" s="9">
        <v>6</v>
      </c>
      <c r="B49" s="10" t="s">
        <v>108</v>
      </c>
      <c r="C49" s="10" t="s">
        <v>80</v>
      </c>
      <c r="D49" s="10" t="s">
        <v>101</v>
      </c>
      <c r="E49" s="53" t="s">
        <v>106</v>
      </c>
      <c r="F49" s="53" t="s">
        <v>82</v>
      </c>
      <c r="G49" s="10" t="s">
        <v>105</v>
      </c>
      <c r="H49" s="53" t="s">
        <v>84</v>
      </c>
      <c r="I49" s="8" t="s">
        <v>107</v>
      </c>
      <c r="J49" s="8"/>
      <c r="K49" s="8"/>
      <c r="L49" s="8"/>
      <c r="M49" s="8"/>
      <c r="N49" s="8">
        <f>+N50+N52+N56</f>
        <v>8160.0000000000009</v>
      </c>
      <c r="O49" s="8"/>
      <c r="P49" s="8"/>
      <c r="Q49" s="8"/>
      <c r="R49" s="8"/>
      <c r="S49" s="8">
        <f>+W49</f>
        <v>8160</v>
      </c>
      <c r="T49" s="8"/>
      <c r="U49" s="8"/>
      <c r="V49" s="8"/>
      <c r="W49" s="8">
        <v>8160</v>
      </c>
      <c r="X49" s="8"/>
      <c r="Y49" s="8">
        <f>+AC49</f>
        <v>7953.18</v>
      </c>
      <c r="Z49" s="8"/>
      <c r="AA49" s="8"/>
      <c r="AB49" s="8"/>
      <c r="AC49" s="8">
        <f>8160-206.82</f>
        <v>7953.18</v>
      </c>
      <c r="AD49" s="8"/>
      <c r="AE49" s="8">
        <f>+AI49</f>
        <v>2185.0050000000001</v>
      </c>
      <c r="AF49" s="8"/>
      <c r="AG49" s="8"/>
      <c r="AH49" s="8"/>
      <c r="AI49" s="8">
        <f>+'[1]5068+659 (2)'!$F$12</f>
        <v>2185.0050000000001</v>
      </c>
      <c r="AJ49" s="8"/>
      <c r="AK49" s="8">
        <f>+AM49</f>
        <v>1978.1860000000001</v>
      </c>
      <c r="AL49" s="8"/>
      <c r="AM49" s="8">
        <f>+AI49-N56</f>
        <v>1978.1860000000001</v>
      </c>
      <c r="AN49" s="8"/>
      <c r="AO49" s="8"/>
      <c r="AP49" s="8"/>
      <c r="AQ49" s="8"/>
      <c r="AR49" s="8"/>
      <c r="AS49" s="8"/>
      <c r="AT49" s="8"/>
    </row>
    <row r="50" spans="1:47" s="13" customFormat="1" ht="23.25">
      <c r="A50" s="11" t="s">
        <v>14</v>
      </c>
      <c r="B50" s="12" t="s">
        <v>15</v>
      </c>
      <c r="C50" s="12"/>
      <c r="D50" s="12"/>
      <c r="E50" s="12"/>
      <c r="F50" s="12"/>
      <c r="G50" s="12"/>
      <c r="H50" s="12"/>
      <c r="I50" s="8"/>
      <c r="J50" s="8"/>
      <c r="K50" s="8"/>
      <c r="L50" s="8"/>
      <c r="M50" s="8"/>
      <c r="N50" s="8">
        <v>7067.2730000000001</v>
      </c>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row>
    <row r="51" spans="1:47" s="13" customFormat="1" ht="46.5">
      <c r="A51" s="11" t="s">
        <v>14</v>
      </c>
      <c r="B51" s="12" t="s">
        <v>16</v>
      </c>
      <c r="C51" s="12"/>
      <c r="D51" s="12"/>
      <c r="E51" s="12"/>
      <c r="F51" s="12"/>
      <c r="G51" s="12"/>
      <c r="H51" s="12"/>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row>
    <row r="52" spans="1:47" s="13" customFormat="1" ht="46.5">
      <c r="A52" s="11" t="s">
        <v>14</v>
      </c>
      <c r="B52" s="12" t="s">
        <v>17</v>
      </c>
      <c r="C52" s="12"/>
      <c r="D52" s="12"/>
      <c r="E52" s="12"/>
      <c r="F52" s="12"/>
      <c r="G52" s="12"/>
      <c r="H52" s="12"/>
      <c r="I52" s="8"/>
      <c r="J52" s="8"/>
      <c r="K52" s="8"/>
      <c r="L52" s="8"/>
      <c r="M52" s="8"/>
      <c r="N52" s="8">
        <f>197.884+603.015+85.009</f>
        <v>885.90800000000002</v>
      </c>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row>
    <row r="53" spans="1:47" s="13" customFormat="1" ht="23.25">
      <c r="A53" s="14" t="s">
        <v>25</v>
      </c>
      <c r="B53" s="15" t="s">
        <v>30</v>
      </c>
      <c r="C53" s="15"/>
      <c r="D53" s="15"/>
      <c r="E53" s="15"/>
      <c r="F53" s="15"/>
      <c r="G53" s="15"/>
      <c r="H53" s="15"/>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row>
    <row r="54" spans="1:47" s="18" customFormat="1" ht="46.5">
      <c r="A54" s="71" t="s">
        <v>6</v>
      </c>
      <c r="B54" s="16" t="s">
        <v>23</v>
      </c>
      <c r="C54" s="16"/>
      <c r="D54" s="16"/>
      <c r="E54" s="16"/>
      <c r="F54" s="16"/>
      <c r="G54" s="16"/>
      <c r="H54" s="16"/>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row>
    <row r="55" spans="1:47" s="18" customFormat="1" ht="69.75">
      <c r="A55" s="72"/>
      <c r="B55" s="16" t="s">
        <v>32</v>
      </c>
      <c r="C55" s="16"/>
      <c r="D55" s="16"/>
      <c r="E55" s="16"/>
      <c r="F55" s="16"/>
      <c r="G55" s="16"/>
      <c r="H55" s="16"/>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row>
    <row r="56" spans="1:47" s="13" customFormat="1" ht="31.5" customHeight="1">
      <c r="A56" s="11" t="s">
        <v>14</v>
      </c>
      <c r="B56" s="12" t="s">
        <v>18</v>
      </c>
      <c r="C56" s="12"/>
      <c r="D56" s="12"/>
      <c r="E56" s="12"/>
      <c r="F56" s="12"/>
      <c r="G56" s="12"/>
      <c r="H56" s="12"/>
      <c r="I56" s="8"/>
      <c r="J56" s="8"/>
      <c r="K56" s="8"/>
      <c r="L56" s="8"/>
      <c r="M56" s="8"/>
      <c r="N56" s="8">
        <v>206.81899999999999</v>
      </c>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row>
    <row r="57" spans="1:47" s="4" customFormat="1" ht="158.25" customHeight="1">
      <c r="A57" s="9">
        <v>7</v>
      </c>
      <c r="B57" s="10" t="s">
        <v>109</v>
      </c>
      <c r="C57" s="10" t="s">
        <v>80</v>
      </c>
      <c r="D57" s="10" t="s">
        <v>101</v>
      </c>
      <c r="E57" s="53" t="s">
        <v>110</v>
      </c>
      <c r="F57" s="53" t="s">
        <v>111</v>
      </c>
      <c r="G57" s="10" t="s">
        <v>105</v>
      </c>
      <c r="H57" s="53" t="s">
        <v>84</v>
      </c>
      <c r="I57" s="8" t="s">
        <v>112</v>
      </c>
      <c r="J57" s="8"/>
      <c r="K57" s="8"/>
      <c r="L57" s="8"/>
      <c r="M57" s="8"/>
      <c r="N57" s="8">
        <f>+N58+N60+N64</f>
        <v>40195.999999999993</v>
      </c>
      <c r="O57" s="8"/>
      <c r="P57" s="8"/>
      <c r="Q57" s="8"/>
      <c r="R57" s="8"/>
      <c r="S57" s="8">
        <f>+W57</f>
        <v>40196</v>
      </c>
      <c r="T57" s="8"/>
      <c r="U57" s="8"/>
      <c r="V57" s="8"/>
      <c r="W57" s="8">
        <v>40196</v>
      </c>
      <c r="X57" s="8"/>
      <c r="Y57" s="8">
        <f>+AC57</f>
        <v>35796</v>
      </c>
      <c r="Z57" s="8"/>
      <c r="AA57" s="8"/>
      <c r="AB57" s="8"/>
      <c r="AC57" s="8">
        <f>+W57-4400</f>
        <v>35796</v>
      </c>
      <c r="AD57" s="8"/>
      <c r="AE57" s="8">
        <f>+AI57</f>
        <v>27496</v>
      </c>
      <c r="AF57" s="8"/>
      <c r="AG57" s="8"/>
      <c r="AH57" s="8"/>
      <c r="AI57" s="8">
        <v>27496</v>
      </c>
      <c r="AJ57" s="8"/>
      <c r="AK57" s="8">
        <f>+AM57</f>
        <v>23096</v>
      </c>
      <c r="AL57" s="8"/>
      <c r="AM57" s="8">
        <f>+AI57-4400</f>
        <v>23096</v>
      </c>
      <c r="AN57" s="8"/>
      <c r="AO57" s="8"/>
      <c r="AP57" s="8"/>
      <c r="AQ57" s="8"/>
      <c r="AR57" s="8"/>
      <c r="AS57" s="8"/>
      <c r="AT57" s="8" t="s">
        <v>121</v>
      </c>
      <c r="AU57" s="4">
        <f>+'[1]5068+659'!$E$8+AM57</f>
        <v>35796</v>
      </c>
    </row>
    <row r="58" spans="1:47" s="13" customFormat="1" ht="23.25">
      <c r="A58" s="11" t="s">
        <v>14</v>
      </c>
      <c r="B58" s="12" t="s">
        <v>15</v>
      </c>
      <c r="C58" s="12"/>
      <c r="D58" s="12"/>
      <c r="E58" s="12"/>
      <c r="F58" s="12"/>
      <c r="G58" s="12"/>
      <c r="H58" s="12"/>
      <c r="I58" s="8"/>
      <c r="J58" s="8"/>
      <c r="K58" s="8"/>
      <c r="L58" s="8"/>
      <c r="M58" s="8"/>
      <c r="N58" s="8">
        <f>31082.176+1511.545</f>
        <v>32593.720999999998</v>
      </c>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row>
    <row r="59" spans="1:47" s="13" customFormat="1" ht="46.5">
      <c r="A59" s="11" t="s">
        <v>14</v>
      </c>
      <c r="B59" s="12" t="s">
        <v>16</v>
      </c>
      <c r="C59" s="12"/>
      <c r="D59" s="12"/>
      <c r="E59" s="12"/>
      <c r="F59" s="12"/>
      <c r="G59" s="12"/>
      <c r="H59" s="12"/>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row>
    <row r="60" spans="1:47" s="13" customFormat="1" ht="46.5">
      <c r="A60" s="11" t="s">
        <v>14</v>
      </c>
      <c r="B60" s="12" t="s">
        <v>17</v>
      </c>
      <c r="C60" s="12"/>
      <c r="D60" s="12"/>
      <c r="E60" s="12"/>
      <c r="F60" s="12"/>
      <c r="G60" s="12"/>
      <c r="H60" s="12"/>
      <c r="I60" s="8"/>
      <c r="J60" s="8"/>
      <c r="K60" s="8"/>
      <c r="L60" s="8"/>
      <c r="M60" s="8"/>
      <c r="N60" s="8">
        <f>836.473+3607.442+550.692</f>
        <v>4994.607</v>
      </c>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row>
    <row r="61" spans="1:47" s="13" customFormat="1" ht="23.25">
      <c r="A61" s="14" t="s">
        <v>25</v>
      </c>
      <c r="B61" s="15" t="s">
        <v>30</v>
      </c>
      <c r="C61" s="15"/>
      <c r="D61" s="15"/>
      <c r="E61" s="15"/>
      <c r="F61" s="15"/>
      <c r="G61" s="15"/>
      <c r="H61" s="15"/>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row>
    <row r="62" spans="1:47" s="18" customFormat="1" ht="46.5">
      <c r="A62" s="71" t="s">
        <v>6</v>
      </c>
      <c r="B62" s="16" t="s">
        <v>23</v>
      </c>
      <c r="C62" s="16"/>
      <c r="D62" s="16"/>
      <c r="E62" s="16"/>
      <c r="F62" s="16"/>
      <c r="G62" s="16"/>
      <c r="H62" s="16"/>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row>
    <row r="63" spans="1:47" s="18" customFormat="1" ht="69.75">
      <c r="A63" s="72"/>
      <c r="B63" s="16" t="s">
        <v>32</v>
      </c>
      <c r="C63" s="16"/>
      <c r="D63" s="16"/>
      <c r="E63" s="16"/>
      <c r="F63" s="16"/>
      <c r="G63" s="16"/>
      <c r="H63" s="16"/>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row>
    <row r="64" spans="1:47" s="13" customFormat="1" ht="31.5" customHeight="1">
      <c r="A64" s="11" t="s">
        <v>14</v>
      </c>
      <c r="B64" s="12" t="s">
        <v>18</v>
      </c>
      <c r="C64" s="12"/>
      <c r="D64" s="12"/>
      <c r="E64" s="12"/>
      <c r="F64" s="12"/>
      <c r="G64" s="12"/>
      <c r="H64" s="12"/>
      <c r="I64" s="8"/>
      <c r="J64" s="8"/>
      <c r="K64" s="8"/>
      <c r="L64" s="8"/>
      <c r="M64" s="8"/>
      <c r="N64" s="8">
        <v>2607.672</v>
      </c>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row>
    <row r="65" spans="1:47" s="4" customFormat="1" ht="158.25" customHeight="1">
      <c r="A65" s="9">
        <v>8</v>
      </c>
      <c r="B65" s="10" t="s">
        <v>113</v>
      </c>
      <c r="C65" s="10" t="s">
        <v>80</v>
      </c>
      <c r="D65" s="10" t="s">
        <v>101</v>
      </c>
      <c r="E65" s="53" t="s">
        <v>114</v>
      </c>
      <c r="F65" s="53" t="s">
        <v>115</v>
      </c>
      <c r="G65" s="10" t="s">
        <v>105</v>
      </c>
      <c r="H65" s="53" t="s">
        <v>84</v>
      </c>
      <c r="I65" s="8" t="s">
        <v>116</v>
      </c>
      <c r="J65" s="8"/>
      <c r="K65" s="8"/>
      <c r="L65" s="8"/>
      <c r="M65" s="8"/>
      <c r="N65" s="8">
        <f>+N66+N68+N72</f>
        <v>47500</v>
      </c>
      <c r="O65" s="8"/>
      <c r="P65" s="8"/>
      <c r="Q65" s="8"/>
      <c r="R65" s="8"/>
      <c r="S65" s="8">
        <f>+W65</f>
        <v>47500</v>
      </c>
      <c r="T65" s="8"/>
      <c r="U65" s="8"/>
      <c r="V65" s="8"/>
      <c r="W65" s="8">
        <f>+N65</f>
        <v>47500</v>
      </c>
      <c r="X65" s="8"/>
      <c r="Y65" s="8">
        <f>+AC65</f>
        <v>41500</v>
      </c>
      <c r="Z65" s="8"/>
      <c r="AA65" s="8"/>
      <c r="AB65" s="8"/>
      <c r="AC65" s="8">
        <f>+AU65+'[1]5068+659'!$E$9</f>
        <v>41500</v>
      </c>
      <c r="AD65" s="8"/>
      <c r="AE65" s="8">
        <f>+AI65</f>
        <v>32900</v>
      </c>
      <c r="AF65" s="8"/>
      <c r="AG65" s="8"/>
      <c r="AH65" s="8"/>
      <c r="AI65" s="8">
        <v>32900</v>
      </c>
      <c r="AJ65" s="8"/>
      <c r="AK65" s="8">
        <f>+AM65</f>
        <v>26900</v>
      </c>
      <c r="AL65" s="8"/>
      <c r="AM65" s="8">
        <f>+AI65-6000</f>
        <v>26900</v>
      </c>
      <c r="AN65" s="8"/>
      <c r="AO65" s="8"/>
      <c r="AP65" s="8"/>
      <c r="AQ65" s="8"/>
      <c r="AR65" s="8"/>
      <c r="AS65" s="8"/>
      <c r="AT65" s="8" t="s">
        <v>122</v>
      </c>
      <c r="AU65" s="4">
        <f>+AM65</f>
        <v>26900</v>
      </c>
    </row>
    <row r="66" spans="1:47" s="13" customFormat="1" ht="23.25">
      <c r="A66" s="11" t="s">
        <v>14</v>
      </c>
      <c r="B66" s="12" t="s">
        <v>15</v>
      </c>
      <c r="C66" s="12"/>
      <c r="D66" s="12"/>
      <c r="E66" s="12"/>
      <c r="F66" s="12"/>
      <c r="G66" s="12"/>
      <c r="H66" s="12"/>
      <c r="I66" s="8"/>
      <c r="J66" s="8"/>
      <c r="K66" s="8"/>
      <c r="L66" s="8"/>
      <c r="M66" s="8"/>
      <c r="N66" s="8">
        <f>34939.029+2928.2</f>
        <v>37867.228999999999</v>
      </c>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13">
        <f>+AU65+14600</f>
        <v>41500</v>
      </c>
    </row>
    <row r="67" spans="1:47" s="13" customFormat="1" ht="46.5">
      <c r="A67" s="11" t="s">
        <v>14</v>
      </c>
      <c r="B67" s="12" t="s">
        <v>16</v>
      </c>
      <c r="C67" s="12"/>
      <c r="D67" s="12"/>
      <c r="E67" s="12"/>
      <c r="F67" s="12"/>
      <c r="G67" s="12"/>
      <c r="H67" s="12"/>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row>
    <row r="68" spans="1:47" s="13" customFormat="1" ht="46.5">
      <c r="A68" s="11" t="s">
        <v>14</v>
      </c>
      <c r="B68" s="12" t="s">
        <v>17</v>
      </c>
      <c r="C68" s="12"/>
      <c r="D68" s="12"/>
      <c r="E68" s="12"/>
      <c r="F68" s="12"/>
      <c r="G68" s="12"/>
      <c r="H68" s="12"/>
      <c r="I68" s="8"/>
      <c r="J68" s="8"/>
      <c r="K68" s="8"/>
      <c r="L68" s="8"/>
      <c r="M68" s="8"/>
      <c r="N68" s="8">
        <f>952.249+4123.264+828.967</f>
        <v>5904.48</v>
      </c>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row>
    <row r="69" spans="1:47" s="13" customFormat="1" ht="23.25">
      <c r="A69" s="14" t="s">
        <v>25</v>
      </c>
      <c r="B69" s="15" t="s">
        <v>30</v>
      </c>
      <c r="C69" s="15"/>
      <c r="D69" s="15"/>
      <c r="E69" s="15"/>
      <c r="F69" s="15"/>
      <c r="G69" s="15"/>
      <c r="H69" s="15"/>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row>
    <row r="70" spans="1:47" s="18" customFormat="1" ht="46.5">
      <c r="A70" s="71" t="s">
        <v>6</v>
      </c>
      <c r="B70" s="16" t="s">
        <v>23</v>
      </c>
      <c r="C70" s="16"/>
      <c r="D70" s="16"/>
      <c r="E70" s="16"/>
      <c r="F70" s="16"/>
      <c r="G70" s="16"/>
      <c r="H70" s="16"/>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row>
    <row r="71" spans="1:47" s="18" customFormat="1" ht="69.75">
      <c r="A71" s="72"/>
      <c r="B71" s="16" t="s">
        <v>32</v>
      </c>
      <c r="C71" s="16"/>
      <c r="D71" s="16"/>
      <c r="E71" s="16"/>
      <c r="F71" s="16"/>
      <c r="G71" s="16"/>
      <c r="H71" s="16"/>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row>
    <row r="72" spans="1:47" s="13" customFormat="1" ht="31.5" customHeight="1">
      <c r="A72" s="11" t="s">
        <v>14</v>
      </c>
      <c r="B72" s="12" t="s">
        <v>18</v>
      </c>
      <c r="C72" s="12"/>
      <c r="D72" s="12"/>
      <c r="E72" s="12"/>
      <c r="F72" s="12"/>
      <c r="G72" s="12"/>
      <c r="H72" s="12"/>
      <c r="I72" s="8"/>
      <c r="J72" s="8"/>
      <c r="K72" s="8"/>
      <c r="L72" s="8"/>
      <c r="M72" s="8"/>
      <c r="N72" s="8">
        <v>3728.2910000000002</v>
      </c>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row>
    <row r="73" spans="1:47" s="4" customFormat="1" ht="158.25" customHeight="1">
      <c r="A73" s="9">
        <v>9</v>
      </c>
      <c r="B73" s="10" t="s">
        <v>117</v>
      </c>
      <c r="C73" s="10" t="s">
        <v>80</v>
      </c>
      <c r="D73" s="10" t="s">
        <v>101</v>
      </c>
      <c r="E73" s="53" t="s">
        <v>118</v>
      </c>
      <c r="F73" s="53" t="s">
        <v>115</v>
      </c>
      <c r="G73" s="10" t="s">
        <v>105</v>
      </c>
      <c r="H73" s="53" t="s">
        <v>84</v>
      </c>
      <c r="I73" s="8" t="s">
        <v>119</v>
      </c>
      <c r="J73" s="8"/>
      <c r="K73" s="8"/>
      <c r="L73" s="8"/>
      <c r="M73" s="8"/>
      <c r="N73" s="8">
        <f>+N74+N76+N80</f>
        <v>35400</v>
      </c>
      <c r="O73" s="8"/>
      <c r="P73" s="8"/>
      <c r="Q73" s="8"/>
      <c r="R73" s="8"/>
      <c r="S73" s="8">
        <f>+W73</f>
        <v>32553.807199999999</v>
      </c>
      <c r="T73" s="8"/>
      <c r="U73" s="8"/>
      <c r="V73" s="8"/>
      <c r="W73" s="8">
        <v>32553.807199999999</v>
      </c>
      <c r="X73" s="8"/>
      <c r="Y73" s="8">
        <f>+AC73</f>
        <v>30053.807199999999</v>
      </c>
      <c r="Z73" s="8"/>
      <c r="AA73" s="8"/>
      <c r="AB73" s="8"/>
      <c r="AC73" s="8">
        <f>+W73-2500</f>
        <v>30053.807199999999</v>
      </c>
      <c r="AD73" s="8"/>
      <c r="AE73" s="8">
        <f>+AI73</f>
        <v>22304.034</v>
      </c>
      <c r="AF73" s="8"/>
      <c r="AG73" s="8"/>
      <c r="AH73" s="8"/>
      <c r="AI73" s="8">
        <v>22304.034</v>
      </c>
      <c r="AJ73" s="8"/>
      <c r="AK73" s="8">
        <f>+AM73</f>
        <v>19804.034</v>
      </c>
      <c r="AL73" s="8"/>
      <c r="AM73" s="8">
        <f>+AI73-2500</f>
        <v>19804.034</v>
      </c>
      <c r="AN73" s="8"/>
      <c r="AO73" s="8"/>
      <c r="AP73" s="8"/>
      <c r="AQ73" s="8"/>
      <c r="AR73" s="8"/>
      <c r="AS73" s="8"/>
      <c r="AT73" s="8" t="s">
        <v>123</v>
      </c>
    </row>
    <row r="74" spans="1:47" s="13" customFormat="1" ht="23.25">
      <c r="A74" s="11" t="s">
        <v>14</v>
      </c>
      <c r="B74" s="12" t="s">
        <v>15</v>
      </c>
      <c r="C74" s="12"/>
      <c r="D74" s="12"/>
      <c r="E74" s="12"/>
      <c r="F74" s="12"/>
      <c r="G74" s="12"/>
      <c r="H74" s="12"/>
      <c r="I74" s="8"/>
      <c r="J74" s="8"/>
      <c r="K74" s="8"/>
      <c r="L74" s="8"/>
      <c r="M74" s="8"/>
      <c r="N74" s="8">
        <f>27848.654+1514.951</f>
        <v>29363.605</v>
      </c>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row>
    <row r="75" spans="1:47" s="13" customFormat="1" ht="46.5">
      <c r="A75" s="11" t="s">
        <v>14</v>
      </c>
      <c r="B75" s="12" t="s">
        <v>16</v>
      </c>
      <c r="C75" s="12"/>
      <c r="D75" s="12"/>
      <c r="E75" s="12"/>
      <c r="F75" s="12"/>
      <c r="G75" s="12"/>
      <c r="H75" s="12"/>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row>
    <row r="76" spans="1:47" s="13" customFormat="1" ht="46.5">
      <c r="A76" s="11" t="s">
        <v>14</v>
      </c>
      <c r="B76" s="12" t="s">
        <v>17</v>
      </c>
      <c r="C76" s="12"/>
      <c r="D76" s="12"/>
      <c r="E76" s="12"/>
      <c r="F76" s="12"/>
      <c r="G76" s="12"/>
      <c r="H76" s="12"/>
      <c r="I76" s="8"/>
      <c r="J76" s="8"/>
      <c r="K76" s="8"/>
      <c r="L76" s="8"/>
      <c r="M76" s="8"/>
      <c r="N76" s="8">
        <f>773.676+3400.729+666.021</f>
        <v>4840.4259999999995</v>
      </c>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row>
    <row r="77" spans="1:47" s="13" customFormat="1" ht="23.25">
      <c r="A77" s="14" t="s">
        <v>25</v>
      </c>
      <c r="B77" s="15" t="s">
        <v>30</v>
      </c>
      <c r="C77" s="15"/>
      <c r="D77" s="15"/>
      <c r="E77" s="15"/>
      <c r="F77" s="15"/>
      <c r="G77" s="15"/>
      <c r="H77" s="15"/>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row>
    <row r="78" spans="1:47" s="18" customFormat="1" ht="46.5">
      <c r="A78" s="71" t="s">
        <v>6</v>
      </c>
      <c r="B78" s="16" t="s">
        <v>23</v>
      </c>
      <c r="C78" s="16"/>
      <c r="D78" s="16"/>
      <c r="E78" s="16"/>
      <c r="F78" s="16"/>
      <c r="G78" s="16"/>
      <c r="H78" s="16"/>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row>
    <row r="79" spans="1:47" s="18" customFormat="1" ht="69.75">
      <c r="A79" s="72"/>
      <c r="B79" s="16" t="s">
        <v>32</v>
      </c>
      <c r="C79" s="16"/>
      <c r="D79" s="16"/>
      <c r="E79" s="16"/>
      <c r="F79" s="16"/>
      <c r="G79" s="16"/>
      <c r="H79" s="16"/>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row>
    <row r="80" spans="1:47" s="13" customFormat="1" ht="31.5" customHeight="1">
      <c r="A80" s="11" t="s">
        <v>14</v>
      </c>
      <c r="B80" s="12" t="s">
        <v>18</v>
      </c>
      <c r="C80" s="12"/>
      <c r="D80" s="12"/>
      <c r="E80" s="12"/>
      <c r="F80" s="12"/>
      <c r="G80" s="12"/>
      <c r="H80" s="12"/>
      <c r="I80" s="8"/>
      <c r="J80" s="8"/>
      <c r="K80" s="8"/>
      <c r="L80" s="8"/>
      <c r="M80" s="8"/>
      <c r="N80" s="8">
        <v>1195.9690000000001</v>
      </c>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row>
    <row r="81" spans="1:46" s="13" customFormat="1" ht="65.25" customHeight="1">
      <c r="A81" s="11">
        <v>2</v>
      </c>
      <c r="B81" s="12" t="s">
        <v>13</v>
      </c>
      <c r="C81" s="12"/>
      <c r="D81" s="12"/>
      <c r="E81" s="12"/>
      <c r="F81" s="12"/>
      <c r="G81" s="12"/>
      <c r="H81" s="12"/>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row>
    <row r="82" spans="1:46" s="13" customFormat="1" ht="33" customHeight="1">
      <c r="A82" s="11"/>
      <c r="B82" s="12" t="s">
        <v>49</v>
      </c>
      <c r="C82" s="12"/>
      <c r="D82" s="12"/>
      <c r="E82" s="12"/>
      <c r="F82" s="12"/>
      <c r="G82" s="12"/>
      <c r="H82" s="12"/>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row>
    <row r="83" spans="1:46" s="13" customFormat="1" ht="74.25" hidden="1" customHeight="1">
      <c r="A83" s="14" t="s">
        <v>14</v>
      </c>
      <c r="B83" s="15" t="s">
        <v>24</v>
      </c>
      <c r="C83" s="15"/>
      <c r="D83" s="15"/>
      <c r="E83" s="15"/>
      <c r="F83" s="15"/>
      <c r="G83" s="15"/>
      <c r="H83" s="15"/>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row>
    <row r="84" spans="1:46" s="18" customFormat="1" ht="77.25" hidden="1" customHeight="1">
      <c r="A84" s="87" t="s">
        <v>6</v>
      </c>
      <c r="B84" s="16" t="s">
        <v>23</v>
      </c>
      <c r="C84" s="16"/>
      <c r="D84" s="16"/>
      <c r="E84" s="16"/>
      <c r="F84" s="16"/>
      <c r="G84" s="16"/>
      <c r="H84" s="16"/>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row>
    <row r="85" spans="1:46" s="18" customFormat="1" ht="111" hidden="1" customHeight="1">
      <c r="A85" s="88"/>
      <c r="B85" s="16" t="s">
        <v>32</v>
      </c>
      <c r="C85" s="16"/>
      <c r="D85" s="16"/>
      <c r="E85" s="16"/>
      <c r="F85" s="16"/>
      <c r="G85" s="16"/>
      <c r="H85" s="16"/>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row>
    <row r="86" spans="1:46" ht="77.25" customHeight="1">
      <c r="A86" s="21" t="s">
        <v>20</v>
      </c>
      <c r="B86" s="10" t="s">
        <v>44</v>
      </c>
      <c r="C86" s="10"/>
      <c r="D86" s="10"/>
      <c r="E86" s="10"/>
      <c r="F86" s="10"/>
      <c r="G86" s="10"/>
      <c r="H86" s="10"/>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row>
    <row r="87" spans="1:46" s="4" customFormat="1" ht="65.25" customHeight="1">
      <c r="A87" s="9" t="s">
        <v>11</v>
      </c>
      <c r="B87" s="10" t="s">
        <v>21</v>
      </c>
      <c r="C87" s="10"/>
      <c r="D87" s="10"/>
      <c r="E87" s="10"/>
      <c r="F87" s="10"/>
      <c r="G87" s="10"/>
      <c r="H87" s="10"/>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row>
    <row r="88" spans="1:46" s="13" customFormat="1" ht="23.25">
      <c r="A88" s="11">
        <v>1</v>
      </c>
      <c r="B88" s="12" t="s">
        <v>13</v>
      </c>
      <c r="C88" s="12"/>
      <c r="D88" s="12"/>
      <c r="E88" s="12"/>
      <c r="F88" s="12"/>
      <c r="G88" s="12"/>
      <c r="H88" s="12"/>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row>
    <row r="89" spans="1:46" s="13" customFormat="1" ht="23.25">
      <c r="A89" s="11" t="s">
        <v>14</v>
      </c>
      <c r="B89" s="12" t="s">
        <v>15</v>
      </c>
      <c r="C89" s="12"/>
      <c r="D89" s="12"/>
      <c r="E89" s="12"/>
      <c r="F89" s="12"/>
      <c r="G89" s="12"/>
      <c r="H89" s="12"/>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row>
    <row r="90" spans="1:46" s="13" customFormat="1" ht="46.5">
      <c r="A90" s="11" t="s">
        <v>14</v>
      </c>
      <c r="B90" s="12" t="s">
        <v>16</v>
      </c>
      <c r="C90" s="12"/>
      <c r="D90" s="12"/>
      <c r="E90" s="12"/>
      <c r="F90" s="12"/>
      <c r="G90" s="12"/>
      <c r="H90" s="12"/>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row>
    <row r="91" spans="1:46" s="13" customFormat="1" ht="46.5">
      <c r="A91" s="11" t="s">
        <v>14</v>
      </c>
      <c r="B91" s="12" t="s">
        <v>17</v>
      </c>
      <c r="C91" s="12"/>
      <c r="D91" s="12"/>
      <c r="E91" s="12"/>
      <c r="F91" s="12"/>
      <c r="G91" s="12"/>
      <c r="H91" s="12"/>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row>
    <row r="92" spans="1:46" s="13" customFormat="1" ht="23.25">
      <c r="A92" s="14" t="s">
        <v>25</v>
      </c>
      <c r="B92" s="15" t="s">
        <v>30</v>
      </c>
      <c r="C92" s="15"/>
      <c r="D92" s="15"/>
      <c r="E92" s="15"/>
      <c r="F92" s="15"/>
      <c r="G92" s="15"/>
      <c r="H92" s="15"/>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row>
    <row r="93" spans="1:46" s="18" customFormat="1" ht="46.5">
      <c r="A93" s="71" t="s">
        <v>6</v>
      </c>
      <c r="B93" s="16" t="s">
        <v>23</v>
      </c>
      <c r="C93" s="16"/>
      <c r="D93" s="16"/>
      <c r="E93" s="16"/>
      <c r="F93" s="16"/>
      <c r="G93" s="16"/>
      <c r="H93" s="16"/>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row>
    <row r="94" spans="1:46" s="18" customFormat="1" ht="69.75">
      <c r="A94" s="72"/>
      <c r="B94" s="16" t="s">
        <v>32</v>
      </c>
      <c r="C94" s="16"/>
      <c r="D94" s="16"/>
      <c r="E94" s="16"/>
      <c r="F94" s="16"/>
      <c r="G94" s="16"/>
      <c r="H94" s="16"/>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row>
    <row r="95" spans="1:46" s="13" customFormat="1" ht="35.25" customHeight="1">
      <c r="A95" s="11" t="s">
        <v>14</v>
      </c>
      <c r="B95" s="12" t="s">
        <v>18</v>
      </c>
      <c r="C95" s="12"/>
      <c r="D95" s="12"/>
      <c r="E95" s="12"/>
      <c r="F95" s="12"/>
      <c r="G95" s="12"/>
      <c r="H95" s="12"/>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row>
    <row r="96" spans="1:46" s="13" customFormat="1" ht="23.25">
      <c r="A96" s="11">
        <v>2</v>
      </c>
      <c r="B96" s="12" t="s">
        <v>13</v>
      </c>
      <c r="C96" s="12"/>
      <c r="D96" s="12"/>
      <c r="E96" s="12"/>
      <c r="F96" s="12"/>
      <c r="G96" s="12"/>
      <c r="H96" s="12"/>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row>
    <row r="97" spans="1:46" s="4" customFormat="1" ht="67.5">
      <c r="A97" s="9" t="s">
        <v>12</v>
      </c>
      <c r="B97" s="10" t="s">
        <v>22</v>
      </c>
      <c r="C97" s="10"/>
      <c r="D97" s="10"/>
      <c r="E97" s="10"/>
      <c r="F97" s="10"/>
      <c r="G97" s="10"/>
      <c r="H97" s="10"/>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73" t="s">
        <v>55</v>
      </c>
    </row>
    <row r="98" spans="1:46" s="4" customFormat="1" ht="65.25" customHeight="1">
      <c r="A98" s="11">
        <v>1</v>
      </c>
      <c r="B98" s="12" t="s">
        <v>13</v>
      </c>
      <c r="C98" s="12"/>
      <c r="D98" s="12"/>
      <c r="E98" s="12"/>
      <c r="F98" s="12"/>
      <c r="G98" s="12"/>
      <c r="H98" s="12"/>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74"/>
    </row>
    <row r="99" spans="1:46" s="4" customFormat="1" ht="65.25" customHeight="1">
      <c r="A99" s="9" t="s">
        <v>43</v>
      </c>
      <c r="B99" s="10" t="s">
        <v>46</v>
      </c>
      <c r="C99" s="10"/>
      <c r="D99" s="10"/>
      <c r="E99" s="10"/>
      <c r="F99" s="10"/>
      <c r="G99" s="10"/>
      <c r="H99" s="10"/>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row>
    <row r="100" spans="1:46" s="4" customFormat="1" ht="65.25" customHeight="1">
      <c r="A100" s="9" t="s">
        <v>11</v>
      </c>
      <c r="B100" s="10" t="s">
        <v>47</v>
      </c>
      <c r="C100" s="10"/>
      <c r="D100" s="10"/>
      <c r="E100" s="10"/>
      <c r="F100" s="10"/>
      <c r="G100" s="10"/>
      <c r="H100" s="10"/>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row>
    <row r="101" spans="1:46" s="13" customFormat="1" ht="65.25" customHeight="1">
      <c r="A101" s="11">
        <v>1</v>
      </c>
      <c r="B101" s="12" t="s">
        <v>13</v>
      </c>
      <c r="C101" s="12"/>
      <c r="D101" s="12"/>
      <c r="E101" s="12"/>
      <c r="F101" s="12"/>
      <c r="G101" s="12"/>
      <c r="H101" s="12"/>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row>
    <row r="102" spans="1:46" s="13" customFormat="1" ht="74.25" hidden="1" customHeight="1">
      <c r="A102" s="11" t="s">
        <v>14</v>
      </c>
      <c r="B102" s="12" t="s">
        <v>15</v>
      </c>
      <c r="C102" s="12"/>
      <c r="D102" s="12"/>
      <c r="E102" s="12"/>
      <c r="F102" s="12"/>
      <c r="G102" s="12"/>
      <c r="H102" s="12"/>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row>
    <row r="103" spans="1:46" s="13" customFormat="1" ht="68.25" hidden="1" customHeight="1">
      <c r="A103" s="11" t="s">
        <v>14</v>
      </c>
      <c r="B103" s="12" t="s">
        <v>16</v>
      </c>
      <c r="C103" s="12"/>
      <c r="D103" s="12"/>
      <c r="E103" s="12"/>
      <c r="F103" s="12"/>
      <c r="G103" s="12"/>
      <c r="H103" s="12"/>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row>
    <row r="104" spans="1:46" s="13" customFormat="1" ht="76.5" hidden="1" customHeight="1">
      <c r="A104" s="11" t="s">
        <v>14</v>
      </c>
      <c r="B104" s="12" t="s">
        <v>17</v>
      </c>
      <c r="C104" s="12"/>
      <c r="D104" s="12"/>
      <c r="E104" s="12"/>
      <c r="F104" s="12"/>
      <c r="G104" s="12"/>
      <c r="H104" s="12"/>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row>
    <row r="105" spans="1:46" s="13" customFormat="1" ht="75.75" hidden="1" customHeight="1">
      <c r="A105" s="14" t="s">
        <v>25</v>
      </c>
      <c r="B105" s="15" t="s">
        <v>30</v>
      </c>
      <c r="C105" s="15"/>
      <c r="D105" s="15"/>
      <c r="E105" s="15"/>
      <c r="F105" s="15"/>
      <c r="G105" s="15"/>
      <c r="H105" s="15"/>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row>
    <row r="106" spans="1:46" s="18" customFormat="1" ht="70.5" hidden="1" customHeight="1">
      <c r="A106" s="71" t="s">
        <v>6</v>
      </c>
      <c r="B106" s="16" t="s">
        <v>23</v>
      </c>
      <c r="C106" s="16"/>
      <c r="D106" s="16"/>
      <c r="E106" s="16"/>
      <c r="F106" s="16"/>
      <c r="G106" s="16"/>
      <c r="H106" s="16"/>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row>
    <row r="107" spans="1:46" s="18" customFormat="1" ht="108" hidden="1" customHeight="1">
      <c r="A107" s="72"/>
      <c r="B107" s="16" t="s">
        <v>32</v>
      </c>
      <c r="C107" s="16"/>
      <c r="D107" s="16"/>
      <c r="E107" s="16"/>
      <c r="F107" s="16"/>
      <c r="G107" s="16"/>
      <c r="H107" s="16"/>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row>
    <row r="108" spans="1:46" s="13" customFormat="1" ht="60" hidden="1" customHeight="1">
      <c r="A108" s="11" t="s">
        <v>14</v>
      </c>
      <c r="B108" s="12" t="s">
        <v>18</v>
      </c>
      <c r="C108" s="12"/>
      <c r="D108" s="12"/>
      <c r="E108" s="12"/>
      <c r="F108" s="12"/>
      <c r="G108" s="12"/>
      <c r="H108" s="12"/>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row>
    <row r="109" spans="1:46" s="13" customFormat="1" ht="65.25" customHeight="1">
      <c r="A109" s="11">
        <v>2</v>
      </c>
      <c r="B109" s="12" t="s">
        <v>13</v>
      </c>
      <c r="C109" s="12"/>
      <c r="D109" s="12"/>
      <c r="E109" s="12"/>
      <c r="F109" s="12"/>
      <c r="G109" s="12"/>
      <c r="H109" s="12"/>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row>
    <row r="110" spans="1:46" s="4" customFormat="1" ht="65.25" customHeight="1">
      <c r="A110" s="9" t="s">
        <v>12</v>
      </c>
      <c r="B110" s="10" t="s">
        <v>48</v>
      </c>
      <c r="C110" s="10"/>
      <c r="D110" s="10"/>
      <c r="E110" s="10"/>
      <c r="F110" s="10"/>
      <c r="G110" s="10"/>
      <c r="H110" s="10"/>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73" t="s">
        <v>45</v>
      </c>
    </row>
    <row r="111" spans="1:46" s="4" customFormat="1" ht="65.25" customHeight="1">
      <c r="A111" s="11">
        <v>1</v>
      </c>
      <c r="B111" s="12" t="s">
        <v>13</v>
      </c>
      <c r="C111" s="12"/>
      <c r="D111" s="12"/>
      <c r="E111" s="12"/>
      <c r="F111" s="12"/>
      <c r="G111" s="12"/>
      <c r="H111" s="12"/>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74"/>
    </row>
    <row r="112" spans="1:46" s="4" customFormat="1" ht="59.25" customHeight="1">
      <c r="A112" s="11">
        <v>1</v>
      </c>
      <c r="B112" s="12" t="s">
        <v>13</v>
      </c>
      <c r="C112" s="12"/>
      <c r="D112" s="12"/>
      <c r="E112" s="12"/>
      <c r="F112" s="12"/>
      <c r="G112" s="12"/>
      <c r="H112" s="12"/>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row>
  </sheetData>
  <mergeCells count="66">
    <mergeCell ref="R5:R6"/>
    <mergeCell ref="S4:S6"/>
    <mergeCell ref="T4:X4"/>
    <mergeCell ref="AF5:AH5"/>
    <mergeCell ref="AF4:AJ4"/>
    <mergeCell ref="Y4:Y6"/>
    <mergeCell ref="Z4:AD4"/>
    <mergeCell ref="Z5:AB5"/>
    <mergeCell ref="AC5:AC6"/>
    <mergeCell ref="AD5:AD6"/>
    <mergeCell ref="J4:O4"/>
    <mergeCell ref="K5:M5"/>
    <mergeCell ref="J5:J6"/>
    <mergeCell ref="N5:N6"/>
    <mergeCell ref="O5:O6"/>
    <mergeCell ref="P4:P6"/>
    <mergeCell ref="Q4:R4"/>
    <mergeCell ref="Q5:Q6"/>
    <mergeCell ref="A1:AS1"/>
    <mergeCell ref="I3:O3"/>
    <mergeCell ref="S3:X3"/>
    <mergeCell ref="AE3:AJ3"/>
    <mergeCell ref="AN3:AS3"/>
    <mergeCell ref="A2:AT2"/>
    <mergeCell ref="Y3:AD3"/>
    <mergeCell ref="P3:R3"/>
    <mergeCell ref="AJ5:AJ6"/>
    <mergeCell ref="AE4:AE6"/>
    <mergeCell ref="W5:W6"/>
    <mergeCell ref="X5:X6"/>
    <mergeCell ref="T5:V5"/>
    <mergeCell ref="A22:A23"/>
    <mergeCell ref="A30:A31"/>
    <mergeCell ref="A38:A39"/>
    <mergeCell ref="A46:A47"/>
    <mergeCell ref="A54:A55"/>
    <mergeCell ref="A3:A6"/>
    <mergeCell ref="B3:B6"/>
    <mergeCell ref="I4:I6"/>
    <mergeCell ref="H3:H6"/>
    <mergeCell ref="C3:C6"/>
    <mergeCell ref="D3:D6"/>
    <mergeCell ref="E3:E6"/>
    <mergeCell ref="F3:F6"/>
    <mergeCell ref="G3:G6"/>
    <mergeCell ref="A106:A107"/>
    <mergeCell ref="AT110:AT111"/>
    <mergeCell ref="AK3:AM3"/>
    <mergeCell ref="AK4:AK6"/>
    <mergeCell ref="AL4:AM4"/>
    <mergeCell ref="AL5:AL6"/>
    <mergeCell ref="AM5:AM6"/>
    <mergeCell ref="AN4:AN6"/>
    <mergeCell ref="AT3:AT6"/>
    <mergeCell ref="AO4:AS4"/>
    <mergeCell ref="AO5:AQ5"/>
    <mergeCell ref="AR5:AR6"/>
    <mergeCell ref="AS5:AS6"/>
    <mergeCell ref="AI5:AI6"/>
    <mergeCell ref="A14:A15"/>
    <mergeCell ref="A84:A85"/>
    <mergeCell ref="A62:A63"/>
    <mergeCell ref="A70:A71"/>
    <mergeCell ref="A78:A79"/>
    <mergeCell ref="A93:A94"/>
    <mergeCell ref="AT97:AT98"/>
  </mergeCells>
  <printOptions horizontalCentered="1"/>
  <pageMargins left="0.31496062992126" right="0.118110236220472" top="0.74803149606299202" bottom="0.74803149606299202" header="0.31496062992126" footer="0.31496062992126"/>
  <pageSetup scale="21"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BB3-B69D-4F76-9A9D-B8977897E5C4}">
  <sheetPr>
    <pageSetUpPr fitToPage="1"/>
  </sheetPr>
  <dimension ref="A1:AU23"/>
  <sheetViews>
    <sheetView tabSelected="1" view="pageBreakPreview" zoomScale="55" zoomScaleNormal="100" zoomScaleSheetLayoutView="55" workbookViewId="0">
      <pane xSplit="2" ySplit="5" topLeftCell="E6" activePane="bottomRight" state="frozen"/>
      <selection pane="topRight" activeCell="C1" sqref="C1"/>
      <selection pane="bottomLeft" activeCell="A6" sqref="A6"/>
      <selection pane="bottomRight" activeCell="AK15" sqref="AK15"/>
    </sheetView>
  </sheetViews>
  <sheetFormatPr defaultRowHeight="15.75"/>
  <cols>
    <col min="1" max="1" width="7.7109375" style="2" customWidth="1"/>
    <col min="2" max="2" width="55.7109375" style="3" customWidth="1"/>
    <col min="3" max="3" width="15.140625" style="3" customWidth="1"/>
    <col min="4" max="4" width="16" style="3" customWidth="1"/>
    <col min="5" max="5" width="32.140625" style="1" customWidth="1"/>
    <col min="6" max="6" width="13.28515625" style="1" customWidth="1"/>
    <col min="7" max="7" width="15.140625" style="1" customWidth="1"/>
    <col min="8" max="8" width="13.42578125" style="1" customWidth="1"/>
    <col min="9" max="9" width="15.42578125" style="1" customWidth="1"/>
    <col min="10" max="11" width="17" style="1" customWidth="1"/>
    <col min="12" max="15" width="13.85546875" style="1" customWidth="1"/>
    <col min="16" max="17" width="16.42578125" style="1" customWidth="1"/>
    <col min="18" max="21" width="13.85546875" style="1" customWidth="1"/>
    <col min="22" max="23" width="16.7109375" style="1" customWidth="1"/>
    <col min="24" max="29" width="13.85546875" style="1" customWidth="1"/>
    <col min="30" max="30" width="16.5703125" style="1" customWidth="1"/>
    <col min="31" max="31" width="14" style="1" customWidth="1"/>
    <col min="32" max="32" width="13" style="1" customWidth="1"/>
    <col min="33" max="33" width="13.85546875" style="1" customWidth="1"/>
    <col min="34" max="35" width="14.85546875" style="1" customWidth="1"/>
    <col min="36" max="36" width="13.85546875" style="1" customWidth="1"/>
    <col min="37" max="37" width="15" style="1" customWidth="1"/>
    <col min="38" max="39" width="13.85546875" style="1" customWidth="1"/>
    <col min="40" max="41" width="16.140625" style="1" customWidth="1"/>
    <col min="42" max="42" width="21.28515625" style="1" customWidth="1"/>
    <col min="43" max="45" width="9.140625" style="1"/>
    <col min="46" max="46" width="42.7109375" style="1" customWidth="1"/>
    <col min="47" max="16384" width="9.140625" style="1"/>
  </cols>
  <sheetData>
    <row r="1" spans="1:47" s="44" customFormat="1" ht="73.5" customHeight="1">
      <c r="A1" s="99" t="s">
        <v>125</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P1" s="56"/>
      <c r="AQ1" s="56"/>
      <c r="AR1" s="56"/>
      <c r="AS1" s="56"/>
      <c r="AT1" s="56"/>
      <c r="AU1" s="56"/>
    </row>
    <row r="2" spans="1:47" s="44" customFormat="1" ht="30" customHeight="1">
      <c r="A2" s="100" t="s">
        <v>31</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56"/>
      <c r="AR2" s="56"/>
      <c r="AS2" s="56"/>
      <c r="AT2" s="56"/>
      <c r="AU2" s="56"/>
    </row>
    <row r="3" spans="1:47" s="44" customFormat="1" ht="30" customHeight="1">
      <c r="A3" s="101" t="s">
        <v>0</v>
      </c>
      <c r="B3" s="102" t="s">
        <v>1</v>
      </c>
      <c r="C3" s="73" t="s">
        <v>40</v>
      </c>
      <c r="D3" s="73" t="s">
        <v>50</v>
      </c>
      <c r="E3" s="104" t="s">
        <v>26</v>
      </c>
      <c r="F3" s="105"/>
      <c r="G3" s="105"/>
      <c r="H3" s="105"/>
      <c r="I3" s="105"/>
      <c r="J3" s="105"/>
      <c r="K3" s="58"/>
      <c r="L3" s="106" t="s">
        <v>73</v>
      </c>
      <c r="M3" s="107"/>
      <c r="N3" s="107"/>
      <c r="O3" s="107"/>
      <c r="P3" s="107"/>
      <c r="Q3" s="59"/>
      <c r="R3" s="106" t="s">
        <v>61</v>
      </c>
      <c r="S3" s="107"/>
      <c r="T3" s="107"/>
      <c r="U3" s="107"/>
      <c r="V3" s="107"/>
      <c r="W3" s="59"/>
      <c r="X3" s="106" t="s">
        <v>72</v>
      </c>
      <c r="Y3" s="107"/>
      <c r="Z3" s="107"/>
      <c r="AA3" s="107"/>
      <c r="AB3" s="107"/>
      <c r="AC3" s="59"/>
      <c r="AD3" s="106" t="s">
        <v>54</v>
      </c>
      <c r="AE3" s="107"/>
      <c r="AF3" s="107"/>
      <c r="AG3" s="107"/>
      <c r="AH3" s="107"/>
      <c r="AI3" s="59"/>
      <c r="AJ3" s="106" t="s">
        <v>58</v>
      </c>
      <c r="AK3" s="107"/>
      <c r="AL3" s="107"/>
      <c r="AM3" s="107"/>
      <c r="AN3" s="107"/>
      <c r="AO3" s="59"/>
      <c r="AP3" s="102" t="s">
        <v>56</v>
      </c>
    </row>
    <row r="4" spans="1:47" s="44" customFormat="1" ht="26.25" customHeight="1">
      <c r="A4" s="101"/>
      <c r="B4" s="102"/>
      <c r="C4" s="103"/>
      <c r="D4" s="103"/>
      <c r="E4" s="108" t="s">
        <v>2</v>
      </c>
      <c r="F4" s="104" t="s">
        <v>3</v>
      </c>
      <c r="G4" s="105"/>
      <c r="H4" s="105"/>
      <c r="I4" s="105"/>
      <c r="J4" s="105"/>
      <c r="K4" s="58"/>
      <c r="L4" s="102" t="s">
        <v>4</v>
      </c>
      <c r="M4" s="106" t="s">
        <v>6</v>
      </c>
      <c r="N4" s="107"/>
      <c r="O4" s="107"/>
      <c r="P4" s="107"/>
      <c r="Q4" s="59"/>
      <c r="R4" s="102" t="s">
        <v>4</v>
      </c>
      <c r="S4" s="106" t="s">
        <v>6</v>
      </c>
      <c r="T4" s="107"/>
      <c r="U4" s="107"/>
      <c r="V4" s="107"/>
      <c r="W4" s="59"/>
      <c r="X4" s="102" t="s">
        <v>4</v>
      </c>
      <c r="Y4" s="106" t="s">
        <v>6</v>
      </c>
      <c r="Z4" s="107"/>
      <c r="AA4" s="107"/>
      <c r="AB4" s="107"/>
      <c r="AC4" s="59"/>
      <c r="AD4" s="102" t="s">
        <v>4</v>
      </c>
      <c r="AE4" s="106" t="s">
        <v>6</v>
      </c>
      <c r="AF4" s="107"/>
      <c r="AG4" s="107"/>
      <c r="AH4" s="107"/>
      <c r="AI4" s="59"/>
      <c r="AJ4" s="102" t="s">
        <v>4</v>
      </c>
      <c r="AK4" s="109" t="s">
        <v>6</v>
      </c>
      <c r="AL4" s="110"/>
      <c r="AM4" s="110"/>
      <c r="AN4" s="110"/>
      <c r="AO4" s="61"/>
      <c r="AP4" s="102"/>
    </row>
    <row r="5" spans="1:47" s="44" customFormat="1" ht="81" customHeight="1">
      <c r="A5" s="101"/>
      <c r="B5" s="102"/>
      <c r="C5" s="74"/>
      <c r="D5" s="74"/>
      <c r="E5" s="108"/>
      <c r="F5" s="60" t="s">
        <v>4</v>
      </c>
      <c r="G5" s="60" t="s">
        <v>9</v>
      </c>
      <c r="H5" s="60" t="s">
        <v>52</v>
      </c>
      <c r="I5" s="60" t="s">
        <v>53</v>
      </c>
      <c r="J5" s="57" t="s">
        <v>70</v>
      </c>
      <c r="K5" s="57" t="s">
        <v>71</v>
      </c>
      <c r="L5" s="102"/>
      <c r="M5" s="60" t="s">
        <v>9</v>
      </c>
      <c r="N5" s="60" t="s">
        <v>52</v>
      </c>
      <c r="O5" s="60" t="s">
        <v>51</v>
      </c>
      <c r="P5" s="57" t="s">
        <v>70</v>
      </c>
      <c r="Q5" s="57" t="s">
        <v>71</v>
      </c>
      <c r="R5" s="102"/>
      <c r="S5" s="60" t="s">
        <v>9</v>
      </c>
      <c r="T5" s="60" t="s">
        <v>52</v>
      </c>
      <c r="U5" s="60" t="s">
        <v>51</v>
      </c>
      <c r="V5" s="57" t="s">
        <v>70</v>
      </c>
      <c r="W5" s="57" t="s">
        <v>71</v>
      </c>
      <c r="X5" s="102"/>
      <c r="Y5" s="60" t="s">
        <v>9</v>
      </c>
      <c r="Z5" s="60" t="s">
        <v>52</v>
      </c>
      <c r="AA5" s="60" t="s">
        <v>51</v>
      </c>
      <c r="AB5" s="57" t="s">
        <v>70</v>
      </c>
      <c r="AC5" s="57" t="s">
        <v>71</v>
      </c>
      <c r="AD5" s="102"/>
      <c r="AE5" s="60" t="s">
        <v>9</v>
      </c>
      <c r="AF5" s="60" t="s">
        <v>52</v>
      </c>
      <c r="AG5" s="60" t="s">
        <v>51</v>
      </c>
      <c r="AH5" s="57" t="s">
        <v>70</v>
      </c>
      <c r="AI5" s="57" t="s">
        <v>71</v>
      </c>
      <c r="AJ5" s="102"/>
      <c r="AK5" s="60" t="s">
        <v>9</v>
      </c>
      <c r="AL5" s="60" t="s">
        <v>52</v>
      </c>
      <c r="AM5" s="60" t="s">
        <v>51</v>
      </c>
      <c r="AN5" s="57" t="s">
        <v>70</v>
      </c>
      <c r="AO5" s="57" t="s">
        <v>71</v>
      </c>
      <c r="AP5" s="102"/>
    </row>
    <row r="6" spans="1:47" s="65" customFormat="1" ht="28.5" customHeight="1">
      <c r="A6" s="52" t="s">
        <v>11</v>
      </c>
      <c r="B6" s="62" t="s">
        <v>21</v>
      </c>
      <c r="C6" s="63"/>
      <c r="D6" s="63"/>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row>
    <row r="7" spans="1:47" s="65" customFormat="1" ht="37.5">
      <c r="A7" s="66">
        <v>1</v>
      </c>
      <c r="B7" s="63" t="s">
        <v>126</v>
      </c>
      <c r="C7" s="63" t="s">
        <v>127</v>
      </c>
      <c r="D7" s="67">
        <v>2026</v>
      </c>
      <c r="E7" s="64" t="s">
        <v>128</v>
      </c>
      <c r="F7" s="64">
        <v>9696.14</v>
      </c>
      <c r="G7" s="64"/>
      <c r="H7" s="64"/>
      <c r="I7" s="64">
        <v>9696.14</v>
      </c>
      <c r="J7" s="64"/>
      <c r="K7" s="64"/>
      <c r="L7" s="64">
        <v>6800</v>
      </c>
      <c r="M7" s="64"/>
      <c r="N7" s="64"/>
      <c r="O7" s="64">
        <v>4800</v>
      </c>
      <c r="P7" s="64"/>
      <c r="Q7" s="64">
        <v>2000</v>
      </c>
      <c r="R7" s="64">
        <f>L7</f>
        <v>6800</v>
      </c>
      <c r="S7" s="64"/>
      <c r="T7" s="64"/>
      <c r="U7" s="64">
        <v>4800</v>
      </c>
      <c r="V7" s="64"/>
      <c r="W7" s="64">
        <f>Q7</f>
        <v>2000</v>
      </c>
      <c r="X7" s="64">
        <f>SUM(Y7:AC7)</f>
        <v>6800</v>
      </c>
      <c r="Y7" s="64"/>
      <c r="Z7" s="64"/>
      <c r="AA7" s="64">
        <v>4800</v>
      </c>
      <c r="AB7" s="64"/>
      <c r="AC7" s="64">
        <v>2000</v>
      </c>
      <c r="AD7" s="64">
        <f>SUM(AE7:AI7)</f>
        <v>8886</v>
      </c>
      <c r="AE7" s="64"/>
      <c r="AF7" s="64"/>
      <c r="AG7" s="64">
        <v>6886</v>
      </c>
      <c r="AH7" s="64"/>
      <c r="AI7" s="64">
        <v>2000</v>
      </c>
      <c r="AJ7" s="64">
        <v>2086</v>
      </c>
      <c r="AK7" s="64"/>
      <c r="AL7" s="64"/>
      <c r="AM7" s="64">
        <v>2086</v>
      </c>
      <c r="AN7" s="64"/>
      <c r="AO7" s="64"/>
      <c r="AP7" s="64"/>
    </row>
    <row r="8" spans="1:47" s="65" customFormat="1" ht="75">
      <c r="A8" s="66">
        <v>2</v>
      </c>
      <c r="B8" s="63" t="s">
        <v>129</v>
      </c>
      <c r="C8" s="63" t="s">
        <v>127</v>
      </c>
      <c r="D8" s="67">
        <v>2026</v>
      </c>
      <c r="E8" s="64" t="s">
        <v>130</v>
      </c>
      <c r="F8" s="64">
        <v>19043.703000000001</v>
      </c>
      <c r="G8" s="64"/>
      <c r="H8" s="64"/>
      <c r="I8" s="64">
        <f>F8</f>
        <v>19043.703000000001</v>
      </c>
      <c r="J8" s="64"/>
      <c r="K8" s="64"/>
      <c r="L8" s="64">
        <f>SUM(M8:Q8)</f>
        <v>13366.263878</v>
      </c>
      <c r="M8" s="64"/>
      <c r="N8" s="64"/>
      <c r="O8" s="64">
        <v>4529.1499999999996</v>
      </c>
      <c r="P8" s="64">
        <v>1800</v>
      </c>
      <c r="Q8" s="64">
        <v>7037.1138780000001</v>
      </c>
      <c r="R8" s="64">
        <f>L8</f>
        <v>13366.263878</v>
      </c>
      <c r="S8" s="64"/>
      <c r="T8" s="64"/>
      <c r="U8" s="64">
        <f>O8</f>
        <v>4529.1499999999996</v>
      </c>
      <c r="V8" s="64">
        <f>P8</f>
        <v>1800</v>
      </c>
      <c r="W8" s="64">
        <f>Q8</f>
        <v>7037.1138780000001</v>
      </c>
      <c r="X8" s="64">
        <f>SUM(Y8:AC8)</f>
        <v>13366.263878</v>
      </c>
      <c r="Y8" s="64"/>
      <c r="Z8" s="64"/>
      <c r="AA8" s="64">
        <f>O8</f>
        <v>4529.1499999999996</v>
      </c>
      <c r="AB8" s="64">
        <f>P8</f>
        <v>1800</v>
      </c>
      <c r="AC8" s="64">
        <f>Q8</f>
        <v>7037.1138780000001</v>
      </c>
      <c r="AD8" s="64">
        <v>18081</v>
      </c>
      <c r="AE8" s="64"/>
      <c r="AF8" s="64"/>
      <c r="AG8" s="64">
        <f>AD8-AH8-AI8</f>
        <v>9243.8861219999999</v>
      </c>
      <c r="AH8" s="64">
        <f>AB8</f>
        <v>1800</v>
      </c>
      <c r="AI8" s="64">
        <f>AC8</f>
        <v>7037.1138780000001</v>
      </c>
      <c r="AJ8" s="64">
        <f>AD8-X8</f>
        <v>4714.7361220000003</v>
      </c>
      <c r="AK8" s="64"/>
      <c r="AL8" s="64"/>
      <c r="AM8" s="141">
        <f>AJ8-AN8-AO8</f>
        <v>4714.7361220000003</v>
      </c>
      <c r="AN8" s="64">
        <v>0</v>
      </c>
      <c r="AO8" s="64">
        <v>0</v>
      </c>
      <c r="AP8" s="64"/>
    </row>
    <row r="9" spans="1:47" s="65" customFormat="1" ht="69.75" customHeight="1">
      <c r="A9" s="66">
        <v>3</v>
      </c>
      <c r="B9" s="63" t="s">
        <v>131</v>
      </c>
      <c r="C9" s="63" t="s">
        <v>127</v>
      </c>
      <c r="D9" s="67">
        <v>2026</v>
      </c>
      <c r="E9" s="64" t="s">
        <v>132</v>
      </c>
      <c r="F9" s="64">
        <v>19164</v>
      </c>
      <c r="G9" s="64"/>
      <c r="H9" s="64"/>
      <c r="I9" s="64">
        <v>19164</v>
      </c>
      <c r="J9" s="64"/>
      <c r="K9" s="64"/>
      <c r="L9" s="64">
        <v>0</v>
      </c>
      <c r="M9" s="64"/>
      <c r="N9" s="64"/>
      <c r="O9" s="64">
        <v>0</v>
      </c>
      <c r="P9" s="64"/>
      <c r="Q9" s="64"/>
      <c r="R9" s="64">
        <v>0</v>
      </c>
      <c r="S9" s="64"/>
      <c r="T9" s="64"/>
      <c r="U9" s="64">
        <v>0</v>
      </c>
      <c r="V9" s="64"/>
      <c r="W9" s="64"/>
      <c r="X9" s="64">
        <v>0</v>
      </c>
      <c r="Y9" s="64"/>
      <c r="Z9" s="64"/>
      <c r="AA9" s="64">
        <v>0</v>
      </c>
      <c r="AB9" s="64"/>
      <c r="AC9" s="64"/>
      <c r="AD9" s="64">
        <v>19164</v>
      </c>
      <c r="AE9" s="64"/>
      <c r="AF9" s="64"/>
      <c r="AG9" s="64">
        <v>19164</v>
      </c>
      <c r="AH9" s="64"/>
      <c r="AI9" s="64"/>
      <c r="AJ9" s="64">
        <v>15000</v>
      </c>
      <c r="AK9" s="64"/>
      <c r="AL9" s="64"/>
      <c r="AM9" s="64">
        <v>15000</v>
      </c>
      <c r="AN9" s="64"/>
      <c r="AO9" s="64"/>
      <c r="AP9" s="64"/>
    </row>
    <row r="10" spans="1:47" s="65" customFormat="1" ht="51" customHeight="1">
      <c r="A10" s="66">
        <v>4</v>
      </c>
      <c r="B10" s="63" t="s">
        <v>133</v>
      </c>
      <c r="C10" s="63" t="s">
        <v>127</v>
      </c>
      <c r="D10" s="67">
        <v>2026</v>
      </c>
      <c r="E10" s="64" t="s">
        <v>134</v>
      </c>
      <c r="F10" s="64">
        <v>19618.613000000001</v>
      </c>
      <c r="G10" s="64"/>
      <c r="H10" s="64"/>
      <c r="I10" s="64">
        <v>19618.613000000001</v>
      </c>
      <c r="J10" s="64"/>
      <c r="K10" s="64"/>
      <c r="L10" s="64">
        <v>13700</v>
      </c>
      <c r="M10" s="64"/>
      <c r="N10" s="64"/>
      <c r="O10" s="64">
        <v>4000</v>
      </c>
      <c r="P10" s="64"/>
      <c r="Q10" s="64">
        <v>9700</v>
      </c>
      <c r="R10" s="64">
        <f>L10</f>
        <v>13700</v>
      </c>
      <c r="S10" s="64"/>
      <c r="T10" s="64"/>
      <c r="U10" s="64">
        <v>4000</v>
      </c>
      <c r="V10" s="64"/>
      <c r="W10" s="64">
        <f>Q10</f>
        <v>9700</v>
      </c>
      <c r="X10" s="64">
        <f>SUM(Y10:AC10)</f>
        <v>13700</v>
      </c>
      <c r="Y10" s="64"/>
      <c r="Z10" s="64"/>
      <c r="AA10" s="64">
        <v>4000</v>
      </c>
      <c r="AB10" s="64"/>
      <c r="AC10" s="64">
        <v>9700</v>
      </c>
      <c r="AD10" s="64">
        <f>SUM(AE10:AI10)</f>
        <v>18388</v>
      </c>
      <c r="AE10" s="64"/>
      <c r="AF10" s="64"/>
      <c r="AG10" s="64">
        <v>8688</v>
      </c>
      <c r="AH10" s="64"/>
      <c r="AI10" s="64">
        <v>9700</v>
      </c>
      <c r="AJ10" s="64">
        <v>4688</v>
      </c>
      <c r="AK10" s="64"/>
      <c r="AL10" s="64"/>
      <c r="AM10" s="64">
        <v>4688</v>
      </c>
      <c r="AN10" s="64"/>
      <c r="AO10" s="64"/>
      <c r="AP10" s="64"/>
    </row>
    <row r="11" spans="1:47" s="65" customFormat="1" ht="69.75" customHeight="1">
      <c r="A11" s="66">
        <v>5</v>
      </c>
      <c r="B11" s="63" t="s">
        <v>135</v>
      </c>
      <c r="C11" s="63" t="s">
        <v>127</v>
      </c>
      <c r="D11" s="67">
        <v>2026</v>
      </c>
      <c r="E11" s="64" t="s">
        <v>136</v>
      </c>
      <c r="F11" s="64">
        <v>3504</v>
      </c>
      <c r="G11" s="64"/>
      <c r="H11" s="64"/>
      <c r="I11" s="64">
        <v>3504</v>
      </c>
      <c r="J11" s="64"/>
      <c r="K11" s="64"/>
      <c r="L11" s="64">
        <v>2451</v>
      </c>
      <c r="M11" s="64"/>
      <c r="N11" s="68"/>
      <c r="O11" s="69">
        <v>2451</v>
      </c>
      <c r="P11" s="68"/>
      <c r="Q11" s="68"/>
      <c r="R11" s="69">
        <v>2451</v>
      </c>
      <c r="S11" s="68"/>
      <c r="T11" s="64"/>
      <c r="U11" s="64">
        <v>2451</v>
      </c>
      <c r="V11" s="64"/>
      <c r="W11" s="64"/>
      <c r="X11" s="64">
        <v>2451</v>
      </c>
      <c r="Y11" s="64"/>
      <c r="Z11" s="64"/>
      <c r="AA11" s="64">
        <v>2451</v>
      </c>
      <c r="AB11" s="64"/>
      <c r="AC11" s="64"/>
      <c r="AD11" s="64">
        <v>3504</v>
      </c>
      <c r="AE11" s="64"/>
      <c r="AF11" s="64"/>
      <c r="AG11" s="64">
        <v>3504</v>
      </c>
      <c r="AH11" s="64"/>
      <c r="AI11" s="64"/>
      <c r="AJ11" s="64">
        <v>1024</v>
      </c>
      <c r="AK11" s="64"/>
      <c r="AL11" s="64"/>
      <c r="AM11" s="142">
        <v>1024</v>
      </c>
      <c r="AN11" s="64"/>
      <c r="AO11" s="64"/>
      <c r="AP11" s="64"/>
    </row>
    <row r="12" spans="1:47" s="65" customFormat="1" ht="69.75" customHeight="1">
      <c r="A12" s="66">
        <v>6</v>
      </c>
      <c r="B12" s="63" t="s">
        <v>137</v>
      </c>
      <c r="C12" s="63" t="s">
        <v>127</v>
      </c>
      <c r="D12" s="67">
        <v>2026</v>
      </c>
      <c r="E12" s="64" t="s">
        <v>138</v>
      </c>
      <c r="F12" s="64">
        <v>6700</v>
      </c>
      <c r="G12" s="64"/>
      <c r="H12" s="64"/>
      <c r="I12" s="64">
        <v>6700</v>
      </c>
      <c r="J12" s="64"/>
      <c r="K12" s="64"/>
      <c r="L12" s="64">
        <v>4717</v>
      </c>
      <c r="M12" s="64"/>
      <c r="N12" s="64"/>
      <c r="O12" s="64">
        <v>4717</v>
      </c>
      <c r="P12" s="64"/>
      <c r="Q12" s="64"/>
      <c r="R12" s="64">
        <v>4717</v>
      </c>
      <c r="S12" s="64"/>
      <c r="T12" s="64"/>
      <c r="U12" s="64">
        <v>4717</v>
      </c>
      <c r="V12" s="64"/>
      <c r="W12" s="64" t="s">
        <v>157</v>
      </c>
      <c r="X12" s="64">
        <v>4717</v>
      </c>
      <c r="Y12" s="64"/>
      <c r="Z12" s="64"/>
      <c r="AA12" s="64">
        <v>4717</v>
      </c>
      <c r="AB12" s="64"/>
      <c r="AC12" s="64"/>
      <c r="AD12" s="64">
        <v>6700</v>
      </c>
      <c r="AE12" s="64"/>
      <c r="AF12" s="64"/>
      <c r="AG12" s="64">
        <v>6700</v>
      </c>
      <c r="AH12" s="64"/>
      <c r="AI12" s="64"/>
      <c r="AJ12" s="64">
        <v>1840</v>
      </c>
      <c r="AK12" s="64"/>
      <c r="AL12" s="64"/>
      <c r="AM12" s="142">
        <v>1840</v>
      </c>
      <c r="AN12" s="64"/>
      <c r="AO12" s="64"/>
      <c r="AP12" s="64"/>
    </row>
    <row r="13" spans="1:47" s="65" customFormat="1" ht="69.75" customHeight="1">
      <c r="A13" s="66">
        <v>7</v>
      </c>
      <c r="B13" s="63" t="s">
        <v>139</v>
      </c>
      <c r="C13" s="63" t="s">
        <v>127</v>
      </c>
      <c r="D13" s="67">
        <v>2026</v>
      </c>
      <c r="E13" s="64" t="s">
        <v>140</v>
      </c>
      <c r="F13" s="64">
        <v>4116</v>
      </c>
      <c r="G13" s="64"/>
      <c r="H13" s="64"/>
      <c r="I13" s="64">
        <v>4116</v>
      </c>
      <c r="J13" s="64"/>
      <c r="K13" s="64"/>
      <c r="L13" s="64">
        <v>2953</v>
      </c>
      <c r="M13" s="64"/>
      <c r="N13" s="64"/>
      <c r="O13" s="64">
        <v>2953</v>
      </c>
      <c r="P13" s="64"/>
      <c r="Q13" s="64"/>
      <c r="R13" s="64">
        <v>2953</v>
      </c>
      <c r="S13" s="64"/>
      <c r="T13" s="64"/>
      <c r="U13" s="64">
        <v>2953</v>
      </c>
      <c r="V13" s="64"/>
      <c r="W13" s="64"/>
      <c r="X13" s="64">
        <v>2953</v>
      </c>
      <c r="Y13" s="64"/>
      <c r="Z13" s="64"/>
      <c r="AA13" s="64">
        <v>2953</v>
      </c>
      <c r="AB13" s="64"/>
      <c r="AC13" s="64"/>
      <c r="AD13" s="64">
        <v>4116</v>
      </c>
      <c r="AE13" s="64"/>
      <c r="AF13" s="64"/>
      <c r="AG13" s="64">
        <v>4116</v>
      </c>
      <c r="AH13" s="64"/>
      <c r="AI13" s="64"/>
      <c r="AJ13" s="64">
        <v>1086</v>
      </c>
      <c r="AK13" s="64"/>
      <c r="AL13" s="64"/>
      <c r="AM13" s="142">
        <v>1086</v>
      </c>
      <c r="AN13" s="64"/>
      <c r="AO13" s="64"/>
      <c r="AP13" s="64"/>
    </row>
    <row r="14" spans="1:47" s="65" customFormat="1" ht="75">
      <c r="A14" s="66">
        <v>8</v>
      </c>
      <c r="B14" s="63" t="s">
        <v>141</v>
      </c>
      <c r="C14" s="63" t="s">
        <v>127</v>
      </c>
      <c r="D14" s="67">
        <v>2026</v>
      </c>
      <c r="E14" s="64" t="s">
        <v>142</v>
      </c>
      <c r="F14" s="64">
        <v>19762</v>
      </c>
      <c r="G14" s="64"/>
      <c r="H14" s="64"/>
      <c r="I14" s="64">
        <v>19762</v>
      </c>
      <c r="J14" s="64"/>
      <c r="K14" s="64"/>
      <c r="L14" s="64">
        <f>SUM(M14:Q14)</f>
        <v>13833</v>
      </c>
      <c r="M14" s="64"/>
      <c r="N14" s="64"/>
      <c r="O14" s="64">
        <v>13833</v>
      </c>
      <c r="P14" s="64">
        <v>0</v>
      </c>
      <c r="Q14" s="64">
        <v>0</v>
      </c>
      <c r="R14" s="64">
        <f>L14</f>
        <v>13833</v>
      </c>
      <c r="S14" s="64"/>
      <c r="T14" s="64"/>
      <c r="U14" s="64">
        <f t="shared" ref="U14:W15" si="0">O14</f>
        <v>13833</v>
      </c>
      <c r="V14" s="64">
        <f t="shared" si="0"/>
        <v>0</v>
      </c>
      <c r="W14" s="64">
        <f t="shared" si="0"/>
        <v>0</v>
      </c>
      <c r="X14" s="64">
        <f>SUM(Y14:AC14)</f>
        <v>13833</v>
      </c>
      <c r="Y14" s="64"/>
      <c r="Z14" s="64"/>
      <c r="AA14" s="64">
        <f t="shared" ref="AA14:AC15" si="1">O14</f>
        <v>13833</v>
      </c>
      <c r="AB14" s="64">
        <f t="shared" si="1"/>
        <v>0</v>
      </c>
      <c r="AC14" s="64">
        <f t="shared" si="1"/>
        <v>0</v>
      </c>
      <c r="AD14" s="64">
        <v>19762</v>
      </c>
      <c r="AE14" s="64"/>
      <c r="AF14" s="64"/>
      <c r="AG14" s="64">
        <f>AD14-AH14-AI14</f>
        <v>19762</v>
      </c>
      <c r="AH14" s="64">
        <f>AB14</f>
        <v>0</v>
      </c>
      <c r="AI14" s="64">
        <f>AC14</f>
        <v>0</v>
      </c>
      <c r="AJ14" s="64">
        <f>AM14</f>
        <v>6192</v>
      </c>
      <c r="AK14" s="64"/>
      <c r="AL14" s="64"/>
      <c r="AM14" s="142">
        <v>6192</v>
      </c>
      <c r="AN14" s="64">
        <v>0</v>
      </c>
      <c r="AO14" s="64">
        <v>0</v>
      </c>
      <c r="AP14" s="64"/>
    </row>
    <row r="15" spans="1:47" s="65" customFormat="1" ht="67.5" customHeight="1">
      <c r="A15" s="66">
        <v>9</v>
      </c>
      <c r="B15" s="63" t="s">
        <v>143</v>
      </c>
      <c r="C15" s="63" t="s">
        <v>127</v>
      </c>
      <c r="D15" s="67">
        <v>2026</v>
      </c>
      <c r="E15" s="64" t="s">
        <v>144</v>
      </c>
      <c r="F15" s="64">
        <v>7892</v>
      </c>
      <c r="G15" s="64"/>
      <c r="H15" s="64"/>
      <c r="I15" s="64">
        <v>7892</v>
      </c>
      <c r="J15" s="64"/>
      <c r="K15" s="64"/>
      <c r="L15" s="64">
        <f>SUM(M15:Q15)</f>
        <v>5516</v>
      </c>
      <c r="M15" s="64"/>
      <c r="N15" s="64"/>
      <c r="O15" s="64">
        <v>5516</v>
      </c>
      <c r="P15" s="64">
        <v>0</v>
      </c>
      <c r="Q15" s="64">
        <v>0</v>
      </c>
      <c r="R15" s="64">
        <f>L15</f>
        <v>5516</v>
      </c>
      <c r="S15" s="64"/>
      <c r="T15" s="64"/>
      <c r="U15" s="64">
        <f t="shared" si="0"/>
        <v>5516</v>
      </c>
      <c r="V15" s="64">
        <f t="shared" si="0"/>
        <v>0</v>
      </c>
      <c r="W15" s="64">
        <f t="shared" si="0"/>
        <v>0</v>
      </c>
      <c r="X15" s="64">
        <f>SUM(Y15:AC15)</f>
        <v>5516</v>
      </c>
      <c r="Y15" s="64"/>
      <c r="Z15" s="64"/>
      <c r="AA15" s="64">
        <f t="shared" si="1"/>
        <v>5516</v>
      </c>
      <c r="AB15" s="64">
        <f t="shared" si="1"/>
        <v>0</v>
      </c>
      <c r="AC15" s="64">
        <f t="shared" si="1"/>
        <v>0</v>
      </c>
      <c r="AD15" s="64">
        <v>7892</v>
      </c>
      <c r="AE15" s="64"/>
      <c r="AF15" s="64"/>
      <c r="AG15" s="64">
        <f>AD15-AH15-AI15</f>
        <v>7892</v>
      </c>
      <c r="AH15" s="64">
        <f>AB15</f>
        <v>0</v>
      </c>
      <c r="AI15" s="64">
        <f>AC15</f>
        <v>0</v>
      </c>
      <c r="AJ15" s="64">
        <f>AM15</f>
        <v>2362</v>
      </c>
      <c r="AK15" s="64"/>
      <c r="AL15" s="64"/>
      <c r="AM15" s="142">
        <v>2362</v>
      </c>
      <c r="AN15" s="64">
        <v>0</v>
      </c>
      <c r="AO15" s="64">
        <v>0</v>
      </c>
      <c r="AP15" s="64"/>
    </row>
    <row r="16" spans="1:47" s="51" customFormat="1" ht="49.5" customHeight="1">
      <c r="A16" s="52" t="s">
        <v>12</v>
      </c>
      <c r="B16" s="62" t="s">
        <v>145</v>
      </c>
      <c r="C16" s="62"/>
      <c r="D16" s="62"/>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row>
    <row r="17" spans="1:42" s="65" customFormat="1" ht="63" customHeight="1">
      <c r="A17" s="66">
        <v>1</v>
      </c>
      <c r="B17" s="63" t="s">
        <v>146</v>
      </c>
      <c r="C17" s="63" t="s">
        <v>127</v>
      </c>
      <c r="D17" s="63"/>
      <c r="E17" s="64" t="s">
        <v>147</v>
      </c>
      <c r="F17" s="64">
        <v>6119</v>
      </c>
      <c r="G17" s="64"/>
      <c r="H17" s="64"/>
      <c r="I17" s="64">
        <v>6119</v>
      </c>
      <c r="J17" s="64"/>
      <c r="K17" s="64"/>
      <c r="L17" s="64"/>
      <c r="M17" s="64"/>
      <c r="N17" s="64"/>
      <c r="O17" s="64"/>
      <c r="P17" s="64"/>
      <c r="Q17" s="64"/>
      <c r="R17" s="64"/>
      <c r="S17" s="64"/>
      <c r="T17" s="64"/>
      <c r="U17" s="64"/>
      <c r="V17" s="64"/>
      <c r="W17" s="64"/>
      <c r="X17" s="64"/>
      <c r="Y17" s="64"/>
      <c r="Z17" s="64"/>
      <c r="AA17" s="64"/>
      <c r="AB17" s="64"/>
      <c r="AC17" s="64"/>
      <c r="AD17" s="64">
        <v>7165</v>
      </c>
      <c r="AE17" s="64"/>
      <c r="AF17" s="64"/>
      <c r="AG17" s="64">
        <f>AD17-AH17</f>
        <v>5365</v>
      </c>
      <c r="AH17" s="64">
        <v>1800</v>
      </c>
      <c r="AI17" s="64"/>
      <c r="AJ17" s="64">
        <v>2000</v>
      </c>
      <c r="AK17" s="64"/>
      <c r="AL17" s="64"/>
      <c r="AM17" s="64">
        <f>AJ17-AN17</f>
        <v>200</v>
      </c>
      <c r="AN17" s="64">
        <v>1800</v>
      </c>
      <c r="AO17" s="64"/>
      <c r="AP17" s="64"/>
    </row>
    <row r="18" spans="1:42" s="65" customFormat="1" ht="63" customHeight="1">
      <c r="A18" s="66">
        <v>2</v>
      </c>
      <c r="B18" s="63" t="s">
        <v>148</v>
      </c>
      <c r="C18" s="63" t="s">
        <v>127</v>
      </c>
      <c r="D18" s="63"/>
      <c r="E18" s="64" t="s">
        <v>149</v>
      </c>
      <c r="F18" s="64">
        <v>18876</v>
      </c>
      <c r="G18" s="64"/>
      <c r="H18" s="64"/>
      <c r="I18" s="64">
        <v>18876</v>
      </c>
      <c r="J18" s="64"/>
      <c r="K18" s="64"/>
      <c r="L18" s="64"/>
      <c r="M18" s="64"/>
      <c r="N18" s="64"/>
      <c r="O18" s="64"/>
      <c r="P18" s="64"/>
      <c r="Q18" s="64"/>
      <c r="R18" s="64"/>
      <c r="S18" s="64"/>
      <c r="T18" s="64"/>
      <c r="U18" s="64"/>
      <c r="V18" s="64"/>
      <c r="W18" s="64"/>
      <c r="X18" s="64"/>
      <c r="Y18" s="64"/>
      <c r="Z18" s="64"/>
      <c r="AA18" s="64"/>
      <c r="AB18" s="64"/>
      <c r="AC18" s="64"/>
      <c r="AD18" s="64">
        <v>18876</v>
      </c>
      <c r="AE18" s="64"/>
      <c r="AF18" s="64"/>
      <c r="AG18" s="64">
        <v>18876</v>
      </c>
      <c r="AH18" s="64"/>
      <c r="AI18" s="64"/>
      <c r="AJ18" s="64">
        <v>3606.2640000000001</v>
      </c>
      <c r="AK18" s="64"/>
      <c r="AL18" s="64"/>
      <c r="AM18" s="141">
        <v>3606.2640000000001</v>
      </c>
      <c r="AN18" s="64"/>
      <c r="AO18" s="64"/>
      <c r="AP18" s="64"/>
    </row>
    <row r="19" spans="1:42" s="65" customFormat="1" ht="63" customHeight="1">
      <c r="A19" s="66">
        <v>3</v>
      </c>
      <c r="B19" s="63" t="s">
        <v>150</v>
      </c>
      <c r="C19" s="63" t="s">
        <v>127</v>
      </c>
      <c r="D19" s="63"/>
      <c r="E19" s="64" t="s">
        <v>151</v>
      </c>
      <c r="F19" s="64">
        <v>12500</v>
      </c>
      <c r="G19" s="64"/>
      <c r="H19" s="64"/>
      <c r="I19" s="64">
        <v>12500</v>
      </c>
      <c r="J19" s="64"/>
      <c r="K19" s="64"/>
      <c r="L19" s="64"/>
      <c r="M19" s="64"/>
      <c r="N19" s="64"/>
      <c r="O19" s="64"/>
      <c r="P19" s="64"/>
      <c r="Q19" s="64"/>
      <c r="R19" s="64"/>
      <c r="S19" s="64"/>
      <c r="T19" s="64"/>
      <c r="U19" s="64"/>
      <c r="V19" s="64"/>
      <c r="W19" s="64"/>
      <c r="X19" s="64"/>
      <c r="Y19" s="64"/>
      <c r="Z19" s="64"/>
      <c r="AA19" s="64"/>
      <c r="AB19" s="64"/>
      <c r="AC19" s="64"/>
      <c r="AD19" s="64">
        <v>17551</v>
      </c>
      <c r="AE19" s="64"/>
      <c r="AF19" s="64"/>
      <c r="AG19" s="64">
        <f>AD19-AH19</f>
        <v>15751</v>
      </c>
      <c r="AH19" s="64">
        <v>1800</v>
      </c>
      <c r="AI19" s="64"/>
      <c r="AJ19" s="64">
        <v>0</v>
      </c>
      <c r="AK19" s="64"/>
      <c r="AL19" s="64"/>
      <c r="AM19" s="64">
        <v>0</v>
      </c>
      <c r="AN19" s="64"/>
      <c r="AO19" s="64"/>
      <c r="AP19" s="64"/>
    </row>
    <row r="20" spans="1:42" s="65" customFormat="1" ht="63" customHeight="1">
      <c r="A20" s="66">
        <v>4</v>
      </c>
      <c r="B20" s="63" t="s">
        <v>152</v>
      </c>
      <c r="C20" s="63" t="s">
        <v>127</v>
      </c>
      <c r="D20" s="63"/>
      <c r="E20" s="64" t="s">
        <v>153</v>
      </c>
      <c r="F20" s="64">
        <v>28108</v>
      </c>
      <c r="G20" s="64"/>
      <c r="H20" s="64"/>
      <c r="I20" s="64">
        <v>28108</v>
      </c>
      <c r="J20" s="64"/>
      <c r="K20" s="64"/>
      <c r="L20" s="64"/>
      <c r="M20" s="64"/>
      <c r="N20" s="64"/>
      <c r="O20" s="64"/>
      <c r="P20" s="64"/>
      <c r="Q20" s="64"/>
      <c r="R20" s="64"/>
      <c r="S20" s="64"/>
      <c r="T20" s="64"/>
      <c r="U20" s="64"/>
      <c r="V20" s="64"/>
      <c r="W20" s="64"/>
      <c r="X20" s="64"/>
      <c r="Y20" s="64"/>
      <c r="Z20" s="64"/>
      <c r="AA20" s="64"/>
      <c r="AB20" s="64"/>
      <c r="AC20" s="64"/>
      <c r="AD20" s="64">
        <v>28108</v>
      </c>
      <c r="AE20" s="64"/>
      <c r="AF20" s="64"/>
      <c r="AG20" s="64">
        <f>AD20-AH20</f>
        <v>26308</v>
      </c>
      <c r="AH20" s="64">
        <v>1800</v>
      </c>
      <c r="AI20" s="64"/>
      <c r="AJ20" s="64">
        <v>0</v>
      </c>
      <c r="AK20" s="64"/>
      <c r="AL20" s="64"/>
      <c r="AM20" s="64">
        <v>0</v>
      </c>
      <c r="AN20" s="64"/>
      <c r="AO20" s="64"/>
      <c r="AP20" s="64"/>
    </row>
    <row r="21" spans="1:42" s="65" customFormat="1" ht="63" customHeight="1">
      <c r="A21" s="66">
        <v>5</v>
      </c>
      <c r="B21" s="63" t="s">
        <v>154</v>
      </c>
      <c r="C21" s="63" t="s">
        <v>127</v>
      </c>
      <c r="D21" s="63"/>
      <c r="E21" s="64" t="s">
        <v>153</v>
      </c>
      <c r="F21" s="64">
        <v>52245</v>
      </c>
      <c r="G21" s="64"/>
      <c r="H21" s="64"/>
      <c r="I21" s="64">
        <v>52245</v>
      </c>
      <c r="J21" s="64"/>
      <c r="K21" s="64"/>
      <c r="L21" s="64"/>
      <c r="M21" s="64"/>
      <c r="N21" s="64"/>
      <c r="O21" s="64"/>
      <c r="P21" s="64"/>
      <c r="Q21" s="64"/>
      <c r="R21" s="64"/>
      <c r="S21" s="64"/>
      <c r="T21" s="64"/>
      <c r="U21" s="64"/>
      <c r="V21" s="64"/>
      <c r="W21" s="64"/>
      <c r="X21" s="64"/>
      <c r="Y21" s="64"/>
      <c r="Z21" s="64"/>
      <c r="AA21" s="64"/>
      <c r="AB21" s="64"/>
      <c r="AC21" s="64"/>
      <c r="AD21" s="64">
        <v>52245</v>
      </c>
      <c r="AE21" s="64"/>
      <c r="AF21" s="64"/>
      <c r="AG21" s="64">
        <f>AD21-AH21</f>
        <v>50445</v>
      </c>
      <c r="AH21" s="64">
        <v>1800</v>
      </c>
      <c r="AI21" s="64"/>
      <c r="AJ21" s="64">
        <v>0</v>
      </c>
      <c r="AK21" s="64"/>
      <c r="AL21" s="64"/>
      <c r="AM21" s="64">
        <v>0</v>
      </c>
      <c r="AN21" s="64"/>
      <c r="AO21" s="64"/>
      <c r="AP21" s="64"/>
    </row>
    <row r="22" spans="1:42" s="65" customFormat="1" ht="45" customHeight="1">
      <c r="A22" s="66">
        <v>6</v>
      </c>
      <c r="B22" s="63" t="s">
        <v>155</v>
      </c>
      <c r="C22" s="63" t="s">
        <v>127</v>
      </c>
      <c r="D22" s="63"/>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v>11294.263878</v>
      </c>
      <c r="AE22" s="64"/>
      <c r="AF22" s="64"/>
      <c r="AG22" s="64">
        <v>11294.263878</v>
      </c>
      <c r="AH22" s="64"/>
      <c r="AI22" s="64">
        <v>0</v>
      </c>
      <c r="AJ22" s="64"/>
      <c r="AK22" s="64"/>
      <c r="AL22" s="64"/>
      <c r="AM22" s="64"/>
      <c r="AN22" s="64"/>
      <c r="AO22" s="64"/>
      <c r="AP22" s="64"/>
    </row>
    <row r="23" spans="1:42" s="51" customFormat="1" ht="71.25" customHeight="1">
      <c r="A23" s="52"/>
      <c r="B23" s="62" t="s">
        <v>156</v>
      </c>
      <c r="C23" s="62"/>
      <c r="D23" s="62"/>
      <c r="E23" s="50"/>
      <c r="F23" s="50"/>
      <c r="G23" s="50"/>
      <c r="H23" s="50"/>
      <c r="I23" s="50"/>
      <c r="J23" s="50"/>
      <c r="K23" s="50"/>
      <c r="L23" s="50">
        <f>SUM(L7:L22)</f>
        <v>63336.263877999998</v>
      </c>
      <c r="M23" s="50"/>
      <c r="N23" s="50"/>
      <c r="O23" s="50">
        <f>SUM(O7:O22)</f>
        <v>42799.15</v>
      </c>
      <c r="P23" s="50">
        <f>SUM(P7:P22)</f>
        <v>1800</v>
      </c>
      <c r="Q23" s="50">
        <f>SUM(Q7:Q22)</f>
        <v>18737.113878</v>
      </c>
      <c r="R23" s="50">
        <f>SUM(R7:R22)</f>
        <v>63336.263877999998</v>
      </c>
      <c r="S23" s="50"/>
      <c r="T23" s="50"/>
      <c r="U23" s="50">
        <f>SUM(U7:U22)</f>
        <v>42799.15</v>
      </c>
      <c r="V23" s="50">
        <f>SUM(V7:V22)</f>
        <v>1800</v>
      </c>
      <c r="W23" s="50">
        <f>SUM(W7:W22)</f>
        <v>18737.113878</v>
      </c>
      <c r="X23" s="50">
        <f>SUM(X7:X22)</f>
        <v>63336.263877999998</v>
      </c>
      <c r="Y23" s="50"/>
      <c r="Z23" s="50"/>
      <c r="AA23" s="50">
        <f>SUM(AA7:AA22)</f>
        <v>42799.15</v>
      </c>
      <c r="AB23" s="50">
        <f>SUM(AB7:AB22)</f>
        <v>1800</v>
      </c>
      <c r="AC23" s="50">
        <f>SUM(AC7:AC22)</f>
        <v>18737.113878</v>
      </c>
      <c r="AD23" s="70">
        <f>SUM(AD7:AD22)</f>
        <v>241732.263878</v>
      </c>
      <c r="AE23" s="50"/>
      <c r="AF23" s="50"/>
      <c r="AG23" s="50">
        <f>SUM(AG7:AG22)</f>
        <v>213995.15</v>
      </c>
      <c r="AH23" s="50">
        <f>SUM(AH7:AH22)</f>
        <v>9000</v>
      </c>
      <c r="AI23" s="50">
        <f>SUM(AI7:AI22)</f>
        <v>18737.113878</v>
      </c>
      <c r="AJ23" s="50">
        <f>SUM(AJ7:AJ22)</f>
        <v>44599.000122000005</v>
      </c>
      <c r="AK23" s="50"/>
      <c r="AL23" s="50"/>
      <c r="AM23" s="50">
        <f>SUM(AM7:AM22)</f>
        <v>42799.000122000005</v>
      </c>
      <c r="AN23" s="50">
        <f>SUM(AN7:AN22)</f>
        <v>1800</v>
      </c>
      <c r="AO23" s="50">
        <f>SUM(AO7:AO22)</f>
        <v>0</v>
      </c>
      <c r="AP23" s="50"/>
    </row>
  </sheetData>
  <mergeCells count="25">
    <mergeCell ref="AD4:AD5"/>
    <mergeCell ref="AE4:AH4"/>
    <mergeCell ref="AJ4:AJ5"/>
    <mergeCell ref="AK4:AN4"/>
    <mergeCell ref="M4:P4"/>
    <mergeCell ref="R4:R5"/>
    <mergeCell ref="S4:V4"/>
    <mergeCell ref="X4:X5"/>
    <mergeCell ref="Y4:AB4"/>
    <mergeCell ref="A1:AM1"/>
    <mergeCell ref="A2:AP2"/>
    <mergeCell ref="A3:A5"/>
    <mergeCell ref="B3:B5"/>
    <mergeCell ref="C3:C5"/>
    <mergeCell ref="D3:D5"/>
    <mergeCell ref="E3:J3"/>
    <mergeCell ref="L3:P3"/>
    <mergeCell ref="R3:V3"/>
    <mergeCell ref="X3:AB3"/>
    <mergeCell ref="AD3:AH3"/>
    <mergeCell ref="AJ3:AN3"/>
    <mergeCell ref="AP3:AP5"/>
    <mergeCell ref="E4:E5"/>
    <mergeCell ref="F4:J4"/>
    <mergeCell ref="L4:L5"/>
  </mergeCells>
  <printOptions horizontalCentered="1"/>
  <pageMargins left="0.70866141732283472" right="0.51181102362204722" top="0.74803149606299213" bottom="0.74803149606299213" header="0.31496062992125984" footer="0.31496062992125984"/>
  <pageSetup scale="17"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A627-8DF7-4624-AB06-8E6511A8773E}">
  <sheetPr>
    <pageSetUpPr fitToPage="1"/>
  </sheetPr>
  <dimension ref="A1:Z7"/>
  <sheetViews>
    <sheetView workbookViewId="0">
      <selection activeCell="H19" sqref="H19"/>
    </sheetView>
  </sheetViews>
  <sheetFormatPr defaultColWidth="9.140625" defaultRowHeight="15.75"/>
  <cols>
    <col min="1" max="1" width="7.7109375" style="32" customWidth="1"/>
    <col min="2" max="2" width="31.140625" style="33" customWidth="1"/>
    <col min="3" max="3" width="11.7109375" style="34" customWidth="1"/>
    <col min="4" max="4" width="10.140625" style="34" customWidth="1"/>
    <col min="5" max="5" width="15.140625" style="34" customWidth="1"/>
    <col min="6" max="6" width="14.42578125" style="34" customWidth="1"/>
    <col min="7" max="7" width="13.85546875" style="34" customWidth="1"/>
    <col min="8" max="8" width="11.5703125" style="34" customWidth="1"/>
    <col min="9" max="9" width="14.140625" style="34" bestFit="1" customWidth="1"/>
    <col min="10" max="11" width="13.28515625" style="34" hidden="1" customWidth="1"/>
    <col min="12" max="12" width="14.28515625" style="34" hidden="1" customWidth="1"/>
    <col min="13" max="13" width="14.140625" style="34" hidden="1" customWidth="1"/>
    <col min="14" max="17" width="13.85546875" style="34" hidden="1" customWidth="1"/>
    <col min="18" max="18" width="11.5703125" style="34" customWidth="1"/>
    <col min="19" max="19" width="12" style="34" customWidth="1"/>
    <col min="20" max="20" width="11.5703125" style="34" customWidth="1"/>
    <col min="21" max="16384" width="9.140625" style="34"/>
  </cols>
  <sheetData>
    <row r="1" spans="1:26" s="24" customFormat="1" ht="75.75" customHeight="1">
      <c r="A1" s="111" t="s">
        <v>74</v>
      </c>
      <c r="B1" s="111"/>
      <c r="C1" s="111"/>
      <c r="D1" s="111"/>
      <c r="E1" s="111"/>
      <c r="F1" s="111"/>
      <c r="G1" s="111"/>
      <c r="H1" s="111"/>
      <c r="I1" s="111"/>
      <c r="J1" s="111"/>
      <c r="K1" s="111"/>
      <c r="L1" s="111"/>
      <c r="M1" s="111"/>
      <c r="N1" s="111"/>
      <c r="O1" s="111"/>
      <c r="P1" s="111"/>
      <c r="Q1" s="111"/>
      <c r="R1" s="111"/>
      <c r="S1" s="111"/>
      <c r="T1" s="111"/>
      <c r="U1" s="25"/>
      <c r="V1" s="25"/>
      <c r="W1" s="25"/>
      <c r="X1" s="25"/>
      <c r="Y1" s="25"/>
    </row>
    <row r="2" spans="1:26" s="24" customFormat="1" ht="55.5" customHeight="1">
      <c r="A2" s="112" t="s">
        <v>31</v>
      </c>
      <c r="B2" s="112"/>
      <c r="C2" s="112"/>
      <c r="D2" s="112"/>
      <c r="E2" s="112"/>
      <c r="F2" s="112"/>
      <c r="G2" s="112"/>
      <c r="H2" s="112"/>
      <c r="I2" s="112"/>
      <c r="J2" s="112"/>
      <c r="K2" s="112"/>
      <c r="L2" s="112"/>
      <c r="M2" s="112"/>
      <c r="N2" s="112"/>
      <c r="O2" s="112"/>
      <c r="P2" s="112"/>
      <c r="Q2" s="112"/>
      <c r="R2" s="112"/>
      <c r="S2" s="112"/>
      <c r="T2" s="112"/>
      <c r="U2" s="26"/>
      <c r="V2" s="26"/>
      <c r="W2" s="26"/>
      <c r="X2" s="26"/>
      <c r="Y2" s="26"/>
      <c r="Z2" s="26"/>
    </row>
    <row r="3" spans="1:26" s="28" customFormat="1" ht="61.5" customHeight="1">
      <c r="A3" s="113" t="s">
        <v>0</v>
      </c>
      <c r="B3" s="114" t="s">
        <v>1</v>
      </c>
      <c r="C3" s="115" t="s">
        <v>67</v>
      </c>
      <c r="D3" s="115"/>
      <c r="E3" s="115"/>
      <c r="F3" s="115"/>
      <c r="G3" s="115"/>
      <c r="H3" s="114" t="s">
        <v>60</v>
      </c>
      <c r="I3" s="114"/>
      <c r="J3" s="114" t="s">
        <v>57</v>
      </c>
      <c r="K3" s="114"/>
      <c r="L3" s="114" t="s">
        <v>69</v>
      </c>
      <c r="M3" s="114"/>
      <c r="N3" s="114" t="s">
        <v>63</v>
      </c>
      <c r="O3" s="114"/>
      <c r="P3" s="114"/>
      <c r="Q3" s="114"/>
      <c r="R3" s="116" t="s">
        <v>58</v>
      </c>
      <c r="S3" s="117"/>
      <c r="T3" s="114" t="s">
        <v>7</v>
      </c>
    </row>
    <row r="4" spans="1:26" s="28" customFormat="1" ht="73.5" customHeight="1">
      <c r="A4" s="113"/>
      <c r="B4" s="114"/>
      <c r="C4" s="115" t="s">
        <v>2</v>
      </c>
      <c r="D4" s="115" t="s">
        <v>4</v>
      </c>
      <c r="E4" s="115" t="s">
        <v>9</v>
      </c>
      <c r="F4" s="115" t="s">
        <v>10</v>
      </c>
      <c r="G4" s="115" t="s">
        <v>8</v>
      </c>
      <c r="H4" s="118" t="s">
        <v>4</v>
      </c>
      <c r="I4" s="120" t="s">
        <v>10</v>
      </c>
      <c r="J4" s="118" t="s">
        <v>4</v>
      </c>
      <c r="K4" s="120" t="s">
        <v>10</v>
      </c>
      <c r="L4" s="118" t="s">
        <v>4</v>
      </c>
      <c r="M4" s="120" t="s">
        <v>10</v>
      </c>
      <c r="N4" s="118" t="s">
        <v>4</v>
      </c>
      <c r="O4" s="116" t="s">
        <v>6</v>
      </c>
      <c r="P4" s="122"/>
      <c r="Q4" s="117"/>
      <c r="R4" s="118" t="s">
        <v>4</v>
      </c>
      <c r="S4" s="118" t="s">
        <v>64</v>
      </c>
      <c r="T4" s="114"/>
    </row>
    <row r="5" spans="1:26" s="28" customFormat="1" ht="31.5" customHeight="1">
      <c r="A5" s="113"/>
      <c r="B5" s="114"/>
      <c r="C5" s="115"/>
      <c r="D5" s="115"/>
      <c r="E5" s="115"/>
      <c r="F5" s="115"/>
      <c r="G5" s="115"/>
      <c r="H5" s="119"/>
      <c r="I5" s="121"/>
      <c r="J5" s="119"/>
      <c r="K5" s="121"/>
      <c r="L5" s="119"/>
      <c r="M5" s="121"/>
      <c r="N5" s="119"/>
      <c r="O5" s="36" t="s">
        <v>9</v>
      </c>
      <c r="P5" s="36" t="s">
        <v>10</v>
      </c>
      <c r="Q5" s="27" t="s">
        <v>65</v>
      </c>
      <c r="R5" s="119"/>
      <c r="S5" s="119"/>
      <c r="T5" s="114"/>
    </row>
    <row r="6" spans="1:26" s="28" customFormat="1" ht="114" customHeight="1">
      <c r="A6" s="35"/>
      <c r="B6" s="37" t="s">
        <v>68</v>
      </c>
      <c r="C6" s="27"/>
      <c r="D6" s="27"/>
      <c r="E6" s="27"/>
      <c r="F6" s="27"/>
      <c r="G6" s="27"/>
      <c r="H6" s="27"/>
      <c r="I6" s="27"/>
      <c r="J6" s="27"/>
      <c r="K6" s="27"/>
      <c r="L6" s="27"/>
      <c r="M6" s="27"/>
      <c r="N6" s="27"/>
      <c r="O6" s="27"/>
      <c r="P6" s="27"/>
      <c r="Q6" s="27"/>
      <c r="R6" s="27"/>
      <c r="S6" s="27"/>
      <c r="T6" s="27"/>
    </row>
    <row r="7" spans="1:26" ht="31.5" customHeight="1">
      <c r="A7" s="29"/>
      <c r="B7" s="37"/>
      <c r="C7" s="30"/>
      <c r="D7" s="30"/>
      <c r="E7" s="30"/>
      <c r="F7" s="30"/>
      <c r="G7" s="30"/>
      <c r="H7" s="38"/>
      <c r="I7" s="30"/>
      <c r="J7" s="39"/>
      <c r="K7" s="39"/>
      <c r="L7" s="39"/>
      <c r="M7" s="39"/>
      <c r="N7" s="30"/>
      <c r="O7" s="30"/>
      <c r="P7" s="30"/>
      <c r="Q7" s="30"/>
      <c r="R7" s="39"/>
      <c r="S7" s="39"/>
      <c r="T7" s="30"/>
    </row>
  </sheetData>
  <mergeCells count="26">
    <mergeCell ref="L4:L5"/>
    <mergeCell ref="M4:M5"/>
    <mergeCell ref="N4:N5"/>
    <mergeCell ref="O4:Q4"/>
    <mergeCell ref="R4:R5"/>
    <mergeCell ref="G4:G5"/>
    <mergeCell ref="H4:H5"/>
    <mergeCell ref="I4:I5"/>
    <mergeCell ref="J4:J5"/>
    <mergeCell ref="K4:K5"/>
    <mergeCell ref="A1:T1"/>
    <mergeCell ref="A2:T2"/>
    <mergeCell ref="A3:A5"/>
    <mergeCell ref="B3:B5"/>
    <mergeCell ref="C3:G3"/>
    <mergeCell ref="H3:I3"/>
    <mergeCell ref="J3:K3"/>
    <mergeCell ref="L3:M3"/>
    <mergeCell ref="N3:Q3"/>
    <mergeCell ref="R3:S3"/>
    <mergeCell ref="S4:S5"/>
    <mergeCell ref="T3:T5"/>
    <mergeCell ref="C4:C5"/>
    <mergeCell ref="D4:D5"/>
    <mergeCell ref="E4:E5"/>
    <mergeCell ref="F4:F5"/>
  </mergeCells>
  <printOptions horizontalCentered="1"/>
  <pageMargins left="0.70866141732283472" right="0.51181102362204722" top="0.74803149606299213" bottom="0.74803149606299213" header="0.31496062992125984" footer="0.31496062992125984"/>
  <pageSetup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8200C-35B1-4CAA-8358-8F7917F0E400}">
  <sheetPr>
    <pageSetUpPr fitToPage="1"/>
  </sheetPr>
  <dimension ref="A1:Z7"/>
  <sheetViews>
    <sheetView workbookViewId="0">
      <selection activeCell="V3" sqref="V3"/>
    </sheetView>
  </sheetViews>
  <sheetFormatPr defaultColWidth="9.140625" defaultRowHeight="15.75"/>
  <cols>
    <col min="1" max="1" width="7.7109375" style="32" customWidth="1"/>
    <col min="2" max="2" width="31.140625" style="33" customWidth="1"/>
    <col min="3" max="3" width="15.85546875" style="34" customWidth="1"/>
    <col min="4" max="4" width="13.85546875" style="34" bestFit="1" customWidth="1"/>
    <col min="5" max="5" width="15.140625" style="34" customWidth="1"/>
    <col min="6" max="6" width="14.42578125" style="34" customWidth="1"/>
    <col min="7" max="7" width="13.85546875" style="34" customWidth="1"/>
    <col min="8" max="8" width="11.5703125" style="34" customWidth="1"/>
    <col min="9" max="9" width="13.28515625" style="34" customWidth="1"/>
    <col min="10" max="11" width="13.28515625" style="34" hidden="1" customWidth="1"/>
    <col min="12" max="12" width="14.28515625" style="34" hidden="1" customWidth="1"/>
    <col min="13" max="13" width="14.140625" style="34" hidden="1" customWidth="1"/>
    <col min="14" max="17" width="13.85546875" style="34" hidden="1" customWidth="1"/>
    <col min="18" max="18" width="11.5703125" style="34" customWidth="1"/>
    <col min="19" max="19" width="12" style="34" customWidth="1"/>
    <col min="20" max="20" width="11.5703125" style="34" customWidth="1"/>
    <col min="21" max="16384" width="9.140625" style="34"/>
  </cols>
  <sheetData>
    <row r="1" spans="1:26" s="24" customFormat="1" ht="75.75" customHeight="1">
      <c r="A1" s="111" t="s">
        <v>75</v>
      </c>
      <c r="B1" s="111"/>
      <c r="C1" s="111"/>
      <c r="D1" s="111"/>
      <c r="E1" s="111"/>
      <c r="F1" s="111"/>
      <c r="G1" s="111"/>
      <c r="H1" s="111"/>
      <c r="I1" s="111"/>
      <c r="J1" s="111"/>
      <c r="K1" s="111"/>
      <c r="L1" s="111"/>
      <c r="M1" s="111"/>
      <c r="N1" s="111"/>
      <c r="O1" s="111"/>
      <c r="P1" s="111"/>
      <c r="Q1" s="111"/>
      <c r="R1" s="111"/>
      <c r="S1" s="111"/>
      <c r="T1" s="111"/>
      <c r="U1" s="25"/>
      <c r="V1" s="25"/>
      <c r="W1" s="25"/>
      <c r="X1" s="25"/>
      <c r="Y1" s="25"/>
    </row>
    <row r="2" spans="1:26" s="24" customFormat="1" ht="55.5" customHeight="1">
      <c r="A2" s="112" t="s">
        <v>31</v>
      </c>
      <c r="B2" s="112"/>
      <c r="C2" s="112"/>
      <c r="D2" s="112"/>
      <c r="E2" s="112"/>
      <c r="F2" s="112"/>
      <c r="G2" s="112"/>
      <c r="H2" s="112"/>
      <c r="I2" s="112"/>
      <c r="J2" s="112"/>
      <c r="K2" s="112"/>
      <c r="L2" s="112"/>
      <c r="M2" s="112"/>
      <c r="N2" s="112"/>
      <c r="O2" s="112"/>
      <c r="P2" s="112"/>
      <c r="Q2" s="112"/>
      <c r="R2" s="112"/>
      <c r="S2" s="112"/>
      <c r="T2" s="112"/>
      <c r="U2" s="26"/>
      <c r="V2" s="26"/>
      <c r="W2" s="26"/>
      <c r="X2" s="26"/>
      <c r="Y2" s="26"/>
      <c r="Z2" s="26"/>
    </row>
    <row r="3" spans="1:26" s="28" customFormat="1" ht="70.5" customHeight="1">
      <c r="A3" s="113" t="s">
        <v>0</v>
      </c>
      <c r="B3" s="114" t="s">
        <v>1</v>
      </c>
      <c r="C3" s="123" t="s">
        <v>62</v>
      </c>
      <c r="D3" s="124"/>
      <c r="E3" s="124"/>
      <c r="F3" s="124"/>
      <c r="G3" s="125"/>
      <c r="H3" s="114" t="s">
        <v>60</v>
      </c>
      <c r="I3" s="114"/>
      <c r="J3" s="114" t="s">
        <v>57</v>
      </c>
      <c r="K3" s="114"/>
      <c r="L3" s="114" t="s">
        <v>69</v>
      </c>
      <c r="M3" s="114"/>
      <c r="N3" s="114" t="s">
        <v>63</v>
      </c>
      <c r="O3" s="114"/>
      <c r="P3" s="114"/>
      <c r="Q3" s="114"/>
      <c r="R3" s="116" t="s">
        <v>58</v>
      </c>
      <c r="S3" s="117"/>
      <c r="T3" s="114" t="s">
        <v>7</v>
      </c>
    </row>
    <row r="4" spans="1:26" s="28" customFormat="1" ht="20.25">
      <c r="A4" s="113"/>
      <c r="B4" s="114"/>
      <c r="C4" s="115" t="s">
        <v>2</v>
      </c>
      <c r="D4" s="123" t="s">
        <v>3</v>
      </c>
      <c r="E4" s="124"/>
      <c r="F4" s="124"/>
      <c r="G4" s="125"/>
      <c r="H4" s="114" t="s">
        <v>4</v>
      </c>
      <c r="I4" s="126" t="s">
        <v>77</v>
      </c>
      <c r="J4" s="114" t="s">
        <v>4</v>
      </c>
      <c r="K4" s="120" t="s">
        <v>10</v>
      </c>
      <c r="L4" s="114" t="s">
        <v>4</v>
      </c>
      <c r="M4" s="120" t="s">
        <v>10</v>
      </c>
      <c r="N4" s="114" t="s">
        <v>4</v>
      </c>
      <c r="O4" s="114" t="s">
        <v>6</v>
      </c>
      <c r="P4" s="114"/>
      <c r="Q4" s="114"/>
      <c r="R4" s="118" t="s">
        <v>4</v>
      </c>
      <c r="S4" s="126" t="s">
        <v>77</v>
      </c>
      <c r="T4" s="114"/>
    </row>
    <row r="5" spans="1:26" s="28" customFormat="1" ht="139.5" customHeight="1">
      <c r="A5" s="113"/>
      <c r="B5" s="114"/>
      <c r="C5" s="115"/>
      <c r="D5" s="36" t="s">
        <v>4</v>
      </c>
      <c r="E5" s="36" t="s">
        <v>9</v>
      </c>
      <c r="F5" s="36" t="s">
        <v>10</v>
      </c>
      <c r="G5" s="36" t="s">
        <v>8</v>
      </c>
      <c r="H5" s="114"/>
      <c r="I5" s="127"/>
      <c r="J5" s="114"/>
      <c r="K5" s="121"/>
      <c r="L5" s="114"/>
      <c r="M5" s="121"/>
      <c r="N5" s="114"/>
      <c r="O5" s="36" t="s">
        <v>9</v>
      </c>
      <c r="P5" s="36" t="s">
        <v>10</v>
      </c>
      <c r="Q5" s="27" t="s">
        <v>65</v>
      </c>
      <c r="R5" s="119"/>
      <c r="S5" s="127"/>
      <c r="T5" s="114"/>
    </row>
    <row r="6" spans="1:26" s="28" customFormat="1" ht="60.75">
      <c r="A6" s="35"/>
      <c r="B6" s="37" t="s">
        <v>66</v>
      </c>
      <c r="C6" s="27"/>
      <c r="D6" s="27"/>
      <c r="E6" s="27"/>
      <c r="F6" s="27"/>
      <c r="G6" s="27"/>
      <c r="H6" s="27"/>
      <c r="I6" s="27"/>
      <c r="J6" s="27"/>
      <c r="K6" s="27"/>
      <c r="L6" s="27"/>
      <c r="M6" s="27"/>
      <c r="N6" s="27"/>
      <c r="O6" s="27"/>
      <c r="P6" s="27"/>
      <c r="Q6" s="27"/>
      <c r="R6" s="27"/>
      <c r="S6" s="27"/>
      <c r="T6" s="27"/>
    </row>
    <row r="7" spans="1:26" s="28" customFormat="1" ht="54" customHeight="1">
      <c r="A7" s="29"/>
      <c r="B7" s="30"/>
      <c r="C7" s="27"/>
      <c r="D7" s="31"/>
      <c r="E7" s="31"/>
      <c r="F7" s="31"/>
      <c r="G7" s="31"/>
      <c r="H7" s="31"/>
      <c r="I7" s="31"/>
      <c r="J7" s="31"/>
      <c r="K7" s="31"/>
      <c r="L7" s="31"/>
      <c r="M7" s="31"/>
      <c r="N7" s="31"/>
      <c r="O7" s="31"/>
      <c r="P7" s="31"/>
      <c r="Q7" s="31"/>
      <c r="R7" s="31"/>
      <c r="S7" s="31"/>
      <c r="T7" s="27"/>
    </row>
  </sheetData>
  <mergeCells count="23">
    <mergeCell ref="M4:M5"/>
    <mergeCell ref="N4:N5"/>
    <mergeCell ref="H4:H5"/>
    <mergeCell ref="I4:I5"/>
    <mergeCell ref="J4:J5"/>
    <mergeCell ref="K4:K5"/>
    <mergeCell ref="L4:L5"/>
    <mergeCell ref="A1:T1"/>
    <mergeCell ref="A2:T2"/>
    <mergeCell ref="A3:A5"/>
    <mergeCell ref="B3:B5"/>
    <mergeCell ref="C3:G3"/>
    <mergeCell ref="H3:I3"/>
    <mergeCell ref="J3:K3"/>
    <mergeCell ref="L3:M3"/>
    <mergeCell ref="N3:Q3"/>
    <mergeCell ref="R3:S3"/>
    <mergeCell ref="O4:Q4"/>
    <mergeCell ref="R4:R5"/>
    <mergeCell ref="S4:S5"/>
    <mergeCell ref="T3:T5"/>
    <mergeCell ref="C4:C5"/>
    <mergeCell ref="D4:G4"/>
  </mergeCells>
  <printOptions horizontalCentered="1"/>
  <pageMargins left="0.70866141732283472" right="0.51181102362204722" top="0.74803149606299213" bottom="0.74803149606299213" header="0.31496062992125984" footer="0.31496062992125984"/>
  <pageSetup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AE046-CB12-46BB-A7A9-D424A7195115}">
  <sheetPr>
    <pageSetUpPr fitToPage="1"/>
  </sheetPr>
  <dimension ref="A1:Z7"/>
  <sheetViews>
    <sheetView workbookViewId="0">
      <selection activeCell="V5" sqref="V5"/>
    </sheetView>
  </sheetViews>
  <sheetFormatPr defaultColWidth="9.140625" defaultRowHeight="15.75"/>
  <cols>
    <col min="1" max="1" width="7.7109375" style="2" customWidth="1"/>
    <col min="2" max="2" width="31.140625" style="3" customWidth="1"/>
    <col min="3" max="3" width="15.85546875" style="1" customWidth="1"/>
    <col min="4" max="4" width="13.85546875" style="1" bestFit="1" customWidth="1"/>
    <col min="5" max="5" width="15.140625" style="1" customWidth="1"/>
    <col min="6" max="6" width="14.42578125" style="1" customWidth="1"/>
    <col min="7" max="7" width="13.85546875" style="1" customWidth="1"/>
    <col min="8" max="8" width="11.5703125" style="1" customWidth="1"/>
    <col min="9" max="9" width="13.28515625" style="1" customWidth="1"/>
    <col min="10" max="11" width="13.28515625" style="1" hidden="1" customWidth="1"/>
    <col min="12" max="12" width="14.28515625" style="1" hidden="1" customWidth="1"/>
    <col min="13" max="13" width="14.140625" style="1" hidden="1" customWidth="1"/>
    <col min="14" max="17" width="13.85546875" style="1" hidden="1" customWidth="1"/>
    <col min="18" max="18" width="11.5703125" style="1" customWidth="1"/>
    <col min="19" max="19" width="12" style="1" customWidth="1"/>
    <col min="20" max="20" width="11.5703125" style="1" customWidth="1"/>
    <col min="21" max="16384" width="9.140625" style="1"/>
  </cols>
  <sheetData>
    <row r="1" spans="1:26" s="4" customFormat="1" ht="96" customHeight="1">
      <c r="A1" s="128" t="s">
        <v>78</v>
      </c>
      <c r="B1" s="128"/>
      <c r="C1" s="128"/>
      <c r="D1" s="128"/>
      <c r="E1" s="128"/>
      <c r="F1" s="128"/>
      <c r="G1" s="128"/>
      <c r="H1" s="128"/>
      <c r="I1" s="128"/>
      <c r="J1" s="128"/>
      <c r="K1" s="128"/>
      <c r="L1" s="128"/>
      <c r="M1" s="128"/>
      <c r="N1" s="128"/>
      <c r="O1" s="128"/>
      <c r="P1" s="128"/>
      <c r="Q1" s="128"/>
      <c r="R1" s="128"/>
      <c r="S1" s="128"/>
      <c r="T1" s="128"/>
      <c r="U1" s="40"/>
      <c r="V1" s="40"/>
      <c r="W1" s="40"/>
      <c r="X1" s="40"/>
      <c r="Y1" s="40"/>
    </row>
    <row r="2" spans="1:26" s="4" customFormat="1" ht="55.5" customHeight="1">
      <c r="A2" s="129" t="s">
        <v>31</v>
      </c>
      <c r="B2" s="129"/>
      <c r="C2" s="129"/>
      <c r="D2" s="129"/>
      <c r="E2" s="129"/>
      <c r="F2" s="129"/>
      <c r="G2" s="129"/>
      <c r="H2" s="129"/>
      <c r="I2" s="129"/>
      <c r="J2" s="129"/>
      <c r="K2" s="129"/>
      <c r="L2" s="129"/>
      <c r="M2" s="129"/>
      <c r="N2" s="129"/>
      <c r="O2" s="129"/>
      <c r="P2" s="129"/>
      <c r="Q2" s="129"/>
      <c r="R2" s="129"/>
      <c r="S2" s="129"/>
      <c r="T2" s="129"/>
      <c r="U2" s="41"/>
      <c r="V2" s="41"/>
      <c r="W2" s="41"/>
      <c r="X2" s="41"/>
      <c r="Y2" s="41"/>
      <c r="Z2" s="41"/>
    </row>
    <row r="3" spans="1:26" s="44" customFormat="1" ht="80.25" customHeight="1">
      <c r="A3" s="130" t="s">
        <v>0</v>
      </c>
      <c r="B3" s="131" t="s">
        <v>1</v>
      </c>
      <c r="C3" s="132" t="s">
        <v>76</v>
      </c>
      <c r="D3" s="133"/>
      <c r="E3" s="133"/>
      <c r="F3" s="133"/>
      <c r="G3" s="134"/>
      <c r="H3" s="131" t="s">
        <v>60</v>
      </c>
      <c r="I3" s="131"/>
      <c r="J3" s="131" t="s">
        <v>57</v>
      </c>
      <c r="K3" s="131"/>
      <c r="L3" s="131" t="s">
        <v>69</v>
      </c>
      <c r="M3" s="131"/>
      <c r="N3" s="131" t="s">
        <v>63</v>
      </c>
      <c r="O3" s="131"/>
      <c r="P3" s="131"/>
      <c r="Q3" s="131"/>
      <c r="R3" s="135" t="s">
        <v>58</v>
      </c>
      <c r="S3" s="136"/>
      <c r="T3" s="131" t="s">
        <v>7</v>
      </c>
    </row>
    <row r="4" spans="1:26" s="44" customFormat="1" ht="33" customHeight="1">
      <c r="A4" s="130"/>
      <c r="B4" s="131"/>
      <c r="C4" s="139" t="s">
        <v>2</v>
      </c>
      <c r="D4" s="132" t="s">
        <v>3</v>
      </c>
      <c r="E4" s="133"/>
      <c r="F4" s="133"/>
      <c r="G4" s="134"/>
      <c r="H4" s="131" t="s">
        <v>4</v>
      </c>
      <c r="I4" s="137" t="s">
        <v>77</v>
      </c>
      <c r="J4" s="131" t="s">
        <v>4</v>
      </c>
      <c r="K4" s="137" t="s">
        <v>10</v>
      </c>
      <c r="L4" s="131" t="s">
        <v>4</v>
      </c>
      <c r="M4" s="137" t="s">
        <v>10</v>
      </c>
      <c r="N4" s="131" t="s">
        <v>4</v>
      </c>
      <c r="O4" s="131" t="s">
        <v>6</v>
      </c>
      <c r="P4" s="131"/>
      <c r="Q4" s="131"/>
      <c r="R4" s="93" t="s">
        <v>4</v>
      </c>
      <c r="S4" s="137" t="s">
        <v>77</v>
      </c>
      <c r="T4" s="131"/>
    </row>
    <row r="5" spans="1:26" s="44" customFormat="1" ht="139.5" customHeight="1">
      <c r="A5" s="130"/>
      <c r="B5" s="131"/>
      <c r="C5" s="139"/>
      <c r="D5" s="45" t="s">
        <v>4</v>
      </c>
      <c r="E5" s="45" t="s">
        <v>9</v>
      </c>
      <c r="F5" s="45" t="s">
        <v>10</v>
      </c>
      <c r="G5" s="45" t="s">
        <v>8</v>
      </c>
      <c r="H5" s="131"/>
      <c r="I5" s="138"/>
      <c r="J5" s="131"/>
      <c r="K5" s="138"/>
      <c r="L5" s="131"/>
      <c r="M5" s="138"/>
      <c r="N5" s="131"/>
      <c r="O5" s="45" t="s">
        <v>9</v>
      </c>
      <c r="P5" s="45" t="s">
        <v>10</v>
      </c>
      <c r="Q5" s="43" t="s">
        <v>65</v>
      </c>
      <c r="R5" s="95"/>
      <c r="S5" s="138"/>
      <c r="T5" s="131"/>
    </row>
    <row r="6" spans="1:26" s="44" customFormat="1" ht="20.25">
      <c r="A6" s="42"/>
      <c r="B6" s="46"/>
      <c r="C6" s="43"/>
      <c r="D6" s="43"/>
      <c r="E6" s="43"/>
      <c r="F6" s="43"/>
      <c r="G6" s="43"/>
      <c r="H6" s="43"/>
      <c r="I6" s="43"/>
      <c r="J6" s="43"/>
      <c r="K6" s="43"/>
      <c r="L6" s="43"/>
      <c r="M6" s="43"/>
      <c r="N6" s="43"/>
      <c r="O6" s="43"/>
      <c r="P6" s="43"/>
      <c r="Q6" s="43"/>
      <c r="R6" s="43"/>
      <c r="S6" s="43"/>
      <c r="T6" s="43"/>
    </row>
    <row r="7" spans="1:26" s="44" customFormat="1" ht="20.25">
      <c r="A7" s="47"/>
      <c r="B7" s="48"/>
      <c r="C7" s="43"/>
      <c r="D7" s="49"/>
      <c r="E7" s="49"/>
      <c r="F7" s="49"/>
      <c r="G7" s="49"/>
      <c r="H7" s="49"/>
      <c r="I7" s="49"/>
      <c r="J7" s="49"/>
      <c r="K7" s="49"/>
      <c r="L7" s="49"/>
      <c r="M7" s="49"/>
      <c r="N7" s="49"/>
      <c r="O7" s="49"/>
      <c r="P7" s="49"/>
      <c r="Q7" s="49"/>
      <c r="R7" s="49"/>
      <c r="S7" s="49"/>
      <c r="T7" s="43"/>
    </row>
  </sheetData>
  <mergeCells count="23">
    <mergeCell ref="M4:M5"/>
    <mergeCell ref="N4:N5"/>
    <mergeCell ref="H4:H5"/>
    <mergeCell ref="I4:I5"/>
    <mergeCell ref="J4:J5"/>
    <mergeCell ref="K4:K5"/>
    <mergeCell ref="L4:L5"/>
    <mergeCell ref="A1:T1"/>
    <mergeCell ref="A2:T2"/>
    <mergeCell ref="A3:A5"/>
    <mergeCell ref="B3:B5"/>
    <mergeCell ref="C3:G3"/>
    <mergeCell ref="H3:I3"/>
    <mergeCell ref="J3:K3"/>
    <mergeCell ref="L3:M3"/>
    <mergeCell ref="N3:Q3"/>
    <mergeCell ref="R3:S3"/>
    <mergeCell ref="O4:Q4"/>
    <mergeCell ref="R4:R5"/>
    <mergeCell ref="S4:S5"/>
    <mergeCell ref="T3:T5"/>
    <mergeCell ref="C4:C5"/>
    <mergeCell ref="D4:G4"/>
  </mergeCells>
  <printOptions horizontalCentered="1"/>
  <pageMargins left="0.70866141732283472" right="0.51181102362204722" top="0.74803149606299213" bottom="0.74803149606299213" header="0.31496062992125984" footer="0.31496062992125984"/>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Cac du an DTC</vt:lpstr>
      <vt:lpstr>BSMT, đất</vt:lpstr>
      <vt:lpstr>NHCS</vt:lpstr>
      <vt:lpstr>Quỹ</vt:lpstr>
      <vt:lpstr>nguồn thu hợp pháp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Tận Cùng Thịnh</cp:lastModifiedBy>
  <cp:lastPrinted>2026-07-03T06:58:37Z</cp:lastPrinted>
  <dcterms:created xsi:type="dcterms:W3CDTF">2015-06-05T18:17:20Z</dcterms:created>
  <dcterms:modified xsi:type="dcterms:W3CDTF">2026-07-03T10:40:36Z</dcterms:modified>
</cp:coreProperties>
</file>