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Ái Quốc 2026\Công văn di 2026\CV 1940 định danh điện tử đối với tổ chức, doanh nghiệp, HTX\"/>
    </mc:Choice>
  </mc:AlternateContent>
  <xr:revisionPtr revIDLastSave="0" documentId="13_ncr:1_{33AB74AB-1875-4B91-BC92-FAA6E8CC3B98}" xr6:coauthVersionLast="47" xr6:coauthVersionMax="47" xr10:uidLastSave="{00000000-0000-0000-0000-000000000000}"/>
  <bookViews>
    <workbookView xWindow="-108" yWindow="-108" windowWidth="23256" windowHeight="12456" xr2:uid="{00000000-000D-0000-FFFF-FFFF00000000}"/>
  </bookViews>
  <sheets>
    <sheet name="Main" sheetId="1" r:id="rId1"/>
  </sheets>
  <definedNames>
    <definedName name="_xlnm.Print_Titles" localSheetId="0">Main!$4:$4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5" i="1" l="1"/>
  <c r="D65" i="1"/>
  <c r="C65" i="1"/>
  <c r="B65" i="1"/>
  <c r="E64" i="1"/>
  <c r="D64" i="1"/>
  <c r="C64" i="1"/>
  <c r="B64" i="1"/>
  <c r="E63" i="1"/>
  <c r="D63" i="1"/>
  <c r="C63" i="1"/>
  <c r="B63" i="1"/>
  <c r="E62" i="1"/>
  <c r="D62" i="1"/>
  <c r="C62" i="1"/>
  <c r="B62" i="1"/>
  <c r="E61" i="1"/>
  <c r="D61" i="1"/>
  <c r="C61" i="1"/>
  <c r="B61" i="1"/>
  <c r="E60" i="1"/>
  <c r="D60" i="1"/>
  <c r="C60" i="1"/>
  <c r="B60" i="1"/>
  <c r="E59" i="1"/>
  <c r="D59" i="1"/>
  <c r="C59" i="1"/>
  <c r="B59" i="1"/>
  <c r="E58" i="1"/>
  <c r="D58" i="1"/>
  <c r="C58" i="1"/>
  <c r="B58" i="1"/>
  <c r="E57" i="1"/>
  <c r="D57" i="1"/>
  <c r="C57" i="1"/>
  <c r="B57" i="1"/>
  <c r="E56" i="1"/>
  <c r="D56" i="1"/>
  <c r="C56" i="1"/>
  <c r="B56" i="1"/>
  <c r="E55" i="1"/>
  <c r="D55" i="1"/>
  <c r="C55" i="1"/>
  <c r="B55" i="1"/>
  <c r="E54" i="1"/>
  <c r="D54" i="1"/>
  <c r="C54" i="1"/>
  <c r="B54" i="1"/>
  <c r="E53" i="1"/>
  <c r="D53" i="1"/>
  <c r="C53" i="1"/>
  <c r="B53" i="1"/>
  <c r="E52" i="1"/>
  <c r="D52" i="1"/>
  <c r="C52" i="1"/>
  <c r="B52" i="1"/>
  <c r="E51" i="1"/>
  <c r="D51" i="1"/>
  <c r="C51" i="1"/>
  <c r="B51" i="1"/>
  <c r="E50" i="1"/>
  <c r="D50" i="1"/>
  <c r="C50" i="1"/>
  <c r="B50" i="1"/>
  <c r="E49" i="1"/>
  <c r="D49" i="1"/>
  <c r="C49" i="1"/>
  <c r="B49" i="1"/>
  <c r="E48" i="1"/>
  <c r="D48" i="1"/>
  <c r="C48" i="1"/>
  <c r="B48" i="1"/>
  <c r="E47" i="1"/>
  <c r="D47" i="1"/>
  <c r="C47" i="1"/>
  <c r="B47" i="1"/>
  <c r="E46" i="1"/>
  <c r="D46" i="1"/>
  <c r="C46" i="1"/>
  <c r="B46" i="1"/>
  <c r="E45" i="1"/>
  <c r="D45" i="1"/>
  <c r="C45" i="1"/>
  <c r="B45" i="1"/>
  <c r="E44" i="1"/>
  <c r="D44" i="1"/>
  <c r="C44" i="1"/>
  <c r="B44" i="1"/>
  <c r="E43" i="1"/>
  <c r="D43" i="1"/>
  <c r="C43" i="1"/>
  <c r="B43" i="1"/>
  <c r="E42" i="1"/>
  <c r="D42" i="1"/>
  <c r="C42" i="1"/>
  <c r="B42" i="1"/>
  <c r="E41" i="1"/>
  <c r="D41" i="1"/>
  <c r="C41" i="1"/>
  <c r="B41" i="1"/>
  <c r="E40" i="1"/>
  <c r="D40" i="1"/>
  <c r="C40" i="1"/>
  <c r="B40" i="1"/>
  <c r="E39" i="1"/>
  <c r="D39" i="1"/>
  <c r="C39" i="1"/>
  <c r="B39" i="1"/>
  <c r="E38" i="1"/>
  <c r="D38" i="1"/>
  <c r="C38" i="1"/>
  <c r="B38" i="1"/>
  <c r="E37" i="1"/>
  <c r="D37" i="1"/>
  <c r="C37" i="1"/>
  <c r="B37" i="1"/>
  <c r="E36" i="1"/>
  <c r="D36" i="1"/>
  <c r="C36" i="1"/>
  <c r="B36" i="1"/>
  <c r="E35" i="1"/>
  <c r="D35" i="1"/>
  <c r="C35" i="1"/>
  <c r="B35" i="1"/>
  <c r="E34" i="1"/>
  <c r="D34" i="1"/>
  <c r="C34" i="1"/>
  <c r="B34" i="1"/>
  <c r="E33" i="1"/>
  <c r="D33" i="1"/>
  <c r="C33" i="1"/>
  <c r="B33" i="1"/>
  <c r="E32" i="1"/>
  <c r="D32" i="1"/>
  <c r="C32" i="1"/>
  <c r="B32" i="1"/>
  <c r="E31" i="1"/>
  <c r="D31" i="1"/>
  <c r="C31" i="1"/>
  <c r="B31" i="1"/>
  <c r="E30" i="1"/>
  <c r="D30" i="1"/>
  <c r="C30" i="1"/>
  <c r="B30" i="1"/>
  <c r="E29" i="1"/>
  <c r="D29" i="1"/>
  <c r="C29" i="1"/>
  <c r="B29" i="1"/>
  <c r="E28" i="1"/>
  <c r="D28" i="1"/>
  <c r="C28" i="1"/>
  <c r="B28" i="1"/>
  <c r="E27" i="1"/>
  <c r="D27" i="1"/>
  <c r="C27" i="1"/>
  <c r="B27" i="1"/>
  <c r="E26" i="1"/>
  <c r="D26" i="1"/>
  <c r="C26" i="1"/>
  <c r="B26" i="1"/>
  <c r="E25" i="1"/>
  <c r="D25" i="1"/>
  <c r="C25" i="1"/>
  <c r="B25" i="1"/>
  <c r="E24" i="1"/>
  <c r="D24" i="1"/>
  <c r="C24" i="1"/>
  <c r="B24" i="1"/>
  <c r="E23" i="1"/>
  <c r="D23" i="1"/>
  <c r="C23" i="1"/>
  <c r="B23" i="1"/>
  <c r="E22" i="1"/>
  <c r="D22" i="1"/>
  <c r="C22" i="1"/>
  <c r="B22" i="1"/>
  <c r="E21" i="1"/>
  <c r="D21" i="1"/>
  <c r="C21" i="1"/>
  <c r="B21" i="1"/>
  <c r="E20" i="1"/>
  <c r="D20" i="1"/>
  <c r="C20" i="1"/>
  <c r="B20" i="1"/>
  <c r="E19" i="1"/>
  <c r="D19" i="1"/>
  <c r="C19" i="1"/>
  <c r="B19" i="1"/>
  <c r="E18" i="1"/>
  <c r="D18" i="1"/>
  <c r="C18" i="1"/>
  <c r="B18" i="1"/>
  <c r="E17" i="1"/>
  <c r="D17" i="1"/>
  <c r="C17" i="1"/>
  <c r="B17" i="1"/>
  <c r="E16" i="1"/>
  <c r="D16" i="1"/>
  <c r="C16" i="1"/>
  <c r="B16" i="1"/>
  <c r="E15" i="1"/>
  <c r="D15" i="1"/>
  <c r="C15" i="1"/>
  <c r="B15" i="1"/>
  <c r="E14" i="1"/>
  <c r="D14" i="1"/>
  <c r="C14" i="1"/>
  <c r="B14" i="1"/>
  <c r="E13" i="1"/>
  <c r="D13" i="1"/>
  <c r="C13" i="1"/>
  <c r="B13" i="1"/>
  <c r="E12" i="1"/>
  <c r="D12" i="1"/>
  <c r="C12" i="1"/>
  <c r="B12" i="1"/>
  <c r="E11" i="1"/>
  <c r="D11" i="1"/>
  <c r="C11" i="1"/>
  <c r="B11" i="1"/>
  <c r="E10" i="1"/>
  <c r="D10" i="1"/>
  <c r="C10" i="1"/>
  <c r="B10" i="1"/>
  <c r="E9" i="1"/>
  <c r="D9" i="1"/>
  <c r="C9" i="1"/>
  <c r="B9" i="1"/>
  <c r="E8" i="1"/>
  <c r="D8" i="1"/>
  <c r="C8" i="1"/>
  <c r="B8" i="1"/>
  <c r="E7" i="1"/>
  <c r="D7" i="1"/>
  <c r="C7" i="1"/>
  <c r="B7" i="1"/>
  <c r="E6" i="1"/>
  <c r="D6" i="1"/>
  <c r="C6" i="1"/>
  <c r="B6" i="1"/>
  <c r="E5" i="1"/>
  <c r="D5" i="1"/>
  <c r="C5" i="1"/>
  <c r="B5" i="1"/>
</calcChain>
</file>

<file path=xl/sharedStrings.xml><?xml version="1.0" encoding="utf-8"?>
<sst xmlns="http://schemas.openxmlformats.org/spreadsheetml/2006/main" count="8" uniqueCount="8">
  <si>
    <t>Mã số doanh nghiệp</t>
  </si>
  <si>
    <t>Tên doanh nghiệp</t>
  </si>
  <si>
    <t>Địa chỉ</t>
  </si>
  <si>
    <t>Người đại diện</t>
  </si>
  <si>
    <t>STT</t>
  </si>
  <si>
    <t>Trạng thái</t>
  </si>
  <si>
    <t>PHỤ LỤC</t>
  </si>
  <si>
    <t>Thống kê số lượng cơ quan tổ chức, doanh nghiệp, hợp tác xã chưa thực hiện định danh tổ chức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</si>
</sst>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4"/>
      <color rgb="FF000000"/>
      <name val="Times New Roman"/>
      <family val="1"/>
    </font>
    <font>
      <sz val="10"/>
      <color rgb="FF000000"/>
      <name val="Times New Roman"/>
      <family val="1"/>
    </font>
    <font>
      <sz val="12"/>
      <color rgb="FF000000"/>
      <name val="Times New Roman"/>
      <family val="1"/>
    </font>
    <font>
      <b/>
      <sz val="12"/>
      <color rgb="FF000000"/>
      <name val="Times New Roman"/>
      <family val="1"/>
    </font>
  </fonts>
  <fills count="5">
    <fill>
      <patternFill patternType="none"/>
    </fill>
    <fill>
      <patternFill patternType="gray125"/>
    </fill>
    <fill>
      <patternFill patternType="solid">
        <fgColor rgb="FFFFFFFF"/>
        <bgColor rgb="FFFFFFFF"/>
      </patternFill>
    </fill>
    <fill>
      <patternFill patternType="solid">
        <fgColor rgb="FF00FF00"/>
        <bgColor rgb="FF00FF00"/>
      </patternFill>
    </fill>
    <fill>
      <patternFill patternType="solid">
        <fgColor rgb="FFFFB6C1"/>
        <bgColor rgb="FFFFB6C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0" xfId="0" applyFont="1"/>
    <xf numFmtId="0" fontId="1" fillId="0" borderId="0" xfId="0" applyFont="1" applyAlignment="1">
      <alignment horizontal="center"/>
    </xf>
    <xf numFmtId="0" fontId="1" fillId="0" borderId="0" xfId="0" applyFont="1" applyAlignment="1">
      <alignment horizontal="center" vertical="center"/>
    </xf>
  </cellXfs>
  <cellStyles count="1">
    <cellStyle name="Normal" xfId="0" builtinId="0"/>
  </cellStyles>
  <dxfs count="11">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8B0000"/>
      </font>
      <fill>
        <patternFill patternType="solid">
          <fgColor rgb="FFFFB6C1"/>
          <bgColor rgb="FFFFB6C1"/>
        </patternFill>
      </fill>
    </dxf>
    <dxf>
      <font>
        <color rgb="FF006400"/>
      </font>
      <fill>
        <patternFill patternType="solid">
          <fgColor rgb="FF90EE90"/>
          <bgColor rgb="FF90EE9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65"/>
  <sheetViews>
    <sheetView tabSelected="1" workbookViewId="0">
      <selection activeCell="D9" sqref="D9"/>
    </sheetView>
  </sheetViews>
  <sheetFormatPr defaultColWidth="12.6640625" defaultRowHeight="15.75" customHeight="1" x14ac:dyDescent="0.25"/>
  <cols>
    <col min="1" max="1" width="8.88671875" style="1" customWidth="1"/>
    <col min="2" max="2" width="20.44140625" style="1" customWidth="1"/>
    <col min="3" max="3" width="40.44140625" style="1" customWidth="1"/>
    <col min="4" max="4" width="44.33203125" style="1" customWidth="1"/>
    <col min="5" max="5" width="26.109375" style="1" customWidth="1"/>
    <col min="6" max="6" width="18" style="1" customWidth="1"/>
    <col min="7" max="16384" width="12.6640625" style="1"/>
  </cols>
  <sheetData>
    <row r="1" spans="1:6" ht="16.8" customHeight="1" x14ac:dyDescent="0.3">
      <c r="A1" s="10" t="s">
        <v>6</v>
      </c>
      <c r="B1" s="10"/>
      <c r="C1" s="10"/>
      <c r="D1" s="10"/>
      <c r="E1" s="10"/>
      <c r="F1" s="10"/>
    </row>
    <row r="2" spans="1:6" ht="21.6" customHeight="1" x14ac:dyDescent="0.25">
      <c r="A2" s="11" t="s">
        <v>7</v>
      </c>
      <c r="B2" s="11"/>
      <c r="C2" s="11"/>
      <c r="D2" s="11"/>
      <c r="E2" s="11"/>
      <c r="F2" s="11"/>
    </row>
    <row r="3" spans="1:6" ht="15.75" customHeight="1" x14ac:dyDescent="0.3">
      <c r="A3" s="9"/>
    </row>
    <row r="4" spans="1:6" ht="32.4" customHeight="1" x14ac:dyDescent="0.25">
      <c r="A4" s="8" t="s">
        <v>4</v>
      </c>
      <c r="B4" s="8" t="s">
        <v>0</v>
      </c>
      <c r="C4" s="8" t="s">
        <v>1</v>
      </c>
      <c r="D4" s="8" t="s">
        <v>2</v>
      </c>
      <c r="E4" s="8" t="s">
        <v>3</v>
      </c>
      <c r="F4" s="8" t="s">
        <v>5</v>
      </c>
    </row>
    <row r="5" spans="1:6" s="4" customFormat="1" ht="45.6" customHeight="1" x14ac:dyDescent="0.3">
      <c r="A5" s="2">
        <v>1</v>
      </c>
      <c r="B5" s="2" t="str">
        <f ca="1">IFERROR(__xludf.DUMMYFUNCTION("""COMPUTED_VALUE"""),"0800447284-002")</f>
        <v>0800447284-002</v>
      </c>
      <c r="C5" s="7" t="str">
        <f ca="1">IFERROR(__xludf.DUMMYFUNCTION("""COMPUTED_VALUE"""),"CHI NHÁNH CÔNG TY CỔ PHẦN VIWASEEN.6 TẠI HẢI DƯƠNG")</f>
        <v>CHI NHÁNH CÔNG TY CỔ PHẦN VIWASEEN.6 TẠI HẢI DƯƠNG</v>
      </c>
      <c r="D5" s="7" t="str">
        <f ca="1">IFERROR(__xludf.DUMMYFUNCTION("""COMPUTED_VALUE"""),"Khu Tiền Trung, Phường Ái Quốc, Thành phố Hải Phòng, Việt Nam")</f>
        <v>Khu Tiền Trung, Phường Ái Quốc, Thành phố Hải Phòng, Việt Nam</v>
      </c>
      <c r="E5" s="7" t="str">
        <f ca="1">IFERROR(__xludf.DUMMYFUNCTION("""COMPUTED_VALUE"""),"TRƯƠNG HUY HẢI")</f>
        <v>TRƯƠNG HUY HẢI</v>
      </c>
      <c r="F5" s="3"/>
    </row>
    <row r="6" spans="1:6" s="4" customFormat="1" ht="45.6" customHeight="1" x14ac:dyDescent="0.3">
      <c r="A6" s="2">
        <v>2</v>
      </c>
      <c r="B6" s="2" t="str">
        <f ca="1">IFERROR(__xludf.DUMMYFUNCTION("""COMPUTED_VALUE"""),"0800459321")</f>
        <v>0800459321</v>
      </c>
      <c r="C6" s="7" t="str">
        <f ca="1">IFERROR(__xludf.DUMMYFUNCTION("""COMPUTED_VALUE"""),"CÔNG TY TNHH LFV METAL (VIỆT NAM)")</f>
        <v>CÔNG TY TNHH LFV METAL (VIỆT NAM)</v>
      </c>
      <c r="D6" s="7" t="str">
        <f ca="1">IFERROR(__xludf.DUMMYFUNCTION("""COMPUTED_VALUE"""),"Lô 15 khu công nghiệp Nam Sách, Phường Ái Quốc, Thành phố Hải Phòng, Việt Nam")</f>
        <v>Lô 15 khu công nghiệp Nam Sách, Phường Ái Quốc, Thành phố Hải Phòng, Việt Nam</v>
      </c>
      <c r="E6" s="7" t="str">
        <f ca="1">IFERROR(__xludf.DUMMYFUNCTION("""COMPUTED_VALUE"""),"SU, CHING – TANG")</f>
        <v>SU, CHING – TANG</v>
      </c>
      <c r="F6" s="3"/>
    </row>
    <row r="7" spans="1:6" s="4" customFormat="1" ht="45.6" customHeight="1" x14ac:dyDescent="0.3">
      <c r="A7" s="2">
        <v>3</v>
      </c>
      <c r="B7" s="2" t="str">
        <f ca="1">IFERROR(__xludf.DUMMYFUNCTION("""COMPUTED_VALUE"""),"0800243410")</f>
        <v>0800243410</v>
      </c>
      <c r="C7" s="7" t="str">
        <f ca="1">IFERROR(__xludf.DUMMYFUNCTION("""COMPUTED_VALUE"""),"CÔNG TY TNHH DỤNG CỤ THỂ THAO TOÀN CẦU VIỆT NAM")</f>
        <v>CÔNG TY TNHH DỤNG CỤ THỂ THAO TOÀN CẦU VIỆT NAM</v>
      </c>
      <c r="D7" s="7" t="str">
        <f ca="1">IFERROR(__xludf.DUMMYFUNCTION("""COMPUTED_VALUE"""),"Tổ dân phố Vũ Xá, Phường Ái Quốc, Thành phố Hải Phòng, Việt Nam")</f>
        <v>Tổ dân phố Vũ Xá, Phường Ái Quốc, Thành phố Hải Phòng, Việt Nam</v>
      </c>
      <c r="E7" s="7" t="str">
        <f ca="1">IFERROR(__xludf.DUMMYFUNCTION("""COMPUTED_VALUE"""),"KAO CHIH YUAN")</f>
        <v>KAO CHIH YUAN</v>
      </c>
      <c r="F7" s="3"/>
    </row>
    <row r="8" spans="1:6" s="4" customFormat="1" ht="45.6" customHeight="1" x14ac:dyDescent="0.3">
      <c r="A8" s="2">
        <v>4</v>
      </c>
      <c r="B8" s="2" t="str">
        <f ca="1">IFERROR(__xludf.DUMMYFUNCTION("""COMPUTED_VALUE"""),"0800006642")</f>
        <v>0800006642</v>
      </c>
      <c r="C8" s="7" t="str">
        <f ca="1">IFERROR(__xludf.DUMMYFUNCTION("""COMPUTED_VALUE"""),"CÔNG TY TNHH THỰC PHẨM NGHĨA MỸ VIỆT NAM")</f>
        <v>CÔNG TY TNHH THỰC PHẨM NGHĨA MỸ VIỆT NAM</v>
      </c>
      <c r="D8" s="7" t="str">
        <f ca="1">IFERROR(__xludf.DUMMYFUNCTION("""COMPUTED_VALUE"""),"Tổ Dân Phố Vũ Xá, Phường Ái Quốc, Thành phố Hải Phòng, Việt Nam")</f>
        <v>Tổ Dân Phố Vũ Xá, Phường Ái Quốc, Thành phố Hải Phòng, Việt Nam</v>
      </c>
      <c r="E8" s="7" t="str">
        <f ca="1">IFERROR(__xludf.DUMMYFUNCTION("""COMPUTED_VALUE"""),"KAO, CHIH-YUAN")</f>
        <v>KAO, CHIH-YUAN</v>
      </c>
      <c r="F8" s="3"/>
    </row>
    <row r="9" spans="1:6" s="4" customFormat="1" ht="45.6" customHeight="1" x14ac:dyDescent="0.3">
      <c r="A9" s="2">
        <v>5</v>
      </c>
      <c r="B9" s="2" t="str">
        <f ca="1">IFERROR(__xludf.DUMMYFUNCTION("""COMPUTED_VALUE"""),"0801303750")</f>
        <v>0801303750</v>
      </c>
      <c r="C9" s="7" t="str">
        <f ca="1">IFERROR(__xludf.DUMMYFUNCTION("""COMPUTED_VALUE"""),"CÔNG TY TNHH QUANG VINH VN")</f>
        <v>CÔNG TY TNHH QUANG VINH VN</v>
      </c>
      <c r="D9" s="7" t="str">
        <f ca="1">IFERROR(__xludf.DUMMYFUNCTION("""COMPUTED_VALUE"""),"Khu Tiền Trung, Phường Ái Quốc, Thành phố Hải Phòng, Việt Nam")</f>
        <v>Khu Tiền Trung, Phường Ái Quốc, Thành phố Hải Phòng, Việt Nam</v>
      </c>
      <c r="E9" s="7" t="str">
        <f ca="1">IFERROR(__xludf.DUMMYFUNCTION("""COMPUTED_VALUE"""),"NGUYỄN QUANG VINH")</f>
        <v>NGUYỄN QUANG VINH</v>
      </c>
      <c r="F9" s="3"/>
    </row>
    <row r="10" spans="1:6" s="4" customFormat="1" ht="45.6" customHeight="1" x14ac:dyDescent="0.3">
      <c r="A10" s="2">
        <v>6</v>
      </c>
      <c r="B10" s="2" t="str">
        <f ca="1">IFERROR(__xludf.DUMMYFUNCTION("""COMPUTED_VALUE"""),"0801292837")</f>
        <v>0801292837</v>
      </c>
      <c r="C10" s="7" t="str">
        <f ca="1">IFERROR(__xludf.DUMMYFUNCTION("""COMPUTED_VALUE"""),"CÔNG TY TNHH XÂY DỰNG VÀ CƠ ĐIỆN T&amp;N VIỆT NAM")</f>
        <v>CÔNG TY TNHH XÂY DỰNG VÀ CƠ ĐIỆN T&amp;N VIỆT NAM</v>
      </c>
      <c r="D10" s="7" t="str">
        <f ca="1">IFERROR(__xludf.DUMMYFUNCTION("""COMPUTED_VALUE"""),"KDC Đồng Pháp, Phường Ái Quốc, Thành phố Hải Phòng, Việt Nam")</f>
        <v>KDC Đồng Pháp, Phường Ái Quốc, Thành phố Hải Phòng, Việt Nam</v>
      </c>
      <c r="E10" s="7" t="str">
        <f ca="1">IFERROR(__xludf.DUMMYFUNCTION("""COMPUTED_VALUE"""),"ĐOÀN VĂN DAO")</f>
        <v>ĐOÀN VĂN DAO</v>
      </c>
      <c r="F10" s="5"/>
    </row>
    <row r="11" spans="1:6" s="4" customFormat="1" ht="45.6" customHeight="1" x14ac:dyDescent="0.3">
      <c r="A11" s="2">
        <v>7</v>
      </c>
      <c r="B11" s="2" t="str">
        <f ca="1">IFERROR(__xludf.DUMMYFUNCTION("""COMPUTED_VALUE"""),"0801320227")</f>
        <v>0801320227</v>
      </c>
      <c r="C11" s="7" t="str">
        <f ca="1">IFERROR(__xludf.DUMMYFUNCTION("""COMPUTED_VALUE"""),"CÔNG TY CỔ PHẦN XÂY DỰNG VÀ THƯƠNG MẠI NHẬT NAM HẢI DƯƠNG")</f>
        <v>CÔNG TY CỔ PHẦN XÂY DỰNG VÀ THƯƠNG MẠI NHẬT NAM HẢI DƯƠNG</v>
      </c>
      <c r="D11" s="7" t="str">
        <f ca="1">IFERROR(__xludf.DUMMYFUNCTION("""COMPUTED_VALUE"""),"Khu Tiền Trung, Phường Ái Quốc, Thành phố Hải Phòng, Việt Nam")</f>
        <v>Khu Tiền Trung, Phường Ái Quốc, Thành phố Hải Phòng, Việt Nam</v>
      </c>
      <c r="E11" s="7" t="str">
        <f ca="1">IFERROR(__xludf.DUMMYFUNCTION("""COMPUTED_VALUE"""),"NGUYỄN TUẤN BÌNH")</f>
        <v>NGUYỄN TUẤN BÌNH</v>
      </c>
      <c r="F11" s="3"/>
    </row>
    <row r="12" spans="1:6" s="4" customFormat="1" ht="45.6" customHeight="1" x14ac:dyDescent="0.3">
      <c r="A12" s="2">
        <v>8</v>
      </c>
      <c r="B12" s="2" t="str">
        <f ca="1">IFERROR(__xludf.DUMMYFUNCTION("""COMPUTED_VALUE"""),"0801477563")</f>
        <v>0801477563</v>
      </c>
      <c r="C12" s="7" t="str">
        <f ca="1">IFERROR(__xludf.DUMMYFUNCTION("""COMPUTED_VALUE"""),"CÔNG TY TNHH PHÚC QUỲNH HD")</f>
        <v>CÔNG TY TNHH PHÚC QUỲNH HD</v>
      </c>
      <c r="D12" s="7" t="str">
        <f ca="1">IFERROR(__xludf.DUMMYFUNCTION("""COMPUTED_VALUE"""),"Tổ dân phố Hoàng Xá 2, Phường Ái Quốc, Thành phố Hải Phòng, Việt Nam")</f>
        <v>Tổ dân phố Hoàng Xá 2, Phường Ái Quốc, Thành phố Hải Phòng, Việt Nam</v>
      </c>
      <c r="E12" s="7" t="str">
        <f ca="1">IFERROR(__xludf.DUMMYFUNCTION("""COMPUTED_VALUE"""),"HOÀNG VĂN KHUÂN")</f>
        <v>HOÀNG VĂN KHUÂN</v>
      </c>
      <c r="F12" s="3"/>
    </row>
    <row r="13" spans="1:6" s="4" customFormat="1" ht="45.6" customHeight="1" x14ac:dyDescent="0.3">
      <c r="A13" s="2">
        <v>9</v>
      </c>
      <c r="B13" s="2" t="str">
        <f ca="1">IFERROR(__xludf.DUMMYFUNCTION("""COMPUTED_VALUE"""),"0801488195")</f>
        <v>0801488195</v>
      </c>
      <c r="C13" s="7" t="str">
        <f ca="1">IFERROR(__xludf.DUMMYFUNCTION("""COMPUTED_VALUE"""),"CÔNG TY TNHH TM THIẾT BỊ ĐIỆN VÀ GIA DỤNG HT GROUP")</f>
        <v>CÔNG TY TNHH TM THIẾT BỊ ĐIỆN VÀ GIA DỤNG HT GROUP</v>
      </c>
      <c r="D13" s="7" t="str">
        <f ca="1">IFERROR(__xludf.DUMMYFUNCTION("""COMPUTED_VALUE"""),"Khu Vũ Xá, Phường Ái Quốc, Thành phố Hải Phòng, Việt Nam")</f>
        <v>Khu Vũ Xá, Phường Ái Quốc, Thành phố Hải Phòng, Việt Nam</v>
      </c>
      <c r="E13" s="7" t="str">
        <f ca="1">IFERROR(__xludf.DUMMYFUNCTION("""COMPUTED_VALUE"""),"HOÀNG VĂN TIẾN")</f>
        <v>HOÀNG VĂN TIẾN</v>
      </c>
      <c r="F13" s="3"/>
    </row>
    <row r="14" spans="1:6" s="4" customFormat="1" ht="45.6" customHeight="1" x14ac:dyDescent="0.3">
      <c r="A14" s="2">
        <v>10</v>
      </c>
      <c r="B14" s="2" t="str">
        <f ca="1">IFERROR(__xludf.DUMMYFUNCTION("""COMPUTED_VALUE"""),"0801477884")</f>
        <v>0801477884</v>
      </c>
      <c r="C14" s="7" t="str">
        <f ca="1">IFERROR(__xludf.DUMMYFUNCTION("""COMPUTED_VALUE"""),"CÔNG TY TNHH KỸ THUẬT CHÂN KHÔNG VIỆT NAM")</f>
        <v>CÔNG TY TNHH KỸ THUẬT CHÂN KHÔNG VIỆT NAM</v>
      </c>
      <c r="D14" s="7" t="str">
        <f ca="1">IFERROR(__xludf.DUMMYFUNCTION("""COMPUTED_VALUE"""),"Khu Nam Quang, Phường Ái Quốc, Thành phố Hải Phòng, Việt Nam")</f>
        <v>Khu Nam Quang, Phường Ái Quốc, Thành phố Hải Phòng, Việt Nam</v>
      </c>
      <c r="E14" s="7" t="str">
        <f ca="1">IFERROR(__xludf.DUMMYFUNCTION("""COMPUTED_VALUE"""),"PHẠM THỊ TRANG")</f>
        <v>PHẠM THỊ TRANG</v>
      </c>
      <c r="F14" s="3"/>
    </row>
    <row r="15" spans="1:6" s="4" customFormat="1" ht="45.6" customHeight="1" x14ac:dyDescent="0.3">
      <c r="A15" s="2">
        <v>11</v>
      </c>
      <c r="B15" s="2" t="str">
        <f ca="1">IFERROR(__xludf.DUMMYFUNCTION("""COMPUTED_VALUE"""),"0801498884")</f>
        <v>0801498884</v>
      </c>
      <c r="C15" s="7" t="str">
        <f ca="1">IFERROR(__xludf.DUMMYFUNCTION("""COMPUTED_VALUE"""),"CÔNG TY CỔ PHẦN THƯƠNG MẠI HTH PHÚC LÂM")</f>
        <v>CÔNG TY CỔ PHẦN THƯƠNG MẠI HTH PHÚC LÂM</v>
      </c>
      <c r="D15" s="7" t="str">
        <f ca="1">IFERROR(__xludf.DUMMYFUNCTION("""COMPUTED_VALUE"""),"Phố Nam Thanh, Phường Ái Quốc, Thành phố Hải Phòng, Việt Nam")</f>
        <v>Phố Nam Thanh, Phường Ái Quốc, Thành phố Hải Phòng, Việt Nam</v>
      </c>
      <c r="E15" s="7" t="str">
        <f ca="1">IFERROR(__xludf.DUMMYFUNCTION("""COMPUTED_VALUE"""),"NGUYỄN VĂN THƯỞNG")</f>
        <v>NGUYỄN VĂN THƯỞNG</v>
      </c>
      <c r="F15" s="3"/>
    </row>
    <row r="16" spans="1:6" s="4" customFormat="1" ht="45.6" customHeight="1" x14ac:dyDescent="0.3">
      <c r="A16" s="2">
        <v>12</v>
      </c>
      <c r="B16" s="2" t="str">
        <f ca="1">IFERROR(__xludf.DUMMYFUNCTION("""COMPUTED_VALUE"""),"0801491399")</f>
        <v>0801491399</v>
      </c>
      <c r="C16" s="7" t="str">
        <f ca="1">IFERROR(__xludf.DUMMYFUNCTION("""COMPUTED_VALUE"""),"CÔNG TY TNHH DỊCH VỤ VẬN TẢI MINH ĐỨC")</f>
        <v>CÔNG TY TNHH DỊCH VỤ VẬN TẢI MINH ĐỨC</v>
      </c>
      <c r="D16" s="7" t="str">
        <f ca="1">IFERROR(__xludf.DUMMYFUNCTION("""COMPUTED_VALUE"""),"Khu Tiền Trung, Phường Ái Quốc, Thành phố Hải Phòng, Việt Nam")</f>
        <v>Khu Tiền Trung, Phường Ái Quốc, Thành phố Hải Phòng, Việt Nam</v>
      </c>
      <c r="E16" s="7" t="str">
        <f ca="1">IFERROR(__xludf.DUMMYFUNCTION("""COMPUTED_VALUE"""),"NGUYỄN VĂN HIỆP")</f>
        <v>NGUYỄN VĂN HIỆP</v>
      </c>
      <c r="F16" s="3"/>
    </row>
    <row r="17" spans="1:6" s="4" customFormat="1" ht="45.6" customHeight="1" x14ac:dyDescent="0.3">
      <c r="A17" s="2">
        <v>13</v>
      </c>
      <c r="B17" s="2" t="str">
        <f ca="1">IFERROR(__xludf.DUMMYFUNCTION("""COMPUTED_VALUE"""),"0801489840")</f>
        <v>0801489840</v>
      </c>
      <c r="C17" s="7" t="str">
        <f ca="1">IFERROR(__xludf.DUMMYFUNCTION("""COMPUTED_VALUE"""),"CÔNG TY TNHH ĐẦU TƯ VÀ PHÁT TRIỂN AN THÁI HOLDING")</f>
        <v>CÔNG TY TNHH ĐẦU TƯ VÀ PHÁT TRIỂN AN THÁI HOLDING</v>
      </c>
      <c r="D17" s="7" t="str">
        <f ca="1">IFERROR(__xludf.DUMMYFUNCTION("""COMPUTED_VALUE"""),"Tổ dân phố Thôn Dương Xuân, Phường Ái Quốc, Thành phố Hải Phòng, Việt Nam")</f>
        <v>Tổ dân phố Thôn Dương Xuân, Phường Ái Quốc, Thành phố Hải Phòng, Việt Nam</v>
      </c>
      <c r="E17" s="7" t="str">
        <f ca="1">IFERROR(__xludf.DUMMYFUNCTION("""COMPUTED_VALUE"""),"ĐINH VIỆT THÁI")</f>
        <v>ĐINH VIỆT THÁI</v>
      </c>
      <c r="F17" s="6"/>
    </row>
    <row r="18" spans="1:6" s="4" customFormat="1" ht="48.6" customHeight="1" x14ac:dyDescent="0.3">
      <c r="A18" s="2">
        <v>14</v>
      </c>
      <c r="B18" s="2" t="str">
        <f ca="1">IFERROR(__xludf.DUMMYFUNCTION("""COMPUTED_VALUE"""),"0801493501")</f>
        <v>0801493501</v>
      </c>
      <c r="C18" s="7" t="str">
        <f ca="1">IFERROR(__xludf.DUMMYFUNCTION("""COMPUTED_VALUE"""),"CÔNG TY TNHH SẢN XUẤT THƯƠNG MẠI, DỊCH VỤ, XUẤT NHẬP KHẨU BAO BÌ NHƯ HOA")</f>
        <v>CÔNG TY TNHH SẢN XUẤT THƯƠNG MẠI, DỊCH VỤ, XUẤT NHẬP KHẨU BAO BÌ NHƯ HOA</v>
      </c>
      <c r="D18" s="7" t="str">
        <f ca="1">IFERROR(__xludf.DUMMYFUNCTION("""COMPUTED_VALUE"""),"Cụm công nghiệp Ba Hàng, Phường Ái Quốc, Thành phố Hải Phòng, Việt Nam")</f>
        <v>Cụm công nghiệp Ba Hàng, Phường Ái Quốc, Thành phố Hải Phòng, Việt Nam</v>
      </c>
      <c r="E18" s="7" t="str">
        <f ca="1">IFERROR(__xludf.DUMMYFUNCTION("""COMPUTED_VALUE"""),"PHÙNG THỊ HOA")</f>
        <v>PHÙNG THỊ HOA</v>
      </c>
      <c r="F18" s="3"/>
    </row>
    <row r="19" spans="1:6" s="4" customFormat="1" ht="45.6" customHeight="1" x14ac:dyDescent="0.3">
      <c r="A19" s="2">
        <v>15</v>
      </c>
      <c r="B19" s="2" t="str">
        <f ca="1">IFERROR(__xludf.DUMMYFUNCTION("""COMPUTED_VALUE"""),"0801490740")</f>
        <v>0801490740</v>
      </c>
      <c r="C19" s="7" t="str">
        <f ca="1">IFERROR(__xludf.DUMMYFUNCTION("""COMPUTED_VALUE"""),"CÔNG TY TNHH XÂY DỰNG CƠ GIỚI HƯNG THỌ HT VINA")</f>
        <v>CÔNG TY TNHH XÂY DỰNG CƠ GIỚI HƯNG THỌ HT VINA</v>
      </c>
      <c r="D19" s="7" t="str">
        <f ca="1">IFERROR(__xludf.DUMMYFUNCTION("""COMPUTED_VALUE"""),"Khu Văn Xá, Phường Ái Quốc, Thành phố Hải Phòng, Việt Nam")</f>
        <v>Khu Văn Xá, Phường Ái Quốc, Thành phố Hải Phòng, Việt Nam</v>
      </c>
      <c r="E19" s="7" t="str">
        <f ca="1">IFERROR(__xludf.DUMMYFUNCTION("""COMPUTED_VALUE"""),"VŨ ĐỨC THỌ")</f>
        <v>VŨ ĐỨC THỌ</v>
      </c>
      <c r="F19" s="3"/>
    </row>
    <row r="20" spans="1:6" s="4" customFormat="1" ht="45.6" customHeight="1" x14ac:dyDescent="0.3">
      <c r="A20" s="2">
        <v>16</v>
      </c>
      <c r="B20" s="2" t="str">
        <f ca="1">IFERROR(__xludf.DUMMYFUNCTION("""COMPUTED_VALUE"""),"0111542696-001")</f>
        <v>0111542696-001</v>
      </c>
      <c r="C20" s="7" t="str">
        <f ca="1">IFERROR(__xludf.DUMMYFUNCTION("""COMPUTED_VALUE"""),"CÔNG TY TNHH TẦM NHÌN MỚI TNC-CHI NHÁNH ÁI QUỐC")</f>
        <v>CÔNG TY TNHH TẦM NHÌN MỚI TNC-CHI NHÁNH ÁI QUỐC</v>
      </c>
      <c r="D20" s="7" t="str">
        <f ca="1">IFERROR(__xludf.DUMMYFUNCTION("""COMPUTED_VALUE"""),"Số 568 QL37, Phường Ái Quốc, Thành phố Hải Phòng, Việt Nam")</f>
        <v>Số 568 QL37, Phường Ái Quốc, Thành phố Hải Phòng, Việt Nam</v>
      </c>
      <c r="E20" s="7" t="str">
        <f ca="1">IFERROR(__xludf.DUMMYFUNCTION("""COMPUTED_VALUE"""),"TRẦN VĂN QUÂN")</f>
        <v>TRẦN VĂN QUÂN</v>
      </c>
      <c r="F20" s="3"/>
    </row>
    <row r="21" spans="1:6" s="4" customFormat="1" ht="45.6" customHeight="1" x14ac:dyDescent="0.3">
      <c r="A21" s="2">
        <v>17</v>
      </c>
      <c r="B21" s="2" t="str">
        <f ca="1">IFERROR(__xludf.DUMMYFUNCTION("""COMPUTED_VALUE"""),"0801492554")</f>
        <v>0801492554</v>
      </c>
      <c r="C21" s="7" t="str">
        <f ca="1">IFERROR(__xludf.DUMMYFUNCTION("""COMPUTED_VALUE"""),"CÔNG TY CỔ PHẦN MÔI TRƯỜNG HOÀNG THÀNH GREEN")</f>
        <v>CÔNG TY CỔ PHẦN MÔI TRƯỜNG HOÀNG THÀNH GREEN</v>
      </c>
      <c r="D21" s="7" t="str">
        <f ca="1">IFERROR(__xludf.DUMMYFUNCTION("""COMPUTED_VALUE"""),"Khu Tiền Trung, Phường Ái Quốc, Thành phố Hải Phòng, Việt Nam")</f>
        <v>Khu Tiền Trung, Phường Ái Quốc, Thành phố Hải Phòng, Việt Nam</v>
      </c>
      <c r="E21" s="7" t="str">
        <f ca="1">IFERROR(__xludf.DUMMYFUNCTION("""COMPUTED_VALUE"""),"LƯƠNG THỊ THANH TÂM")</f>
        <v>LƯƠNG THỊ THANH TÂM</v>
      </c>
      <c r="F21" s="3"/>
    </row>
    <row r="22" spans="1:6" s="4" customFormat="1" ht="45.6" customHeight="1" x14ac:dyDescent="0.3">
      <c r="A22" s="2">
        <v>18</v>
      </c>
      <c r="B22" s="2" t="str">
        <f ca="1">IFERROR(__xludf.DUMMYFUNCTION("""COMPUTED_VALUE"""),"0111536075-014")</f>
        <v>0111536075-014</v>
      </c>
      <c r="C22" s="7" t="str">
        <f ca="1">IFERROR(__xludf.DUMMYFUNCTION("""COMPUTED_VALUE"""),"CÔNG TY TNHH ĐỒ ĂN NHANH VŨ LINH 68-CHI NHÁNH ÁI QUỐC")</f>
        <v>CÔNG TY TNHH ĐỒ ĂN NHANH VŨ LINH 68-CHI NHÁNH ÁI QUỐC</v>
      </c>
      <c r="D22" s="7" t="str">
        <f ca="1">IFERROR(__xludf.DUMMYFUNCTION("""COMPUTED_VALUE"""),"Số 26 Hoàng Xá, Phường Ái Quốc, Thành phố Hải Phòng, Việt Nam")</f>
        <v>Số 26 Hoàng Xá, Phường Ái Quốc, Thành phố Hải Phòng, Việt Nam</v>
      </c>
      <c r="E22" s="7" t="str">
        <f ca="1">IFERROR(__xludf.DUMMYFUNCTION("""COMPUTED_VALUE"""),"PHẠM VŨ LINH")</f>
        <v>PHẠM VŨ LINH</v>
      </c>
      <c r="F22" s="6"/>
    </row>
    <row r="23" spans="1:6" s="4" customFormat="1" ht="45.6" customHeight="1" x14ac:dyDescent="0.3">
      <c r="A23" s="2">
        <v>19</v>
      </c>
      <c r="B23" s="2" t="str">
        <f ca="1">IFERROR(__xludf.DUMMYFUNCTION("""COMPUTED_VALUE"""),"0317180778-007")</f>
        <v>0317180778-007</v>
      </c>
      <c r="C23" s="7" t="str">
        <f ca="1">IFERROR(__xludf.DUMMYFUNCTION("""COMPUTED_VALUE"""),"VĂN PHÒNG ĐẠI DIỆN SỐ 8 CÔNG TY CỔ PHẦN NHÂN LỰC HOA ANH ĐÀO")</f>
        <v>VĂN PHÒNG ĐẠI DIỆN SỐ 8 CÔNG TY CỔ PHẦN NHÂN LỰC HOA ANH ĐÀO</v>
      </c>
      <c r="D23" s="7" t="str">
        <f ca="1">IFERROR(__xludf.DUMMYFUNCTION("""COMPUTED_VALUE"""),"Quốc lộ 37, Tổ dân phố Tiền Trung, Phường Ái Quốc, Thành phố Hải Phòng, Việt Nam")</f>
        <v>Quốc lộ 37, Tổ dân phố Tiền Trung, Phường Ái Quốc, Thành phố Hải Phòng, Việt Nam</v>
      </c>
      <c r="E23" s="7" t="str">
        <f ca="1">IFERROR(__xludf.DUMMYFUNCTION("""COMPUTED_VALUE"""),"LÊ QUANG MINH")</f>
        <v>LÊ QUANG MINH</v>
      </c>
      <c r="F23" s="3"/>
    </row>
    <row r="24" spans="1:6" s="4" customFormat="1" ht="45.6" customHeight="1" x14ac:dyDescent="0.3">
      <c r="A24" s="2">
        <v>20</v>
      </c>
      <c r="B24" s="2" t="str">
        <f ca="1">IFERROR(__xludf.DUMMYFUNCTION("""COMPUTED_VALUE"""),"0801493646")</f>
        <v>0801493646</v>
      </c>
      <c r="C24" s="7" t="str">
        <f ca="1">IFERROR(__xludf.DUMMYFUNCTION("""COMPUTED_VALUE"""),"CÔNG TY CỔ PHẦN SẢN XUẤT &amp;DỊCH VỤ XANH C+HOME")</f>
        <v>CÔNG TY CỔ PHẦN SẢN XUẤT &amp;DỊCH VỤ XANH C+HOME</v>
      </c>
      <c r="D24" s="7" t="str">
        <f ca="1">IFERROR(__xludf.DUMMYFUNCTION("""COMPUTED_VALUE"""),"Thôn Hoàng Xá 3, Phường Ái Quốc, Thành phố Hải Phòng, Việt Nam")</f>
        <v>Thôn Hoàng Xá 3, Phường Ái Quốc, Thành phố Hải Phòng, Việt Nam</v>
      </c>
      <c r="E24" s="7" t="str">
        <f ca="1">IFERROR(__xludf.DUMMYFUNCTION("""COMPUTED_VALUE"""),"NGUYỄN VĂN CHIẾN")</f>
        <v>NGUYỄN VĂN CHIẾN</v>
      </c>
      <c r="F24" s="5"/>
    </row>
    <row r="25" spans="1:6" s="4" customFormat="1" ht="45.6" customHeight="1" x14ac:dyDescent="0.3">
      <c r="A25" s="2">
        <v>21</v>
      </c>
      <c r="B25" s="2" t="str">
        <f ca="1">IFERROR(__xludf.DUMMYFUNCTION("""COMPUTED_VALUE"""),"0801469435")</f>
        <v>0801469435</v>
      </c>
      <c r="C25" s="7" t="str">
        <f ca="1">IFERROR(__xludf.DUMMYFUNCTION("""COMPUTED_VALUE"""),"CÔNG TY TNHH GIÁO DỤC VÀ ĐÀO TẠO THẢO LINH")</f>
        <v>CÔNG TY TNHH GIÁO DỤC VÀ ĐÀO TẠO THẢO LINH</v>
      </c>
      <c r="D25" s="7" t="str">
        <f ca="1">IFERROR(__xludf.DUMMYFUNCTION("""COMPUTED_VALUE"""),"Khu Nam Quang, Phường Ái Quốc, Thành phố Hải Phòng, Việt Nam")</f>
        <v>Khu Nam Quang, Phường Ái Quốc, Thành phố Hải Phòng, Việt Nam</v>
      </c>
      <c r="E25" s="7" t="str">
        <f ca="1">IFERROR(__xludf.DUMMYFUNCTION("""COMPUTED_VALUE"""),"ĐỒNG XUÂN BA")</f>
        <v>ĐỒNG XUÂN BA</v>
      </c>
      <c r="F25" s="3"/>
    </row>
    <row r="26" spans="1:6" s="4" customFormat="1" ht="45.6" customHeight="1" x14ac:dyDescent="0.3">
      <c r="A26" s="2">
        <v>22</v>
      </c>
      <c r="B26" s="2" t="str">
        <f ca="1">IFERROR(__xludf.DUMMYFUNCTION("""COMPUTED_VALUE"""),"0801463391")</f>
        <v>0801463391</v>
      </c>
      <c r="C26" s="7" t="str">
        <f ca="1">IFERROR(__xludf.DUMMYFUNCTION("""COMPUTED_VALUE"""),"CÔNG TY TNHH NAM HẢI ĐĂNG HP")</f>
        <v>CÔNG TY TNHH NAM HẢI ĐĂNG HP</v>
      </c>
      <c r="D26" s="7" t="str">
        <f ca="1">IFERROR(__xludf.DUMMYFUNCTION("""COMPUTED_VALUE"""),"Khu Đồng Pháp, Phường Ái Quốc, Thành phố Hải Phòng, Việt Nam")</f>
        <v>Khu Đồng Pháp, Phường Ái Quốc, Thành phố Hải Phòng, Việt Nam</v>
      </c>
      <c r="E26" s="7" t="str">
        <f ca="1">IFERROR(__xludf.DUMMYFUNCTION("""COMPUTED_VALUE"""),"ĐOÀN QUANG KHẢI")</f>
        <v>ĐOÀN QUANG KHẢI</v>
      </c>
      <c r="F26" s="5"/>
    </row>
    <row r="27" spans="1:6" s="4" customFormat="1" ht="45.6" customHeight="1" x14ac:dyDescent="0.3">
      <c r="A27" s="2">
        <v>23</v>
      </c>
      <c r="B27" s="2" t="str">
        <f ca="1">IFERROR(__xludf.DUMMYFUNCTION("""COMPUTED_VALUE"""),"0801481619")</f>
        <v>0801481619</v>
      </c>
      <c r="C27" s="7" t="str">
        <f ca="1">IFERROR(__xludf.DUMMYFUNCTION("""COMPUTED_VALUE"""),"CÔNG TY TNHH VẬN TẢI CƠ GIỚI HOÀNG TUYÊN")</f>
        <v>CÔNG TY TNHH VẬN TẢI CƠ GIỚI HOÀNG TUYÊN</v>
      </c>
      <c r="D27" s="7" t="str">
        <f ca="1">IFERROR(__xludf.DUMMYFUNCTION("""COMPUTED_VALUE"""),"Khu dân cư Vũ Xá, Phường Ái Quốc, Thành phố Hải Phòng, Việt Nam")</f>
        <v>Khu dân cư Vũ Xá, Phường Ái Quốc, Thành phố Hải Phòng, Việt Nam</v>
      </c>
      <c r="E27" s="7" t="str">
        <f ca="1">IFERROR(__xludf.DUMMYFUNCTION("""COMPUTED_VALUE"""),"HOÀNG VĂN TUYÊN")</f>
        <v>HOÀNG VĂN TUYÊN</v>
      </c>
      <c r="F27" s="3"/>
    </row>
    <row r="28" spans="1:6" s="4" customFormat="1" ht="45.6" customHeight="1" x14ac:dyDescent="0.3">
      <c r="A28" s="2">
        <v>24</v>
      </c>
      <c r="B28" s="2" t="str">
        <f ca="1">IFERROR(__xludf.DUMMYFUNCTION("""COMPUTED_VALUE"""),"0801480284")</f>
        <v>0801480284</v>
      </c>
      <c r="C28" s="7" t="str">
        <f ca="1">IFERROR(__xludf.DUMMYFUNCTION("""COMPUTED_VALUE"""),"CÔNG TY TNHH DỊCH VỤ VÀ THƯƠNG MẠI ĐỘNG CƠ ĐIỆN QUANG MẠNH")</f>
        <v>CÔNG TY TNHH DỊCH VỤ VÀ THƯƠNG MẠI ĐỘNG CƠ ĐIỆN QUANG MẠNH</v>
      </c>
      <c r="D28" s="7" t="str">
        <f ca="1">IFERROR(__xludf.DUMMYFUNCTION("""COMPUTED_VALUE"""),"LK5.23, Khu dân cư Nam Quang, Phường Ái Quốc, Thành phố Hải Phòng, Việt Nam")</f>
        <v>LK5.23, Khu dân cư Nam Quang, Phường Ái Quốc, Thành phố Hải Phòng, Việt Nam</v>
      </c>
      <c r="E28" s="7" t="str">
        <f ca="1">IFERROR(__xludf.DUMMYFUNCTION("""COMPUTED_VALUE"""),"NGUYỄN QUANG MẠNH")</f>
        <v>NGUYỄN QUANG MẠNH</v>
      </c>
      <c r="F28" s="3"/>
    </row>
    <row r="29" spans="1:6" s="4" customFormat="1" ht="45.6" customHeight="1" x14ac:dyDescent="0.3">
      <c r="A29" s="2">
        <v>25</v>
      </c>
      <c r="B29" s="2" t="str">
        <f ca="1">IFERROR(__xludf.DUMMYFUNCTION("""COMPUTED_VALUE"""),"0801475051")</f>
        <v>0801475051</v>
      </c>
      <c r="C29" s="7" t="str">
        <f ca="1">IFERROR(__xludf.DUMMYFUNCTION("""COMPUTED_VALUE"""),"CÔNG TY TNHH VẬN TẢI TIẾN MẠNH HP")</f>
        <v>CÔNG TY TNHH VẬN TẢI TIẾN MẠNH HP</v>
      </c>
      <c r="D29" s="7" t="str">
        <f ca="1">IFERROR(__xludf.DUMMYFUNCTION("""COMPUTED_VALUE"""),"Thôn Đông Lĩnh, Phường Ái Quốc, Thành phố Hải Phòng, Việt Nam")</f>
        <v>Thôn Đông Lĩnh, Phường Ái Quốc, Thành phố Hải Phòng, Việt Nam</v>
      </c>
      <c r="E29" s="7" t="str">
        <f ca="1">IFERROR(__xludf.DUMMYFUNCTION("""COMPUTED_VALUE"""),"NGUYỄN VĂN HUY")</f>
        <v>NGUYỄN VĂN HUY</v>
      </c>
      <c r="F29" s="3"/>
    </row>
    <row r="30" spans="1:6" s="4" customFormat="1" ht="45.6" customHeight="1" x14ac:dyDescent="0.3">
      <c r="A30" s="2">
        <v>26</v>
      </c>
      <c r="B30" s="2" t="str">
        <f ca="1">IFERROR(__xludf.DUMMYFUNCTION("""COMPUTED_VALUE"""),"0801474139")</f>
        <v>0801474139</v>
      </c>
      <c r="C30" s="7" t="str">
        <f ca="1">IFERROR(__xludf.DUMMYFUNCTION("""COMPUTED_VALUE"""),"CÔNG TY TNHH MỪNG HẠNH")</f>
        <v>CÔNG TY TNHH MỪNG HẠNH</v>
      </c>
      <c r="D30" s="7" t="str">
        <f ca="1">IFERROR(__xludf.DUMMYFUNCTION("""COMPUTED_VALUE"""),"Tổ dân phố Hoàng Xá 3, Phường Ái Quốc, Thành phố Hải Phòng, Việt Nam")</f>
        <v>Tổ dân phố Hoàng Xá 3, Phường Ái Quốc, Thành phố Hải Phòng, Việt Nam</v>
      </c>
      <c r="E30" s="7" t="str">
        <f ca="1">IFERROR(__xludf.DUMMYFUNCTION("""COMPUTED_VALUE"""),"VŨ VĂN MỪNG")</f>
        <v>VŨ VĂN MỪNG</v>
      </c>
      <c r="F30" s="3"/>
    </row>
    <row r="31" spans="1:6" s="4" customFormat="1" ht="45.6" customHeight="1" x14ac:dyDescent="0.3">
      <c r="A31" s="2">
        <v>27</v>
      </c>
      <c r="B31" s="2" t="str">
        <f ca="1">IFERROR(__xludf.DUMMYFUNCTION("""COMPUTED_VALUE"""),"0801492522")</f>
        <v>0801492522</v>
      </c>
      <c r="C31" s="7" t="str">
        <f ca="1">IFERROR(__xludf.DUMMYFUNCTION("""COMPUTED_VALUE"""),"CÔNG TY TNHH THƯƠNG MẠI &amp; DỊCH VỤ XANH DLT")</f>
        <v>CÔNG TY TNHH THƯƠNG MẠI &amp; DỊCH VỤ XANH DLT</v>
      </c>
      <c r="D31" s="7" t="str">
        <f ca="1">IFERROR(__xludf.DUMMYFUNCTION("""COMPUTED_VALUE"""),"Ql37 Khu dân cư Tiền Trung, Phường Ái Quốc, Thành phố Hải Phòng, Việt Nam")</f>
        <v>Ql37 Khu dân cư Tiền Trung, Phường Ái Quốc, Thành phố Hải Phòng, Việt Nam</v>
      </c>
      <c r="E31" s="7" t="str">
        <f ca="1">IFERROR(__xludf.DUMMYFUNCTION("""COMPUTED_VALUE"""),"PHAN VĂN TÌNH")</f>
        <v>PHAN VĂN TÌNH</v>
      </c>
      <c r="F31" s="3"/>
    </row>
    <row r="32" spans="1:6" s="4" customFormat="1" ht="45.6" customHeight="1" x14ac:dyDescent="0.3">
      <c r="A32" s="2">
        <v>28</v>
      </c>
      <c r="B32" s="2" t="str">
        <f ca="1">IFERROR(__xludf.DUMMYFUNCTION("""COMPUTED_VALUE"""),"0801496083")</f>
        <v>0801496083</v>
      </c>
      <c r="C32" s="7" t="str">
        <f ca="1">IFERROR(__xludf.DUMMYFUNCTION("""COMPUTED_VALUE"""),"CÔNG TY TNHH CÔNG NGHỆ KIM LOẠI LIN ZE (VIỆT NAM)")</f>
        <v>CÔNG TY TNHH CÔNG NGHỆ KIM LOẠI LIN ZE (VIỆT NAM)</v>
      </c>
      <c r="D32" s="7" t="str">
        <f ca="1">IFERROR(__xludf.DUMMYFUNCTION("""COMPUTED_VALUE"""),"Khu Tiền Trung, Phường Ái Quốc, Thành phố Hải Phòng, Việt Nam")</f>
        <v>Khu Tiền Trung, Phường Ái Quốc, Thành phố Hải Phòng, Việt Nam</v>
      </c>
      <c r="E32" s="7" t="str">
        <f ca="1">IFERROR(__xludf.DUMMYFUNCTION("""COMPUTED_VALUE"""),"CHEN, GANG")</f>
        <v>CHEN, GANG</v>
      </c>
      <c r="F32" s="3"/>
    </row>
    <row r="33" spans="1:6" s="4" customFormat="1" ht="45.6" customHeight="1" x14ac:dyDescent="0.3">
      <c r="A33" s="2">
        <v>29</v>
      </c>
      <c r="B33" s="2" t="str">
        <f ca="1">IFERROR(__xludf.DUMMYFUNCTION("""COMPUTED_VALUE"""),"0801444800")</f>
        <v>0801444800</v>
      </c>
      <c r="C33" s="7" t="str">
        <f ca="1">IFERROR(__xludf.DUMMYFUNCTION("""COMPUTED_VALUE"""),"CÔNG TY TNHH CÔNG NGHỆ DONWOO QHD VIỆT NAM")</f>
        <v>CÔNG TY TNHH CÔNG NGHỆ DONWOO QHD VIỆT NAM</v>
      </c>
      <c r="D33" s="7" t="str">
        <f ca="1">IFERROR(__xludf.DUMMYFUNCTION("""COMPUTED_VALUE"""),"Khu Tiền Trung, Phường Ái Quốc, Thành phố Hải Phòng, Việt Nam")</f>
        <v>Khu Tiền Trung, Phường Ái Quốc, Thành phố Hải Phòng, Việt Nam</v>
      </c>
      <c r="E33" s="7" t="str">
        <f ca="1">IFERROR(__xludf.DUMMYFUNCTION("""COMPUTED_VALUE"""),"WANG XIAOWEI")</f>
        <v>WANG XIAOWEI</v>
      </c>
      <c r="F33" s="3"/>
    </row>
    <row r="34" spans="1:6" s="4" customFormat="1" ht="45.6" customHeight="1" x14ac:dyDescent="0.3">
      <c r="A34" s="2">
        <v>30</v>
      </c>
      <c r="B34" s="2" t="str">
        <f ca="1">IFERROR(__xludf.DUMMYFUNCTION("""COMPUTED_VALUE"""),"0801447537")</f>
        <v>0801447537</v>
      </c>
      <c r="C34" s="7" t="str">
        <f ca="1">IFERROR(__xludf.DUMMYFUNCTION("""COMPUTED_VALUE"""),"CÔNG TY TNHH VINACCO VIỆT NAM")</f>
        <v>CÔNG TY TNHH VINACCO VIỆT NAM</v>
      </c>
      <c r="D34" s="7" t="str">
        <f ca="1">IFERROR(__xludf.DUMMYFUNCTION("""COMPUTED_VALUE"""),"Thửa đất số 247, tờ bản đồ số 07, khu Tiền Trung, Phường Ái Quốc, Thành phố Hải Phòng, Việt Nam")</f>
        <v>Thửa đất số 247, tờ bản đồ số 07, khu Tiền Trung, Phường Ái Quốc, Thành phố Hải Phòng, Việt Nam</v>
      </c>
      <c r="E34" s="7" t="str">
        <f ca="1">IFERROR(__xludf.DUMMYFUNCTION("""COMPUTED_VALUE"""),"ZHAO, ZHENQIU")</f>
        <v>ZHAO, ZHENQIU</v>
      </c>
      <c r="F34" s="3"/>
    </row>
    <row r="35" spans="1:6" s="4" customFormat="1" ht="45.6" customHeight="1" x14ac:dyDescent="0.3">
      <c r="A35" s="2">
        <v>31</v>
      </c>
      <c r="B35" s="2" t="str">
        <f ca="1">IFERROR(__xludf.DUMMYFUNCTION("""COMPUTED_VALUE"""),"0801456806")</f>
        <v>0801456806</v>
      </c>
      <c r="C35" s="7" t="str">
        <f ca="1">IFERROR(__xludf.DUMMYFUNCTION("""COMPUTED_VALUE"""),"CÔNG TY TNHH VŨ PHỐ.AQ")</f>
        <v>CÔNG TY TNHH VŨ PHỐ.AQ</v>
      </c>
      <c r="D35" s="7" t="str">
        <f ca="1">IFERROR(__xludf.DUMMYFUNCTION("""COMPUTED_VALUE"""),"Khu Đồng Pháp, Phường Ái Quốc, Thành phố Hải Phòng, Việt Nam")</f>
        <v>Khu Đồng Pháp, Phường Ái Quốc, Thành phố Hải Phòng, Việt Nam</v>
      </c>
      <c r="E35" s="7" t="str">
        <f ca="1">IFERROR(__xludf.DUMMYFUNCTION("""COMPUTED_VALUE"""),"VŨ VĂN PHỐ")</f>
        <v>VŨ VĂN PHỐ</v>
      </c>
      <c r="F35" s="5"/>
    </row>
    <row r="36" spans="1:6" s="4" customFormat="1" ht="45.6" customHeight="1" x14ac:dyDescent="0.3">
      <c r="A36" s="2">
        <v>32</v>
      </c>
      <c r="B36" s="2" t="str">
        <f ca="1">IFERROR(__xludf.DUMMYFUNCTION("""COMPUTED_VALUE"""),"0801462454")</f>
        <v>0801462454</v>
      </c>
      <c r="C36" s="7" t="str">
        <f ca="1">IFERROR(__xludf.DUMMYFUNCTION("""COMPUTED_VALUE"""),"CÔNG TY TNHH SẢN XUẤT VÀ THƯƠNG MẠI HH")</f>
        <v>CÔNG TY TNHH SẢN XUẤT VÀ THƯƠNG MẠI HH</v>
      </c>
      <c r="D36" s="7" t="str">
        <f ca="1">IFERROR(__xludf.DUMMYFUNCTION("""COMPUTED_VALUE"""),"Khu Vũ Xá, Phường Ái Quốc, Thành phố Hải Phòng, Việt Nam")</f>
        <v>Khu Vũ Xá, Phường Ái Quốc, Thành phố Hải Phòng, Việt Nam</v>
      </c>
      <c r="E36" s="7" t="str">
        <f ca="1">IFERROR(__xludf.DUMMYFUNCTION("""COMPUTED_VALUE"""),"VŨ ĐÌNH HẢI")</f>
        <v>VŨ ĐÌNH HẢI</v>
      </c>
      <c r="F36" s="5"/>
    </row>
    <row r="37" spans="1:6" s="4" customFormat="1" ht="45.6" customHeight="1" x14ac:dyDescent="0.3">
      <c r="A37" s="2">
        <v>33</v>
      </c>
      <c r="B37" s="2" t="str">
        <f ca="1">IFERROR(__xludf.DUMMYFUNCTION("""COMPUTED_VALUE"""),"0800104914")</f>
        <v>0800104914</v>
      </c>
      <c r="C37" s="7" t="str">
        <f ca="1">IFERROR(__xludf.DUMMYFUNCTION("""COMPUTED_VALUE"""),"CÔNG TY TNHH THƯƠNG MẠI, DU LỊCH &amp; VẬN TẢI THÀNH PHONG")</f>
        <v>CÔNG TY TNHH THƯƠNG MẠI, DU LỊCH &amp; VẬN TẢI THÀNH PHONG</v>
      </c>
      <c r="D37" s="7" t="str">
        <f ca="1">IFERROR(__xludf.DUMMYFUNCTION("""COMPUTED_VALUE"""),"Đường 183 - Tiền Trung - Ai Quốc")</f>
        <v>Đường 183 - Tiền Trung - Ai Quốc</v>
      </c>
      <c r="E37" s="7" t="str">
        <f ca="1">IFERROR(__xludf.DUMMYFUNCTION("""COMPUTED_VALUE"""),"NGUYỄN VĂN PHƯƠNG")</f>
        <v>NGUYỄN VĂN PHƯƠNG</v>
      </c>
      <c r="F37" s="3"/>
    </row>
    <row r="38" spans="1:6" s="4" customFormat="1" ht="45.6" customHeight="1" x14ac:dyDescent="0.3">
      <c r="A38" s="2">
        <v>34</v>
      </c>
      <c r="B38" s="2" t="str">
        <f ca="1">IFERROR(__xludf.DUMMYFUNCTION("""COMPUTED_VALUE"""),"0800312914")</f>
        <v>0800312914</v>
      </c>
      <c r="C38" s="7" t="str">
        <f ca="1">IFERROR(__xludf.DUMMYFUNCTION("""COMPUTED_VALUE"""),"CÔNG TY TNHH THƯƠNG MẠI VŨ MINH")</f>
        <v>CÔNG TY TNHH THƯƠNG MẠI VŨ MINH</v>
      </c>
      <c r="D38" s="7" t="str">
        <f ca="1">IFERROR(__xludf.DUMMYFUNCTION("""COMPUTED_VALUE"""),"Khu dân cư Vũ Thượng")</f>
        <v>Khu dân cư Vũ Thượng</v>
      </c>
      <c r="E38" s="7" t="str">
        <f ca="1">IFERROR(__xludf.DUMMYFUNCTION("""COMPUTED_VALUE"""),"NGUYỄN HỮU HẢO")</f>
        <v>NGUYỄN HỮU HẢO</v>
      </c>
      <c r="F38" s="3"/>
    </row>
    <row r="39" spans="1:6" s="4" customFormat="1" ht="34.799999999999997" customHeight="1" x14ac:dyDescent="0.3">
      <c r="A39" s="2">
        <v>35</v>
      </c>
      <c r="B39" s="2" t="str">
        <f ca="1">IFERROR(__xludf.DUMMYFUNCTION("""COMPUTED_VALUE"""),"0800962461")</f>
        <v>0800962461</v>
      </c>
      <c r="C39" s="7" t="str">
        <f ca="1">IFERROR(__xludf.DUMMYFUNCTION("""COMPUTED_VALUE"""),"CÔNG TY TNHH KHÁNH HƯNG HD")</f>
        <v>CÔNG TY TNHH KHÁNH HƯNG HD</v>
      </c>
      <c r="D39" s="7" t="str">
        <f ca="1">IFERROR(__xludf.DUMMYFUNCTION("""COMPUTED_VALUE"""),"Thôn Hoàng Xá")</f>
        <v>Thôn Hoàng Xá</v>
      </c>
      <c r="E39" s="7" t="str">
        <f ca="1">IFERROR(__xludf.DUMMYFUNCTION("""COMPUTED_VALUE"""),"LÊ VĂN TÌNH")</f>
        <v>LÊ VĂN TÌNH</v>
      </c>
      <c r="F39" s="3"/>
    </row>
    <row r="40" spans="1:6" s="4" customFormat="1" ht="45.6" customHeight="1" x14ac:dyDescent="0.3">
      <c r="A40" s="2">
        <v>36</v>
      </c>
      <c r="B40" s="2" t="str">
        <f ca="1">IFERROR(__xludf.DUMMYFUNCTION("""COMPUTED_VALUE"""),"0801144500")</f>
        <v>0801144500</v>
      </c>
      <c r="C40" s="7" t="str">
        <f ca="1">IFERROR(__xludf.DUMMYFUNCTION("""COMPUTED_VALUE"""),"CÔNG TY TNHH MỘT THÀNH VIÊN T-H TIẾN MẠNH")</f>
        <v>CÔNG TY TNHH MỘT THÀNH VIÊN T-H TIẾN MẠNH</v>
      </c>
      <c r="D40" s="7" t="str">
        <f ca="1">IFERROR(__xludf.DUMMYFUNCTION("""COMPUTED_VALUE"""),"Thôn Đông Lĩnh")</f>
        <v>Thôn Đông Lĩnh</v>
      </c>
      <c r="E40" s="7" t="str">
        <f ca="1">IFERROR(__xludf.DUMMYFUNCTION("""COMPUTED_VALUE"""),"MẠC VĂN HÁT")</f>
        <v>MẠC VĂN HÁT</v>
      </c>
      <c r="F40" s="5"/>
    </row>
    <row r="41" spans="1:6" s="4" customFormat="1" ht="45.6" customHeight="1" x14ac:dyDescent="0.3">
      <c r="A41" s="2">
        <v>37</v>
      </c>
      <c r="B41" s="2" t="str">
        <f ca="1">IFERROR(__xludf.DUMMYFUNCTION("""COMPUTED_VALUE"""),"0801098276")</f>
        <v>0801098276</v>
      </c>
      <c r="C41" s="7" t="str">
        <f ca="1">IFERROR(__xludf.DUMMYFUNCTION("""COMPUTED_VALUE"""),"CÔNG TY TNHH MỘT THÀNH VIÊN SẢN XUẤT TM VÀ DV HUY HOÀNG")</f>
        <v>CÔNG TY TNHH MỘT THÀNH VIÊN SẢN XUẤT TM VÀ DV HUY HOÀNG</v>
      </c>
      <c r="D41" s="7" t="str">
        <f ca="1">IFERROR(__xludf.DUMMYFUNCTION("""COMPUTED_VALUE"""),"Khu Dân cư Đồng Pháp")</f>
        <v>Khu Dân cư Đồng Pháp</v>
      </c>
      <c r="E41" s="7" t="str">
        <f ca="1">IFERROR(__xludf.DUMMYFUNCTION("""COMPUTED_VALUE"""),"BÙI HỮU THỤ")</f>
        <v>BÙI HỮU THỤ</v>
      </c>
      <c r="F41" s="6"/>
    </row>
    <row r="42" spans="1:6" s="4" customFormat="1" ht="31.8" customHeight="1" x14ac:dyDescent="0.3">
      <c r="A42" s="2">
        <v>38</v>
      </c>
      <c r="B42" s="2" t="str">
        <f ca="1">IFERROR(__xludf.DUMMYFUNCTION("""COMPUTED_VALUE"""),"0801143031")</f>
        <v>0801143031</v>
      </c>
      <c r="C42" s="7" t="str">
        <f ca="1">IFERROR(__xludf.DUMMYFUNCTION("""COMPUTED_VALUE"""),"CÔNG TY TNHH FAST DECORATION")</f>
        <v>CÔNG TY TNHH FAST DECORATION</v>
      </c>
      <c r="D42" s="7" t="str">
        <f ca="1">IFERROR(__xludf.DUMMYFUNCTION("""COMPUTED_VALUE"""),"Khu Tiền Trung")</f>
        <v>Khu Tiền Trung</v>
      </c>
      <c r="E42" s="7" t="str">
        <f ca="1">IFERROR(__xludf.DUMMYFUNCTION("""COMPUTED_VALUE"""),"LÊ MINH PHƯỢNG")</f>
        <v>LÊ MINH PHƯỢNG</v>
      </c>
      <c r="F42" s="3"/>
    </row>
    <row r="43" spans="1:6" s="4" customFormat="1" ht="45.6" customHeight="1" x14ac:dyDescent="0.3">
      <c r="A43" s="2">
        <v>39</v>
      </c>
      <c r="B43" s="2" t="str">
        <f ca="1">IFERROR(__xludf.DUMMYFUNCTION("""COMPUTED_VALUE"""),"0800892214")</f>
        <v>0800892214</v>
      </c>
      <c r="C43" s="7" t="str">
        <f ca="1">IFERROR(__xludf.DUMMYFUNCTION("""COMPUTED_VALUE"""),"CÔNG TY CỔ PHẦN THƯƠNG MẠI DỊCH VỤ VÀ XÂY DỰNG XANH VIỆT")</f>
        <v>CÔNG TY CỔ PHẦN THƯƠNG MẠI DỊCH VỤ VÀ XÂY DỰNG XANH VIỆT</v>
      </c>
      <c r="D43" s="7" t="str">
        <f ca="1">IFERROR(__xludf.DUMMYFUNCTION("""COMPUTED_VALUE"""),"Hoàng Xá 1")</f>
        <v>Hoàng Xá 1</v>
      </c>
      <c r="E43" s="7" t="str">
        <f ca="1">IFERROR(__xludf.DUMMYFUNCTION("""COMPUTED_VALUE"""),"ĐỒNG THỊ TRANG")</f>
        <v>ĐỒNG THỊ TRANG</v>
      </c>
      <c r="F43" s="3"/>
    </row>
    <row r="44" spans="1:6" s="4" customFormat="1" ht="45.6" customHeight="1" x14ac:dyDescent="0.3">
      <c r="A44" s="2">
        <v>40</v>
      </c>
      <c r="B44" s="2" t="str">
        <f ca="1">IFERROR(__xludf.DUMMYFUNCTION("""COMPUTED_VALUE"""),"0800937031")</f>
        <v>0800937031</v>
      </c>
      <c r="C44" s="7" t="str">
        <f ca="1">IFERROR(__xludf.DUMMYFUNCTION("""COMPUTED_VALUE"""),"CÔNG TY CỔ PHẦN THƯƠNG MẠI VÀ DỊCH VỤ ĂN UỐNG TD KIM DUNG")</f>
        <v>CÔNG TY CỔ PHẦN THƯƠNG MẠI VÀ DỊCH VỤ ĂN UỐNG TD KIM DUNG</v>
      </c>
      <c r="D44" s="7" t="str">
        <f ca="1">IFERROR(__xludf.DUMMYFUNCTION("""COMPUTED_VALUE"""),"Khu dân cư Tiền Trung")</f>
        <v>Khu dân cư Tiền Trung</v>
      </c>
      <c r="E44" s="7" t="str">
        <f ca="1">IFERROR(__xludf.DUMMYFUNCTION("""COMPUTED_VALUE"""),"VŨ THỊ DUNG")</f>
        <v>VŨ THỊ DUNG</v>
      </c>
      <c r="F44" s="3"/>
    </row>
    <row r="45" spans="1:6" s="4" customFormat="1" ht="50.4" customHeight="1" x14ac:dyDescent="0.3">
      <c r="A45" s="2">
        <v>41</v>
      </c>
      <c r="B45" s="2" t="str">
        <f ca="1">IFERROR(__xludf.DUMMYFUNCTION("""COMPUTED_VALUE"""),"0105857232-001")</f>
        <v>0105857232-001</v>
      </c>
      <c r="C45" s="7" t="str">
        <f ca="1">IFERROR(__xludf.DUMMYFUNCTION("""COMPUTED_VALUE"""),"CHI NHÁNH CÔNG TY CỔ PHẦN THƯƠNG MẠI DẦU KHÍ LONG HƯNG TẠI HẢI DƯƠNG")</f>
        <v>CHI NHÁNH CÔNG TY CỔ PHẦN THƯƠNG MẠI DẦU KHÍ LONG HƯNG TẠI HẢI DƯƠNG</v>
      </c>
      <c r="D45" s="7" t="str">
        <f ca="1">IFERROR(__xludf.DUMMYFUNCTION("""COMPUTED_VALUE"""),"Cụm công nghiệp Ba Hàng")</f>
        <v>Cụm công nghiệp Ba Hàng</v>
      </c>
      <c r="E45" s="7" t="str">
        <f ca="1">IFERROR(__xludf.DUMMYFUNCTION("""COMPUTED_VALUE"""),"ĐỖ XUÂN THỊNH")</f>
        <v>ĐỖ XUÂN THỊNH</v>
      </c>
      <c r="F45" s="3"/>
    </row>
    <row r="46" spans="1:6" s="4" customFormat="1" ht="34.799999999999997" customHeight="1" x14ac:dyDescent="0.3">
      <c r="A46" s="2">
        <v>42</v>
      </c>
      <c r="B46" s="2" t="str">
        <f ca="1">IFERROR(__xludf.DUMMYFUNCTION("""COMPUTED_VALUE"""),"0801244618")</f>
        <v>0801244618</v>
      </c>
      <c r="C46" s="7" t="str">
        <f ca="1">IFERROR(__xludf.DUMMYFUNCTION("""COMPUTED_VALUE"""),"CÔNG TY TNHH TM &amp; DV HÀ CƯỜNG")</f>
        <v>CÔNG TY TNHH TM &amp; DV HÀ CƯỜNG</v>
      </c>
      <c r="D46" s="7" t="str">
        <f ca="1">IFERROR(__xludf.DUMMYFUNCTION("""COMPUTED_VALUE"""),"Khu dân cư Tiến Đạt")</f>
        <v>Khu dân cư Tiến Đạt</v>
      </c>
      <c r="E46" s="7" t="str">
        <f ca="1">IFERROR(__xludf.DUMMYFUNCTION("""COMPUTED_VALUE"""),"CAO VĂN CƯỜNG")</f>
        <v>CAO VĂN CƯỜNG</v>
      </c>
      <c r="F46" s="3"/>
    </row>
    <row r="47" spans="1:6" s="4" customFormat="1" ht="45.6" customHeight="1" x14ac:dyDescent="0.3">
      <c r="A47" s="2">
        <v>43</v>
      </c>
      <c r="B47" s="2" t="str">
        <f ca="1">IFERROR(__xludf.DUMMYFUNCTION("""COMPUTED_VALUE"""),"0201933165-001")</f>
        <v>0201933165-001</v>
      </c>
      <c r="C47" s="7" t="str">
        <f ca="1">IFERROR(__xludf.DUMMYFUNCTION("""COMPUTED_VALUE"""),"CHI NHÁNH CÔNG TY TNHH THƯƠNG MẠI ĐÁ THÁI SƠN")</f>
        <v>CHI NHÁNH CÔNG TY TNHH THƯƠNG MẠI ĐÁ THÁI SƠN</v>
      </c>
      <c r="D47" s="7" t="str">
        <f ca="1">IFERROR(__xludf.DUMMYFUNCTION("""COMPUTED_VALUE"""),"Đường 390")</f>
        <v>Đường 390</v>
      </c>
      <c r="E47" s="7" t="str">
        <f ca="1">IFERROR(__xludf.DUMMYFUNCTION("""COMPUTED_VALUE"""),"BÙI CÔNG BIÊN")</f>
        <v>BÙI CÔNG BIÊN</v>
      </c>
      <c r="F47" s="3"/>
    </row>
    <row r="48" spans="1:6" s="4" customFormat="1" ht="45.6" customHeight="1" x14ac:dyDescent="0.3">
      <c r="A48" s="2">
        <v>44</v>
      </c>
      <c r="B48" s="2" t="str">
        <f ca="1">IFERROR(__xludf.DUMMYFUNCTION("""COMPUTED_VALUE"""),"0801252721")</f>
        <v>0801252721</v>
      </c>
      <c r="C48" s="7" t="str">
        <f ca="1">IFERROR(__xludf.DUMMYFUNCTION("""COMPUTED_VALUE"""),"CÔNG TY TNHH LƯƠNG SƠN BIOMASS")</f>
        <v>CÔNG TY TNHH LƯƠNG SƠN BIOMASS</v>
      </c>
      <c r="D48" s="7" t="str">
        <f ca="1">IFERROR(__xludf.DUMMYFUNCTION("""COMPUTED_VALUE"""),"Thôn Hoàng Xá")</f>
        <v>Thôn Hoàng Xá</v>
      </c>
      <c r="E48" s="7" t="str">
        <f ca="1">IFERROR(__xludf.DUMMYFUNCTION("""COMPUTED_VALUE"""),"PHAN THỊ THU THỦY")</f>
        <v>PHAN THỊ THU THỦY</v>
      </c>
      <c r="F48" s="3"/>
    </row>
    <row r="49" spans="1:6" s="4" customFormat="1" ht="45.6" customHeight="1" x14ac:dyDescent="0.3">
      <c r="A49" s="2">
        <v>45</v>
      </c>
      <c r="B49" s="2" t="str">
        <f ca="1">IFERROR(__xludf.DUMMYFUNCTION("""COMPUTED_VALUE"""),"0801181245")</f>
        <v>0801181245</v>
      </c>
      <c r="C49" s="7" t="str">
        <f ca="1">IFERROR(__xludf.DUMMYFUNCTION("""COMPUTED_VALUE"""),"CÔNG TY TNHH PHÁT TRIỂN TM DV AN BÌNH")</f>
        <v>CÔNG TY TNHH PHÁT TRIỂN TM DV AN BÌNH</v>
      </c>
      <c r="D49" s="7" t="str">
        <f ca="1">IFERROR(__xludf.DUMMYFUNCTION("""COMPUTED_VALUE"""),"Khu dân cư Vũ Thượng")</f>
        <v>Khu dân cư Vũ Thượng</v>
      </c>
      <c r="E49" s="7" t="str">
        <f ca="1">IFERROR(__xludf.DUMMYFUNCTION("""COMPUTED_VALUE"""),"VŨ THÀNH TUYÊN")</f>
        <v>VŨ THÀNH TUYÊN</v>
      </c>
      <c r="F49" s="3"/>
    </row>
    <row r="50" spans="1:6" s="4" customFormat="1" ht="45.6" customHeight="1" x14ac:dyDescent="0.3">
      <c r="A50" s="2">
        <v>46</v>
      </c>
      <c r="B50" s="2" t="str">
        <f ca="1">IFERROR(__xludf.DUMMYFUNCTION("""COMPUTED_VALUE"""),"0801293118")</f>
        <v>0801293118</v>
      </c>
      <c r="C50" s="7" t="str">
        <f ca="1">IFERROR(__xludf.DUMMYFUNCTION("""COMPUTED_VALUE"""),"CÔNG TY TNHH MTV THƯƠNG MẠI VÀ DỊCH VỤ TIẾN ĐẠT")</f>
        <v>CÔNG TY TNHH MTV THƯƠNG MẠI VÀ DỊCH VỤ TIẾN ĐẠT</v>
      </c>
      <c r="D50" s="7" t="str">
        <f ca="1">IFERROR(__xludf.DUMMYFUNCTION("""COMPUTED_VALUE"""),"Khu dân cư Tiền Trung")</f>
        <v>Khu dân cư Tiền Trung</v>
      </c>
      <c r="E50" s="7" t="str">
        <f ca="1">IFERROR(__xludf.DUMMYFUNCTION("""COMPUTED_VALUE"""),"NGUYỄN VĂN HOÀNG")</f>
        <v>NGUYỄN VĂN HOÀNG</v>
      </c>
      <c r="F50" s="3"/>
    </row>
    <row r="51" spans="1:6" s="4" customFormat="1" ht="32.4" customHeight="1" x14ac:dyDescent="0.3">
      <c r="A51" s="2">
        <v>47</v>
      </c>
      <c r="B51" s="2" t="str">
        <f ca="1">IFERROR(__xludf.DUMMYFUNCTION("""COMPUTED_VALUE"""),"0801338954")</f>
        <v>0801338954</v>
      </c>
      <c r="C51" s="7" t="str">
        <f ca="1">IFERROR(__xludf.DUMMYFUNCTION("""COMPUTED_VALUE"""),"CÔNG TY TNHH AN DƯƠNG 89")</f>
        <v>CÔNG TY TNHH AN DƯƠNG 89</v>
      </c>
      <c r="D51" s="7" t="str">
        <f ca="1">IFERROR(__xludf.DUMMYFUNCTION("""COMPUTED_VALUE"""),"Thôn Hoàng Xá 3")</f>
        <v>Thôn Hoàng Xá 3</v>
      </c>
      <c r="E51" s="7" t="str">
        <f ca="1">IFERROR(__xludf.DUMMYFUNCTION("""COMPUTED_VALUE"""),"ĐOÀN THỊ THANH HƯƠNG")</f>
        <v>ĐOÀN THỊ THANH HƯƠNG</v>
      </c>
      <c r="F51" s="3"/>
    </row>
    <row r="52" spans="1:6" s="4" customFormat="1" ht="49.8" customHeight="1" x14ac:dyDescent="0.3">
      <c r="A52" s="2">
        <v>48</v>
      </c>
      <c r="B52" s="2" t="str">
        <f ca="1">IFERROR(__xludf.DUMMYFUNCTION("""COMPUTED_VALUE"""),"0311841894-002")</f>
        <v>0311841894-002</v>
      </c>
      <c r="C52" s="7" t="str">
        <f ca="1">IFERROR(__xludf.DUMMYFUNCTION("""COMPUTED_VALUE"""),"CÔNG TY TNHH THƯƠNG MẠI DỊCH VỤ VIỄN THÔNG I CHI NHÁNH HẢI DƯƠNG")</f>
        <v>CÔNG TY TNHH THƯƠNG MẠI DỊCH VỤ VIỄN THÔNG I CHI NHÁNH HẢI DƯƠNG</v>
      </c>
      <c r="D52" s="7" t="str">
        <f ca="1">IFERROR(__xludf.DUMMYFUNCTION("""COMPUTED_VALUE"""),"Thôn Hoằng Xá")</f>
        <v>Thôn Hoằng Xá</v>
      </c>
      <c r="E52" s="7" t="str">
        <f ca="1">IFERROR(__xludf.DUMMYFUNCTION("""COMPUTED_VALUE"""),"VŨ TRUNG SƠN")</f>
        <v>VŨ TRUNG SƠN</v>
      </c>
      <c r="F52" s="3"/>
    </row>
    <row r="53" spans="1:6" s="4" customFormat="1" ht="49.8" customHeight="1" x14ac:dyDescent="0.3">
      <c r="A53" s="2">
        <v>49</v>
      </c>
      <c r="B53" s="2" t="str">
        <f ca="1">IFERROR(__xludf.DUMMYFUNCTION("""COMPUTED_VALUE"""),"0801280623-004")</f>
        <v>0801280623-004</v>
      </c>
      <c r="C53" s="7" t="str">
        <f ca="1">IFERROR(__xludf.DUMMYFUNCTION("""COMPUTED_VALUE"""),"CHI NHÁNH 12- CÔNG TY CỔ PHẦN XUẤT NHẬP KHẨU SỮA VÀ DINH DƯỠNG QUỐC TẾ NATRUMAX")</f>
        <v>CHI NHÁNH 12- CÔNG TY CỔ PHẦN XUẤT NHẬP KHẨU SỮA VÀ DINH DƯỠNG QUỐC TẾ NATRUMAX</v>
      </c>
      <c r="D53" s="7" t="str">
        <f ca="1">IFERROR(__xludf.DUMMYFUNCTION("""COMPUTED_VALUE"""),"Đường 37, Khu Tiền Trung")</f>
        <v>Đường 37, Khu Tiền Trung</v>
      </c>
      <c r="E53" s="7" t="str">
        <f ca="1">IFERROR(__xludf.DUMMYFUNCTION("""COMPUTED_VALUE"""),"NGUYỄN THỊ PHƯƠNG")</f>
        <v>NGUYỄN THỊ PHƯƠNG</v>
      </c>
      <c r="F53" s="3"/>
    </row>
    <row r="54" spans="1:6" s="4" customFormat="1" ht="47.4" customHeight="1" x14ac:dyDescent="0.3">
      <c r="A54" s="2">
        <v>50</v>
      </c>
      <c r="B54" s="2" t="str">
        <f ca="1">IFERROR(__xludf.DUMMYFUNCTION("""COMPUTED_VALUE"""),"1801706832-001")</f>
        <v>1801706832-001</v>
      </c>
      <c r="C54" s="7" t="str">
        <f ca="1">IFERROR(__xludf.DUMMYFUNCTION("""COMPUTED_VALUE"""),"VĂN PHÒNG ĐẠI DIỆN HẢI DƯƠNG - CÔNG TY CỔ PHẦN MINH LONG MEKONG")</f>
        <v>VĂN PHÒNG ĐẠI DIỆN HẢI DƯƠNG - CÔNG TY CỔ PHẦN MINH LONG MEKONG</v>
      </c>
      <c r="D54" s="7" t="str">
        <f ca="1">IFERROR(__xludf.DUMMYFUNCTION("""COMPUTED_VALUE"""),"Thôn Hoàng Xá 1")</f>
        <v>Thôn Hoàng Xá 1</v>
      </c>
      <c r="E54" s="7" t="str">
        <f ca="1">IFERROR(__xludf.DUMMYFUNCTION("""COMPUTED_VALUE"""),"LÊ VĂN MẠNH")</f>
        <v>LÊ VĂN MẠNH</v>
      </c>
      <c r="F54" s="3"/>
    </row>
    <row r="55" spans="1:6" s="4" customFormat="1" ht="45.6" customHeight="1" x14ac:dyDescent="0.3">
      <c r="A55" s="2">
        <v>51</v>
      </c>
      <c r="B55" s="2" t="str">
        <f ca="1">IFERROR(__xludf.DUMMYFUNCTION("""COMPUTED_VALUE"""),"0801446170")</f>
        <v>0801446170</v>
      </c>
      <c r="C55" s="7" t="str">
        <f ca="1">IFERROR(__xludf.DUMMYFUNCTION("""COMPUTED_VALUE"""),"CÔNG TY TNHH TƯ VẤN THIẾT KẾ VÀ XÂY DỰNG 299")</f>
        <v>CÔNG TY TNHH TƯ VẤN THIẾT KẾ VÀ XÂY DỰNG 299</v>
      </c>
      <c r="D55" s="7" t="str">
        <f ca="1">IFERROR(__xludf.DUMMYFUNCTION("""COMPUTED_VALUE"""),"Thôn Dương Xuân")</f>
        <v>Thôn Dương Xuân</v>
      </c>
      <c r="E55" s="7" t="str">
        <f ca="1">IFERROR(__xludf.DUMMYFUNCTION("""COMPUTED_VALUE"""),"NGUYỄN VĂN TÙNG")</f>
        <v>NGUYỄN VĂN TÙNG</v>
      </c>
      <c r="F55" s="3"/>
    </row>
    <row r="56" spans="1:6" s="4" customFormat="1" ht="45.6" customHeight="1" x14ac:dyDescent="0.3">
      <c r="A56" s="2">
        <v>52</v>
      </c>
      <c r="B56" s="2" t="str">
        <f ca="1">IFERROR(__xludf.DUMMYFUNCTION("""COMPUTED_VALUE"""),"0801373081")</f>
        <v>0801373081</v>
      </c>
      <c r="C56" s="7" t="str">
        <f ca="1">IFERROR(__xludf.DUMMYFUNCTION("""COMPUTED_VALUE"""),"CÔNG TY TNHH BẤT ĐỘNG SẢN QUYẾT THẮNG")</f>
        <v>CÔNG TY TNHH BẤT ĐỘNG SẢN QUYẾT THẮNG</v>
      </c>
      <c r="D56" s="7" t="str">
        <f ca="1">IFERROR(__xludf.DUMMYFUNCTION("""COMPUTED_VALUE"""),"Tỉnh lộ 390, Thôn Đông Lĩnh")</f>
        <v>Tỉnh lộ 390, Thôn Đông Lĩnh</v>
      </c>
      <c r="E56" s="7" t="str">
        <f ca="1">IFERROR(__xludf.DUMMYFUNCTION("""COMPUTED_VALUE"""),"VŨ ĐỒNG KHỞI")</f>
        <v>VŨ ĐỒNG KHỞI</v>
      </c>
      <c r="F56" s="3"/>
    </row>
    <row r="57" spans="1:6" s="4" customFormat="1" ht="45.6" customHeight="1" x14ac:dyDescent="0.3">
      <c r="A57" s="2">
        <v>53</v>
      </c>
      <c r="B57" s="2" t="str">
        <f ca="1">IFERROR(__xludf.DUMMYFUNCTION("""COMPUTED_VALUE"""),"0801452600")</f>
        <v>0801452600</v>
      </c>
      <c r="C57" s="7" t="str">
        <f ca="1">IFERROR(__xludf.DUMMYFUNCTION("""COMPUTED_VALUE"""),"CÔNG TY TNHH THƯƠNG MẠI DỊCH VỤ ĐẤT VIỆT HD")</f>
        <v>CÔNG TY TNHH THƯƠNG MẠI DỊCH VỤ ĐẤT VIỆT HD</v>
      </c>
      <c r="D57" s="7" t="str">
        <f ca="1">IFERROR(__xludf.DUMMYFUNCTION("""COMPUTED_VALUE"""),"KDC Tiền Trung")</f>
        <v>KDC Tiền Trung</v>
      </c>
      <c r="E57" s="7" t="str">
        <f ca="1">IFERROR(__xludf.DUMMYFUNCTION("""COMPUTED_VALUE"""),"NGUYỄN KHẮC HỮU")</f>
        <v>NGUYỄN KHẮC HỮU</v>
      </c>
      <c r="F57" s="3"/>
    </row>
    <row r="58" spans="1:6" s="4" customFormat="1" ht="45.6" customHeight="1" x14ac:dyDescent="0.3">
      <c r="A58" s="2">
        <v>54</v>
      </c>
      <c r="B58" s="2" t="str">
        <f ca="1">IFERROR(__xludf.DUMMYFUNCTION("""COMPUTED_VALUE"""),"0801453259")</f>
        <v>0801453259</v>
      </c>
      <c r="C58" s="7" t="str">
        <f ca="1">IFERROR(__xludf.DUMMYFUNCTION("""COMPUTED_VALUE"""),"CÔNG TY TNHH DỊCH VỤ VẬN TẢI KHÁNH KHOA")</f>
        <v>CÔNG TY TNHH DỊCH VỤ VẬN TẢI KHÁNH KHOA</v>
      </c>
      <c r="D58" s="7" t="str">
        <f ca="1">IFERROR(__xludf.DUMMYFUNCTION("""COMPUTED_VALUE"""),"Khu Ninh Quan")</f>
        <v>Khu Ninh Quan</v>
      </c>
      <c r="E58" s="7" t="str">
        <f ca="1">IFERROR(__xludf.DUMMYFUNCTION("""COMPUTED_VALUE"""),"NGUYỄN VĂN ĐÀ")</f>
        <v>NGUYỄN VĂN ĐÀ</v>
      </c>
      <c r="F58" s="3"/>
    </row>
    <row r="59" spans="1:6" s="4" customFormat="1" ht="45.6" customHeight="1" x14ac:dyDescent="0.3">
      <c r="A59" s="2">
        <v>55</v>
      </c>
      <c r="B59" s="2" t="str">
        <f ca="1">IFERROR(__xludf.DUMMYFUNCTION("""COMPUTED_VALUE"""),"0801436366")</f>
        <v>0801436366</v>
      </c>
      <c r="C59" s="7" t="str">
        <f ca="1">IFERROR(__xludf.DUMMYFUNCTION("""COMPUTED_VALUE"""),"CÔNG TY TNHH ĐẦU TƯ QUỐC TẾ VINA GREEN")</f>
        <v>CÔNG TY TNHH ĐẦU TƯ QUỐC TẾ VINA GREEN</v>
      </c>
      <c r="D59" s="7" t="str">
        <f ca="1">IFERROR(__xludf.DUMMYFUNCTION("""COMPUTED_VALUE"""),"Khu công nghiệp Nam Sách")</f>
        <v>Khu công nghiệp Nam Sách</v>
      </c>
      <c r="E59" s="7" t="str">
        <f ca="1">IFERROR(__xludf.DUMMYFUNCTION("""COMPUTED_VALUE"""),"PHẠM QUANG CẢNH")</f>
        <v>PHẠM QUANG CẢNH</v>
      </c>
      <c r="F59" s="3"/>
    </row>
    <row r="60" spans="1:6" s="4" customFormat="1" ht="45.6" customHeight="1" x14ac:dyDescent="0.3">
      <c r="A60" s="2">
        <v>56</v>
      </c>
      <c r="B60" s="2" t="str">
        <f ca="1">IFERROR(__xludf.DUMMYFUNCTION("""COMPUTED_VALUE"""),"0801356294")</f>
        <v>0801356294</v>
      </c>
      <c r="C60" s="7" t="str">
        <f ca="1">IFERROR(__xludf.DUMMYFUNCTION("""COMPUTED_VALUE"""),"CÔNG TY TNHH VINA HD PLASTIC")</f>
        <v>CÔNG TY TNHH VINA HD PLASTIC</v>
      </c>
      <c r="D60" s="7" t="str">
        <f ca="1">IFERROR(__xludf.DUMMYFUNCTION("""COMPUTED_VALUE"""),"Khu Nam Quang")</f>
        <v>Khu Nam Quang</v>
      </c>
      <c r="E60" s="7" t="str">
        <f ca="1">IFERROR(__xludf.DUMMYFUNCTION("""COMPUTED_VALUE"""),"ĐOÀN VĂN TRƯỞNG")</f>
        <v>ĐOÀN VĂN TRƯỞNG</v>
      </c>
      <c r="F60" s="3"/>
    </row>
    <row r="61" spans="1:6" s="4" customFormat="1" ht="49.8" customHeight="1" x14ac:dyDescent="0.3">
      <c r="A61" s="2">
        <v>57</v>
      </c>
      <c r="B61" s="2" t="str">
        <f ca="1">IFERROR(__xludf.DUMMYFUNCTION("""COMPUTED_VALUE"""),"3700223705-001")</f>
        <v>3700223705-001</v>
      </c>
      <c r="C61" s="7" t="str">
        <f ca="1">IFERROR(__xludf.DUMMYFUNCTION("""COMPUTED_VALUE"""),"CÔNG TY TRÁCH NHIỆM HỮU HẠN BAO BÌ VINA CORRUGATED - CHI NHÁNH HẢI DƯƠNG")</f>
        <v>CÔNG TY TRÁCH NHIỆM HỮU HẠN BAO BÌ VINA CORRUGATED - CHI NHÁNH HẢI DƯƠNG</v>
      </c>
      <c r="D61" s="7" t="str">
        <f ca="1">IFERROR(__xludf.DUMMYFUNCTION("""COMPUTED_VALUE"""),"Lô đất L4, L6, Khu Công nghiệp Nam Sách")</f>
        <v>Lô đất L4, L6, Khu Công nghiệp Nam Sách</v>
      </c>
      <c r="E61" s="7" t="str">
        <f ca="1">IFERROR(__xludf.DUMMYFUNCTION("""COMPUTED_VALUE"""),"EKARACH SINNARONG")</f>
        <v>EKARACH SINNARONG</v>
      </c>
      <c r="F61" s="3"/>
    </row>
    <row r="62" spans="1:6" s="4" customFormat="1" ht="45.6" customHeight="1" x14ac:dyDescent="0.3">
      <c r="A62" s="2">
        <v>58</v>
      </c>
      <c r="B62" s="2" t="str">
        <f ca="1">IFERROR(__xludf.DUMMYFUNCTION("""COMPUTED_VALUE"""),"0801419882")</f>
        <v>0801419882</v>
      </c>
      <c r="C62" s="7" t="str">
        <f ca="1">IFERROR(__xludf.DUMMYFUNCTION("""COMPUTED_VALUE"""),"CÔNG TY TNHH VẬT LIỆU MỚI QIBAJIU VIỆT NAM")</f>
        <v>CÔNG TY TNHH VẬT LIỆU MỚI QIBAJIU VIỆT NAM</v>
      </c>
      <c r="D62" s="7" t="str">
        <f ca="1">IFERROR(__xludf.DUMMYFUNCTION("""COMPUTED_VALUE"""),"Khu Tiền Trung")</f>
        <v>Khu Tiền Trung</v>
      </c>
      <c r="E62" s="7" t="str">
        <f ca="1">IFERROR(__xludf.DUMMYFUNCTION("""COMPUTED_VALUE"""),"ZHANG, CHENGBING")</f>
        <v>ZHANG, CHENGBING</v>
      </c>
      <c r="F62" s="3"/>
    </row>
    <row r="63" spans="1:6" s="4" customFormat="1" ht="35.4" customHeight="1" x14ac:dyDescent="0.3">
      <c r="A63" s="2">
        <v>59</v>
      </c>
      <c r="B63" s="2" t="str">
        <f ca="1">IFERROR(__xludf.DUMMYFUNCTION("""COMPUTED_VALUE"""),"0801421793")</f>
        <v>0801421793</v>
      </c>
      <c r="C63" s="7" t="str">
        <f ca="1">IFERROR(__xludf.DUMMYFUNCTION("""COMPUTED_VALUE"""),"CÔNG TY TNHH THÊU LÂM ANH MT")</f>
        <v>CÔNG TY TNHH THÊU LÂM ANH MT</v>
      </c>
      <c r="D63" s="7" t="str">
        <f ca="1">IFERROR(__xludf.DUMMYFUNCTION("""COMPUTED_VALUE"""),"Khu dân cư Ngọc Trì")</f>
        <v>Khu dân cư Ngọc Trì</v>
      </c>
      <c r="E63" s="7" t="str">
        <f ca="1">IFERROR(__xludf.DUMMYFUNCTION("""COMPUTED_VALUE"""),"NGUYỄN THỊ MINH")</f>
        <v>NGUYỄN THỊ MINH</v>
      </c>
      <c r="F63" s="3"/>
    </row>
    <row r="64" spans="1:6" s="4" customFormat="1" ht="45.6" customHeight="1" x14ac:dyDescent="0.3">
      <c r="A64" s="2">
        <v>60</v>
      </c>
      <c r="B64" s="2" t="str">
        <f ca="1">IFERROR(__xludf.DUMMYFUNCTION("""COMPUTED_VALUE"""),"2400827373-002")</f>
        <v>2400827373-002</v>
      </c>
      <c r="C64" s="7" t="str">
        <f ca="1">IFERROR(__xludf.DUMMYFUNCTION("""COMPUTED_VALUE"""),"CÔNG TY TNHH ETC ĐẠI CÁT- CHI NHÁNH HẢI DƯƠNG")</f>
        <v>CÔNG TY TNHH ETC ĐẠI CÁT- CHI NHÁNH HẢI DƯƠNG</v>
      </c>
      <c r="D64" s="7" t="str">
        <f ca="1">IFERROR(__xludf.DUMMYFUNCTION("""COMPUTED_VALUE"""),"Khu dân cư Tiền Trung")</f>
        <v>Khu dân cư Tiền Trung</v>
      </c>
      <c r="E64" s="7" t="str">
        <f ca="1">IFERROR(__xludf.DUMMYFUNCTION("""COMPUTED_VALUE"""),"LÊ XUÂN XUYÊN")</f>
        <v>LÊ XUÂN XUYÊN</v>
      </c>
      <c r="F64" s="3"/>
    </row>
    <row r="65" spans="1:6" s="4" customFormat="1" ht="45.6" customHeight="1" x14ac:dyDescent="0.3">
      <c r="A65" s="2">
        <v>61</v>
      </c>
      <c r="B65" s="2" t="str">
        <f ca="1">IFERROR(__xludf.DUMMYFUNCTION("""COMPUTED_VALUE"""),"0800565577-001")</f>
        <v>0800565577-001</v>
      </c>
      <c r="C65" s="7" t="str">
        <f ca="1">IFERROR(__xludf.DUMMYFUNCTION("""COMPUTED_VALUE"""),"CHI NHÁNH - CÔNG TY TNHH MỘT THÀNH VIÊN THƯƠNG MẠI HÀ NAM")</f>
        <v>CHI NHÁNH - CÔNG TY TNHH MỘT THÀNH VIÊN THƯƠNG MẠI HÀ NAM</v>
      </c>
      <c r="D65" s="7" t="str">
        <f ca="1">IFERROR(__xludf.DUMMYFUNCTION("""COMPUTED_VALUE"""),"Km.0+500, quốc lộ 183, khu Tiền Trung")</f>
        <v>Km.0+500, quốc lộ 183, khu Tiền Trung</v>
      </c>
      <c r="E65" s="7" t="str">
        <f ca="1">IFERROR(__xludf.DUMMYFUNCTION("""COMPUTED_VALUE"""),"NGUYỄN THỊ HÀ")</f>
        <v>NGUYỄN THỊ HÀ</v>
      </c>
      <c r="F65" s="3"/>
    </row>
  </sheetData>
  <mergeCells count="2">
    <mergeCell ref="A1:F1"/>
    <mergeCell ref="A2:F2"/>
  </mergeCells>
  <conditionalFormatting sqref="F5:F65">
    <cfRule type="cellIs" dxfId="10" priority="1" stopIfTrue="1" operator="equal">
      <formula>"Đã thực hiện đăng ký"</formula>
    </cfRule>
    <cfRule type="cellIs" dxfId="9" priority="2" stopIfTrue="1" operator="equal">
      <formula>"Treo biển không hoạt động"</formula>
    </cfRule>
    <cfRule type="cellIs" dxfId="8" priority="3" stopIfTrue="1" operator="equal">
      <formula>"Không treo biển, không hoạt động"</formula>
    </cfRule>
    <cfRule type="cellIs" dxfId="7" priority="4" stopIfTrue="1" operator="equal">
      <formula>"Tạm dừng hoạt động"</formula>
    </cfRule>
    <cfRule type="cellIs" dxfId="6" priority="5" stopIfTrue="1" operator="equal">
      <formula>"Đã giải thể"</formula>
    </cfRule>
    <cfRule type="cellIs" dxfId="5" priority="6" stopIfTrue="1" operator="equal">
      <formula>"Công ty con (Công ty mẹ chưa thực hiện)"</formula>
    </cfRule>
    <cfRule type="cellIs" dxfId="4" priority="7" stopIfTrue="1" operator="equal">
      <formula>"Thông tin của chủ cơ sở sai khác so với DLDC"</formula>
    </cfRule>
    <cfRule type="cellIs" dxfId="3" priority="8" stopIfTrue="1" operator="equal">
      <formula>"Chủ cơ sở đang chấp hành án"</formula>
    </cfRule>
    <cfRule type="cellIs" dxfId="2" priority="9" stopIfTrue="1" operator="equal">
      <formula>"Chủ cơ sở là NNN chưa có định danh mức 2"</formula>
    </cfRule>
    <cfRule type="cellIs" dxfId="1" priority="10" stopIfTrue="1" operator="equal">
      <formula>"Chủ cơ sở là CDVN chưa có định danh mức 2"</formula>
    </cfRule>
    <cfRule type="cellIs" dxfId="0" priority="11" stopIfTrue="1" operator="equal">
      <formula>"Cơ sở thuộc địa bàn khác"</formula>
    </cfRule>
  </conditionalFormatting>
  <dataValidations count="1">
    <dataValidation type="list" allowBlank="1" sqref="F5:F65" xr:uid="{00000000-0002-0000-0000-000001000000}">
      <formula1>"Đã được cấp ĐDTC hoặc đã xác minh thành công tại địa phương, chờ TW phê duyệt cấp,Treo biển không hoạt động,Không treo biển, không hoạt động,Tạm dừng hoạt động,Đã giải thể,Công ty con (Công ty mẹ chưa thực hiện),Thông tin của chủ cơ sở sai khác so với DLD"&amp;"C,Chủ cơ sở đang chấp hành án,Chủ cơ sở là NNN chưa có định danh mức 2,Chủ cơ sở là CDVN chưa có định danh mức 2"</formula1>
    </dataValidation>
  </dataValidations>
  <pageMargins left="0.24" right="0.34" top="0.69" bottom="0.36" header="0.3" footer="0.3"/>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Main</vt:lpstr>
      <vt:lpstr>Main!Print_Titles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cp:lastPrinted>2026-09-03T13:06:23Z</cp:lastPrinted>
  <dcterms:modified xsi:type="dcterms:W3CDTF">2026-09-03T13:06:44Z</dcterms:modified>
</cp:coreProperties>
</file>