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QLNS 2\Dự toán\2027\3. DT xã phường\Vv XD DT 2027-khối XP\Bieu DT 2027-xa-Chốt 14.8\"/>
    </mc:Choice>
  </mc:AlternateContent>
  <xr:revisionPtr revIDLastSave="0" documentId="13_ncr:1_{58B46B67-606D-4EFF-93C3-3090518DA083}" xr6:coauthVersionLast="47" xr6:coauthVersionMax="47" xr10:uidLastSave="{00000000-0000-0000-0000-000000000000}"/>
  <bookViews>
    <workbookView xWindow="-120" yWindow="-120" windowWidth="38640" windowHeight="21240" xr2:uid="{00000000-000D-0000-FFFF-FFFF00000000}"/>
  </bookViews>
  <sheets>
    <sheet name="B09-LLANCS" sheetId="24"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24" l="1"/>
  <c r="V11" i="24"/>
  <c r="W11" i="24"/>
  <c r="X11" i="24"/>
  <c r="Y11" i="24"/>
  <c r="Z11" i="24"/>
  <c r="AA11" i="24"/>
  <c r="U11" i="24"/>
  <c r="T21" i="24"/>
  <c r="X21" i="24"/>
  <c r="U21" i="24"/>
  <c r="Y21" i="24"/>
  <c r="Z21" i="24"/>
  <c r="AA21" i="24"/>
  <c r="Q21" i="24"/>
  <c r="C21" i="24"/>
  <c r="T22" i="24"/>
  <c r="X22" i="24"/>
  <c r="U22" i="24"/>
  <c r="H22" i="24"/>
  <c r="Y22" i="24"/>
  <c r="Z22" i="24"/>
  <c r="AA22" i="24"/>
  <c r="Q22" i="24"/>
  <c r="C22" i="24"/>
  <c r="AA20" i="24"/>
  <c r="Z20" i="24"/>
  <c r="Y20" i="24"/>
  <c r="X20" i="24"/>
  <c r="W20" i="24"/>
  <c r="V20" i="24"/>
  <c r="U20" i="24"/>
  <c r="T20" i="24"/>
  <c r="S20" i="24"/>
  <c r="R20" i="24"/>
  <c r="Q20" i="24"/>
  <c r="K20" i="24"/>
  <c r="J20" i="24"/>
  <c r="I20" i="24"/>
  <c r="H20" i="24"/>
  <c r="G20" i="24"/>
  <c r="F20" i="24"/>
  <c r="E20" i="24"/>
  <c r="D20" i="24"/>
  <c r="C20" i="24"/>
  <c r="L13" i="24"/>
  <c r="R13" i="24"/>
  <c r="V13" i="24"/>
  <c r="M13" i="24"/>
  <c r="S13" i="24"/>
  <c r="W13" i="24"/>
  <c r="N13" i="24"/>
  <c r="T13" i="24"/>
  <c r="X13" i="24"/>
  <c r="U13" i="24"/>
  <c r="H13" i="24"/>
  <c r="O13" i="24"/>
  <c r="Y13" i="24"/>
  <c r="P13" i="24"/>
  <c r="Z13" i="24"/>
  <c r="AA13" i="24"/>
  <c r="L14" i="24"/>
  <c r="R14" i="24"/>
  <c r="V14" i="24"/>
  <c r="M14" i="24"/>
  <c r="S14" i="24"/>
  <c r="W14" i="24"/>
  <c r="N14" i="24"/>
  <c r="T14" i="24"/>
  <c r="X14" i="24"/>
  <c r="U14" i="24"/>
  <c r="H14" i="24"/>
  <c r="O14" i="24"/>
  <c r="Y14" i="24"/>
  <c r="P14" i="24"/>
  <c r="Z14" i="24"/>
  <c r="AA14" i="24"/>
  <c r="L15" i="24"/>
  <c r="R15" i="24"/>
  <c r="V15" i="24"/>
  <c r="M15" i="24"/>
  <c r="S15" i="24"/>
  <c r="W15" i="24"/>
  <c r="N15" i="24"/>
  <c r="T15" i="24"/>
  <c r="X15" i="24"/>
  <c r="U15" i="24"/>
  <c r="H15" i="24"/>
  <c r="O15" i="24"/>
  <c r="Y15" i="24"/>
  <c r="P15" i="24"/>
  <c r="Z15" i="24"/>
  <c r="AA15" i="24"/>
  <c r="L16" i="24"/>
  <c r="R16" i="24"/>
  <c r="V16" i="24"/>
  <c r="M16" i="24"/>
  <c r="S16" i="24"/>
  <c r="W16" i="24"/>
  <c r="N16" i="24"/>
  <c r="T16" i="24"/>
  <c r="X16" i="24"/>
  <c r="U16" i="24"/>
  <c r="H16" i="24"/>
  <c r="O16" i="24"/>
  <c r="Y16" i="24"/>
  <c r="P16" i="24"/>
  <c r="Z16" i="24"/>
  <c r="AA16" i="24"/>
  <c r="AA12" i="24"/>
  <c r="Z12" i="24"/>
  <c r="Y12" i="24"/>
  <c r="X12" i="24"/>
  <c r="W12" i="24"/>
  <c r="V12" i="24"/>
  <c r="U12" i="24"/>
  <c r="N17" i="24"/>
  <c r="T17" i="24"/>
  <c r="N18" i="24"/>
  <c r="T18" i="24"/>
  <c r="N19" i="24"/>
  <c r="T19" i="24"/>
  <c r="T12" i="24"/>
  <c r="M17" i="24"/>
  <c r="S17" i="24"/>
  <c r="M18" i="24"/>
  <c r="S18" i="24"/>
  <c r="M19" i="24"/>
  <c r="S19" i="24"/>
  <c r="S12" i="24"/>
  <c r="L17" i="24"/>
  <c r="R17" i="24"/>
  <c r="L18" i="24"/>
  <c r="R18" i="24"/>
  <c r="L19" i="24"/>
  <c r="R19" i="24"/>
  <c r="R12" i="24"/>
  <c r="Q13" i="24"/>
  <c r="Q14" i="24"/>
  <c r="Q15" i="24"/>
  <c r="Q16" i="24"/>
  <c r="Q17" i="24"/>
  <c r="Q18" i="24"/>
  <c r="Q19" i="24"/>
  <c r="Q12" i="24"/>
  <c r="K12" i="24"/>
  <c r="J12" i="24"/>
  <c r="I12" i="24"/>
  <c r="H17" i="24"/>
  <c r="H18" i="24"/>
  <c r="H19" i="24"/>
  <c r="H12" i="24"/>
  <c r="G12" i="24"/>
  <c r="F12" i="24"/>
  <c r="E12" i="24"/>
  <c r="D12" i="24"/>
  <c r="C13" i="24"/>
  <c r="C14" i="24"/>
  <c r="C15" i="24"/>
  <c r="C16" i="24"/>
  <c r="C17" i="24"/>
  <c r="C18" i="24"/>
  <c r="C19" i="24"/>
  <c r="C12" i="24"/>
  <c r="V17" i="24"/>
  <c r="W17" i="24"/>
  <c r="X17" i="24"/>
  <c r="U17" i="24"/>
  <c r="O17" i="24"/>
  <c r="Y17" i="24"/>
  <c r="P17" i="24"/>
  <c r="Z17" i="24"/>
  <c r="AA17" i="24"/>
  <c r="V18" i="24"/>
  <c r="W18" i="24"/>
  <c r="X18" i="24"/>
  <c r="U18" i="24"/>
  <c r="O18" i="24"/>
  <c r="Y18" i="24"/>
  <c r="P18" i="24"/>
  <c r="Z18" i="24"/>
  <c r="AA18" i="24"/>
  <c r="V19" i="24"/>
  <c r="W19" i="24"/>
  <c r="X19" i="24"/>
  <c r="U19" i="24"/>
  <c r="O19" i="24"/>
  <c r="Y19" i="24"/>
  <c r="P19" i="24"/>
  <c r="Z19" i="24"/>
  <c r="AA19" i="24"/>
</calcChain>
</file>

<file path=xl/sharedStrings.xml><?xml version="1.0" encoding="utf-8"?>
<sst xmlns="http://schemas.openxmlformats.org/spreadsheetml/2006/main" count="71" uniqueCount="63">
  <si>
    <t>Đơn vị</t>
  </si>
  <si>
    <t>Tổng số</t>
  </si>
  <si>
    <t>Chi tiết</t>
  </si>
  <si>
    <t>a</t>
  </si>
  <si>
    <t>b</t>
  </si>
  <si>
    <t>Thôn còn lại</t>
  </si>
  <si>
    <t>Tổ 
trưởng</t>
  </si>
  <si>
    <t>Tổ 
phó</t>
  </si>
  <si>
    <t>Tổ 
viên</t>
  </si>
  <si>
    <t>Tổng số thôn,
 tổ dân phố</t>
  </si>
  <si>
    <t>Thôn</t>
  </si>
  <si>
    <t>Tổ dân phố</t>
  </si>
  <si>
    <t>Tổ dân phố còn lại</t>
  </si>
  <si>
    <t>Tổ dân phố có từ 500 hộ giai đình trở lên; Tổ dân phố trên địa bàn huyện BLV</t>
  </si>
  <si>
    <t>1a</t>
  </si>
  <si>
    <t>1b</t>
  </si>
  <si>
    <t>1c</t>
  </si>
  <si>
    <t>1d</t>
  </si>
  <si>
    <t>Tiêu chí thôn, tổ dân phố</t>
  </si>
  <si>
    <t>Tổng 
số</t>
  </si>
  <si>
    <t>Thôn có từ 350 hộ gia đình trở lên</t>
  </si>
  <si>
    <t>2=3+4+5</t>
  </si>
  <si>
    <t>STT</t>
  </si>
  <si>
    <t>Tổ 
trưởng
1,2 hệ số lương cơ bản</t>
  </si>
  <si>
    <t>Tổ 
phó
01 hệ số lương cơ bản</t>
  </si>
  <si>
    <t>Tổ 
viên
0,8 hệ số lương cơ bản</t>
  </si>
  <si>
    <t xml:space="preserve">
Hỗ trợ thưc hiện NV trong các ngày nghỉ, ngày lễ, tết,... 60.000đ /người/ca (khoản 5, Điều 1)</t>
  </si>
  <si>
    <t>Hệ số hỗ trợ 01 tháng</t>
  </si>
  <si>
    <t xml:space="preserve">
Hỗ trợ thưc hiện NV từ 22 giờ ngày hôm trước đến 06 giờ sáng ngày hôm sua 40.000đ /người/ca (khoản 4, Điều 1) - 60 ca/năm</t>
  </si>
  <si>
    <t xml:space="preserve">
Hỗ trợ thưc hiện NV từ 22 giờ ngày hôm trước đến 06 giờ sáng ngày hôm sau 40.000đ /người/ca (khoản 4, Điều 1)</t>
  </si>
  <si>
    <t xml:space="preserve">
Hỗ trợ thưc hiện NV trong các ngày nghỉ, ngày lễ, tết,... 60.000đ /người/ca (khoản 5, Điều 1) - 11 ngày</t>
  </si>
  <si>
    <t>XÃ, PHƯỜNG, ĐẶC KHU.......</t>
  </si>
  <si>
    <t>Số lượng thành viên Tổ bảo vệ ANTT theo Quyết định số ...../QĐ-UBND ngày ........ của UBND TP</t>
  </si>
  <si>
    <t>Mức hỗ trợ theo Nghị quyết số 10/2024/NQ-HĐND của Hội đồng nhân dân thành phố (Đông Hải Phòng)</t>
  </si>
  <si>
    <t>11a=3*6</t>
  </si>
  <si>
    <t>11b=4*7</t>
  </si>
  <si>
    <t>11c=5*8</t>
  </si>
  <si>
    <t>13=2*9*60 ca</t>
  </si>
  <si>
    <t>14=2*10*11 ngày</t>
  </si>
  <si>
    <r>
      <t xml:space="preserve"> KINH PHÍ HỖ TRỢ LỰC LƯỢNG AN NINH TRẬT TỰ THEO NGHỊ QUYẾT SỐ 10/2024/NQ-HĐND  NGÀY 19/7/2024 CỦA HỘI ĐỒNG NHÂN DÂN </t>
    </r>
    <r>
      <rPr>
        <b/>
        <sz val="14"/>
        <color rgb="FFFF0000"/>
        <rFont val="Times New Roman"/>
        <family val="1"/>
      </rPr>
      <t>-</t>
    </r>
    <r>
      <rPr>
        <b/>
        <sz val="14"/>
        <color theme="1"/>
        <rFont val="Times New Roman"/>
        <family val="1"/>
      </rPr>
      <t xml:space="preserve"> NĂM 2027</t>
    </r>
  </si>
  <si>
    <t>TỔNG CỘNG</t>
  </si>
  <si>
    <t>Thôn B</t>
  </si>
  <si>
    <r>
      <rPr>
        <b/>
        <i/>
        <sz val="13"/>
        <color theme="1"/>
        <rFont val="Times New Roman"/>
        <family val="1"/>
      </rPr>
      <t xml:space="preserve">Ví dụ: </t>
    </r>
    <r>
      <rPr>
        <sz val="13"/>
        <color theme="1"/>
        <rFont val="Times New Roman"/>
        <family val="1"/>
      </rPr>
      <t>Thôn A</t>
    </r>
  </si>
  <si>
    <r>
      <rPr>
        <b/>
        <i/>
        <sz val="13"/>
        <color theme="1"/>
        <rFont val="Times New Roman"/>
        <family val="1"/>
      </rPr>
      <t xml:space="preserve">Ví dụ: </t>
    </r>
    <r>
      <rPr>
        <sz val="13"/>
        <color theme="1"/>
        <rFont val="Times New Roman"/>
        <family val="1"/>
      </rPr>
      <t>Tổ dân phố C</t>
    </r>
  </si>
  <si>
    <t>Tổ dân phố D</t>
  </si>
  <si>
    <t>Đơn vị tính: nghìn đồng</t>
  </si>
  <si>
    <t>12a=11a*12*2.530ngđ</t>
  </si>
  <si>
    <t>12b=11b*12*2.530ngđ</t>
  </si>
  <si>
    <t>12a=11c*12*2.530ngđ</t>
  </si>
  <si>
    <t>Kinh phí hỗ trợ năm 2027</t>
  </si>
  <si>
    <t>Tổng kinh phí hỗ trợ  năm 2027</t>
  </si>
  <si>
    <t>15=12+13+14</t>
  </si>
  <si>
    <t>A</t>
  </si>
  <si>
    <t>B</t>
  </si>
  <si>
    <t>Bảo lưu hệ số đối với Tổ trưởng, Tổ phó được bố trí sắp xếp là Tổ viên</t>
  </si>
  <si>
    <t xml:space="preserve">Ghi chú: </t>
  </si>
  <si>
    <t xml:space="preserve">(1) Sau khi sắp xếp thôn, tổ dân phố, số lượng tạm giữ nguyên theo chỉ đạo của UBND thành phố tại Văn bản số 1287/UBND-NC ngày 25/6/2026; Cơ cấu Tổ trưởng, Tổ phó, mức hỗ trợ Tổ An ninh trật tự cơ sở thực hiện theo Nghị quyết số 10/2024/NQ-HĐND của HĐND thành phố Hải Phòng; </t>
  </si>
  <si>
    <t xml:space="preserve">(2) Dự kiến kinh phí bảo lưu hệ số đối với Tổ trưởng, Tổ phó được bố trí sắp xếp là Tổ viên cho đến khi có quy định mới theo chỉ đạo của UBND thành phố tại Văn bản số 1287/UBND-NC ngày 25/6/2026 </t>
  </si>
  <si>
    <r>
      <rPr>
        <b/>
        <i/>
        <sz val="13"/>
        <color theme="1"/>
        <rFont val="Times New Roman"/>
        <family val="1"/>
      </rPr>
      <t>Ví dụ:</t>
    </r>
    <r>
      <rPr>
        <sz val="13"/>
        <color theme="1"/>
        <rFont val="Times New Roman"/>
        <family val="1"/>
      </rPr>
      <t xml:space="preserve"> Tổ trưởng được bố trí sắp xếp là Tổ viên (chênh lệch 0,4 hệ số)</t>
    </r>
  </si>
  <si>
    <r>
      <rPr>
        <b/>
        <i/>
        <sz val="13"/>
        <color theme="1"/>
        <rFont val="Times New Roman"/>
        <family val="1"/>
      </rPr>
      <t>Ví dụ:</t>
    </r>
    <r>
      <rPr>
        <sz val="13"/>
        <color theme="1"/>
        <rFont val="Times New Roman"/>
        <family val="1"/>
      </rPr>
      <t xml:space="preserve"> Tổ phó được bố trí sắp xếp là Tổ viên (chênh lệch 0,2 hệ số)</t>
    </r>
  </si>
  <si>
    <t>Theo số lượng, chức danh thực tế sau khi sắp xếp thôn, tổ dân phố</t>
  </si>
  <si>
    <r>
      <t>Tổ 
viên</t>
    </r>
    <r>
      <rPr>
        <i/>
        <sz val="10"/>
        <color theme="1"/>
        <rFont val="Times New Roman"/>
        <family val="1"/>
      </rPr>
      <t xml:space="preserve"> (bao gồm Tổ trưởng, Tổ phó được bố trí sắp xếp là Tổ viên)</t>
    </r>
  </si>
  <si>
    <t>Biểu số 09-LLANCS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</si>
</sst>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_-* #,##0_-;\-* #,##0_-;_-* &quot;-&quot;??_-;_-@_-"/>
  </numFmts>
  <fonts count="22" x14ac:knownFonts="1">
    <font>
      <sz val="11"/>
      <color theme="1"/>
      <name val="Calibri"/>
      <family val="2"/>
      <charset val="163"/>
      <scheme val="minor"/>
    </font>
    <font>
      <sz val="11"/>
      <color theme="1"/>
      <name val="Times New Roman"/>
      <family val="1"/>
    </font>
    <font>
      <b/>
      <sz val="11"/>
      <color theme="1"/>
      <name val="Times New Roman"/>
      <family val="1"/>
    </font>
    <font>
      <b/>
      <sz val="14"/>
      <color theme="1"/>
      <name val="Times New Roman"/>
      <family val="1"/>
    </font>
    <font>
      <b/>
      <i/>
      <sz val="14"/>
      <color theme="1"/>
      <name val="Times New Roman"/>
      <family val="1"/>
    </font>
    <font>
      <b/>
      <sz val="13"/>
      <color theme="1"/>
      <name val="Times New Roman"/>
      <family val="1"/>
    </font>
    <font>
      <sz val="11"/>
      <name val=".VnTime"/>
      <family val="2"/>
    </font>
    <font>
      <sz val="13"/>
      <color theme="1"/>
      <name val="Times New Roman"/>
      <family val="1"/>
    </font>
    <font>
      <sz val="13"/>
      <name val="Times New Roman"/>
      <family val="1"/>
    </font>
    <font>
      <b/>
      <sz val="10"/>
      <name val="Times New Roman"/>
      <family val="1"/>
    </font>
    <font>
      <sz val="11"/>
      <color theme="1"/>
      <name val="Calibri"/>
      <family val="2"/>
      <charset val="163"/>
      <scheme val="minor"/>
    </font>
    <font>
      <b/>
      <sz val="10"/>
      <color theme="1"/>
      <name val="Times New Roman"/>
      <family val="1"/>
    </font>
    <font>
      <i/>
      <sz val="14"/>
      <color theme="1"/>
      <name val="Times New Roman"/>
      <family val="1"/>
    </font>
    <font>
      <i/>
      <sz val="13"/>
      <color theme="1"/>
      <name val="Times New Roman"/>
      <family val="1"/>
    </font>
    <font>
      <b/>
      <sz val="14"/>
      <color rgb="FFFF0000"/>
      <name val="Times New Roman"/>
      <family val="1"/>
    </font>
    <font>
      <i/>
      <sz val="10"/>
      <color theme="1"/>
      <name val="Times New Roman"/>
      <family val="1"/>
    </font>
    <font>
      <i/>
      <sz val="10"/>
      <name val="Times New Roman"/>
      <family val="1"/>
    </font>
    <font>
      <b/>
      <i/>
      <sz val="13"/>
      <color theme="1"/>
      <name val="Times New Roman"/>
      <family val="1"/>
    </font>
    <font>
      <b/>
      <i/>
      <sz val="10"/>
      <color theme="1"/>
      <name val="Times New Roman"/>
      <family val="1"/>
    </font>
    <font>
      <b/>
      <sz val="12"/>
      <color theme="1"/>
      <name val="Times New Roman"/>
      <family val="1"/>
    </font>
    <font>
      <b/>
      <i/>
      <sz val="11"/>
      <color theme="1"/>
      <name val="Times New Roman"/>
      <family val="1"/>
    </font>
    <font>
      <i/>
      <sz val="11"/>
      <color theme="1"/>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8" fillId="0" borderId="0"/>
    <xf numFmtId="164" fontId="10" fillId="0" borderId="0" applyFont="0" applyFill="0" applyBorder="0" applyAlignment="0" applyProtection="0"/>
    <xf numFmtId="43" fontId="10" fillId="0" borderId="0" applyFont="0" applyFill="0" applyBorder="0" applyAlignment="0" applyProtection="0"/>
  </cellStyleXfs>
  <cellXfs count="54">
    <xf numFmtId="0" fontId="0" fillId="0" borderId="0" xfId="0"/>
    <xf numFmtId="0" fontId="1" fillId="0" borderId="0" xfId="0" applyFont="1" applyAlignment="1">
      <alignment vertical="center"/>
    </xf>
    <xf numFmtId="0" fontId="7" fillId="0" borderId="1" xfId="0" applyFont="1" applyBorder="1" applyAlignment="1">
      <alignment horizontal="center" vertical="center"/>
    </xf>
    <xf numFmtId="0" fontId="1" fillId="0" borderId="0" xfId="0" applyFont="1" applyAlignment="1">
      <alignment horizontal="center" vertical="center"/>
    </xf>
    <xf numFmtId="0" fontId="5" fillId="0" borderId="1" xfId="0" applyFont="1" applyBorder="1" applyAlignment="1">
      <alignment vertical="center"/>
    </xf>
    <xf numFmtId="0" fontId="2" fillId="0" borderId="0" xfId="0" applyFont="1" applyAlignment="1">
      <alignment vertical="center"/>
    </xf>
    <xf numFmtId="0" fontId="7" fillId="0" borderId="1" xfId="1" applyFont="1" applyBorder="1" applyAlignment="1">
      <alignment vertical="center" wrapText="1"/>
    </xf>
    <xf numFmtId="0" fontId="5"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0" xfId="0" applyFont="1" applyAlignment="1">
      <alignment vertical="center"/>
    </xf>
    <xf numFmtId="3" fontId="5" fillId="0" borderId="0" xfId="0" applyNumberFormat="1" applyFont="1" applyAlignment="1">
      <alignment vertical="center"/>
    </xf>
    <xf numFmtId="0" fontId="5" fillId="0" borderId="0" xfId="0" applyFont="1" applyAlignment="1">
      <alignment vertical="center"/>
    </xf>
    <xf numFmtId="0" fontId="7" fillId="0" borderId="0" xfId="0" applyFont="1" applyAlignment="1">
      <alignment vertical="center"/>
    </xf>
    <xf numFmtId="0" fontId="5" fillId="0" borderId="1" xfId="1" applyFont="1" applyBorder="1" applyAlignment="1">
      <alignment vertical="center" wrapText="1"/>
    </xf>
    <xf numFmtId="0" fontId="18" fillId="0" borderId="1" xfId="0" applyFont="1" applyBorder="1" applyAlignment="1">
      <alignment horizontal="center" vertical="center"/>
    </xf>
    <xf numFmtId="2" fontId="5" fillId="0" borderId="1" xfId="0" applyNumberFormat="1" applyFont="1" applyBorder="1" applyAlignment="1">
      <alignment vertical="center"/>
    </xf>
    <xf numFmtId="2" fontId="7" fillId="0" borderId="1" xfId="0" applyNumberFormat="1" applyFont="1" applyBorder="1" applyAlignment="1">
      <alignment vertical="center"/>
    </xf>
    <xf numFmtId="1" fontId="5" fillId="0" borderId="1" xfId="0" applyNumberFormat="1" applyFont="1" applyBorder="1" applyAlignment="1">
      <alignment vertical="center"/>
    </xf>
    <xf numFmtId="1" fontId="7" fillId="0" borderId="1" xfId="1" applyNumberFormat="1" applyFont="1" applyBorder="1" applyAlignment="1">
      <alignment vertical="center" wrapText="1"/>
    </xf>
    <xf numFmtId="1" fontId="7" fillId="0" borderId="1" xfId="0" applyNumberFormat="1" applyFont="1" applyBorder="1" applyAlignment="1">
      <alignment vertical="center"/>
    </xf>
    <xf numFmtId="165" fontId="5" fillId="0" borderId="1" xfId="4" applyNumberFormat="1" applyFont="1" applyBorder="1" applyAlignment="1">
      <alignment vertical="center"/>
    </xf>
    <xf numFmtId="165" fontId="7" fillId="0" borderId="1" xfId="4" applyNumberFormat="1" applyFont="1" applyBorder="1" applyAlignment="1">
      <alignment vertical="center"/>
    </xf>
    <xf numFmtId="0" fontId="5" fillId="0" borderId="1" xfId="0" applyFont="1" applyBorder="1" applyAlignment="1">
      <alignment vertical="center" wrapText="1"/>
    </xf>
    <xf numFmtId="165" fontId="5" fillId="0" borderId="1" xfId="4" applyNumberFormat="1" applyFont="1" applyBorder="1" applyAlignment="1">
      <alignment horizontal="right" vertical="center"/>
    </xf>
    <xf numFmtId="0" fontId="9" fillId="2" borderId="1"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9"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vertical="center"/>
    </xf>
    <xf numFmtId="0" fontId="21" fillId="0" borderId="0" xfId="0" applyFont="1" applyAlignment="1">
      <alignment vertical="center"/>
    </xf>
    <xf numFmtId="0" fontId="21" fillId="0" borderId="0" xfId="0" quotePrefix="1" applyFont="1" applyAlignment="1">
      <alignment horizontal="left" vertical="center" wrapText="1"/>
    </xf>
  </cellXfs>
  <cellStyles count="5">
    <cellStyle name="Comma" xfId="4" builtinId="3"/>
    <cellStyle name="Comma 2" xfId="3" xr:uid="{00000000-0005-0000-0000-000000000000}"/>
    <cellStyle name="Normal" xfId="0" builtinId="0"/>
    <cellStyle name="Normal 2 4" xfId="1" xr:uid="{00000000-0005-0000-0000-000002000000}"/>
    <cellStyle name="Normal 4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26"/>
  <sheetViews>
    <sheetView tabSelected="1" zoomScale="85" zoomScaleNormal="85" workbookViewId="0">
      <selection activeCell="M10" sqref="M10"/>
    </sheetView>
  </sheetViews>
  <sheetFormatPr defaultColWidth="9.140625" defaultRowHeight="15" x14ac:dyDescent="0.25"/>
  <cols>
    <col min="1" max="1" width="4.28515625" style="3" customWidth="1"/>
    <col min="2" max="2" width="25" style="1" customWidth="1"/>
    <col min="3" max="3" width="6.28515625" style="5" customWidth="1"/>
    <col min="4" max="7" width="6.28515625" style="1" customWidth="1"/>
    <col min="8" max="11" width="7.140625" style="1" customWidth="1"/>
    <col min="12" max="14" width="6.85546875" style="1" customWidth="1"/>
    <col min="15" max="15" width="9.7109375" style="1" customWidth="1"/>
    <col min="16" max="16" width="9" style="1" customWidth="1"/>
    <col min="17" max="17" width="9.85546875" style="1" customWidth="1"/>
    <col min="18" max="20" width="10.42578125" style="1" customWidth="1"/>
    <col min="21" max="23" width="11.7109375" style="1" customWidth="1"/>
    <col min="24" max="24" width="11.85546875" style="1" customWidth="1"/>
    <col min="25" max="26" width="10.42578125" style="1" customWidth="1"/>
    <col min="27" max="27" width="12" style="1" customWidth="1"/>
    <col min="28" max="28" width="7.5703125" style="1" customWidth="1"/>
    <col min="29" max="16384" width="9.140625" style="1"/>
  </cols>
  <sheetData>
    <row r="1" spans="1:28" ht="25.9" customHeight="1" x14ac:dyDescent="0.25">
      <c r="Y1" s="49" t="s">
        <v>62</v>
      </c>
      <c r="Z1" s="49"/>
      <c r="AA1" s="49"/>
    </row>
    <row r="2" spans="1:28" ht="26.25" customHeight="1" x14ac:dyDescent="0.25">
      <c r="A2" s="27" t="s">
        <v>39</v>
      </c>
      <c r="B2" s="27"/>
      <c r="C2" s="27"/>
      <c r="D2" s="27"/>
      <c r="E2" s="27"/>
      <c r="F2" s="27"/>
      <c r="G2" s="27"/>
      <c r="H2" s="27"/>
      <c r="I2" s="27"/>
      <c r="J2" s="27"/>
      <c r="K2" s="27"/>
      <c r="L2" s="27"/>
      <c r="M2" s="27"/>
      <c r="N2" s="27"/>
      <c r="O2" s="27"/>
      <c r="P2" s="27"/>
      <c r="Q2" s="27"/>
      <c r="R2" s="27"/>
      <c r="S2" s="27"/>
      <c r="T2" s="27"/>
      <c r="U2" s="27"/>
      <c r="V2" s="27"/>
      <c r="W2" s="27"/>
      <c r="X2" s="27"/>
      <c r="Y2" s="27"/>
      <c r="Z2" s="27"/>
      <c r="AA2" s="27"/>
    </row>
    <row r="3" spans="1:28" ht="18.75" customHeight="1" x14ac:dyDescent="0.25">
      <c r="A3" s="28" t="s">
        <v>31</v>
      </c>
      <c r="B3" s="28"/>
      <c r="C3" s="28"/>
      <c r="D3" s="28"/>
      <c r="E3" s="28"/>
      <c r="F3" s="28"/>
      <c r="G3" s="28"/>
      <c r="H3" s="28"/>
      <c r="I3" s="28"/>
      <c r="J3" s="28"/>
      <c r="K3" s="28"/>
      <c r="L3" s="28"/>
      <c r="M3" s="28"/>
      <c r="N3" s="28"/>
      <c r="O3" s="28"/>
      <c r="P3" s="28"/>
      <c r="Q3" s="28"/>
      <c r="R3" s="28"/>
      <c r="S3" s="28"/>
      <c r="T3" s="28"/>
      <c r="U3" s="28"/>
      <c r="V3" s="28"/>
      <c r="W3" s="28"/>
      <c r="X3" s="28"/>
      <c r="Y3" s="28"/>
      <c r="Z3" s="28"/>
      <c r="AA3" s="28"/>
    </row>
    <row r="4" spans="1:28" ht="18.75" customHeight="1" x14ac:dyDescent="0.25">
      <c r="A4" s="29"/>
      <c r="B4" s="28"/>
      <c r="C4" s="28"/>
      <c r="D4" s="28"/>
      <c r="E4" s="28"/>
      <c r="F4" s="28"/>
      <c r="G4" s="28"/>
      <c r="H4" s="28"/>
      <c r="I4" s="28"/>
      <c r="J4" s="28"/>
      <c r="K4" s="28"/>
      <c r="L4" s="28"/>
      <c r="M4" s="28"/>
      <c r="N4" s="28"/>
      <c r="O4" s="28"/>
      <c r="P4" s="28"/>
      <c r="Q4" s="28"/>
      <c r="R4" s="28"/>
      <c r="S4" s="28"/>
      <c r="T4" s="28"/>
      <c r="U4" s="28"/>
      <c r="V4" s="28"/>
      <c r="W4" s="28"/>
      <c r="X4" s="28"/>
      <c r="Y4" s="28"/>
      <c r="Z4" s="28"/>
      <c r="AA4" s="28"/>
    </row>
    <row r="5" spans="1:28" ht="16.5" x14ac:dyDescent="0.25">
      <c r="X5" s="30" t="s">
        <v>45</v>
      </c>
      <c r="Y5" s="30"/>
      <c r="Z5" s="30"/>
    </row>
    <row r="6" spans="1:28" ht="54.4" customHeight="1" x14ac:dyDescent="0.25">
      <c r="A6" s="31" t="s">
        <v>22</v>
      </c>
      <c r="B6" s="31" t="s">
        <v>0</v>
      </c>
      <c r="C6" s="38" t="s">
        <v>18</v>
      </c>
      <c r="D6" s="39"/>
      <c r="E6" s="39"/>
      <c r="F6" s="39"/>
      <c r="G6" s="40"/>
      <c r="H6" s="46" t="s">
        <v>32</v>
      </c>
      <c r="I6" s="47"/>
      <c r="J6" s="47"/>
      <c r="K6" s="48"/>
      <c r="L6" s="38" t="s">
        <v>33</v>
      </c>
      <c r="M6" s="39"/>
      <c r="N6" s="39"/>
      <c r="O6" s="39"/>
      <c r="P6" s="40"/>
      <c r="Q6" s="42" t="s">
        <v>27</v>
      </c>
      <c r="R6" s="42"/>
      <c r="S6" s="42"/>
      <c r="T6" s="42"/>
      <c r="U6" s="37" t="s">
        <v>49</v>
      </c>
      <c r="V6" s="37"/>
      <c r="W6" s="37"/>
      <c r="X6" s="37"/>
      <c r="Y6" s="37"/>
      <c r="Z6" s="37"/>
      <c r="AA6" s="34" t="s">
        <v>50</v>
      </c>
    </row>
    <row r="7" spans="1:28" ht="16.5" customHeight="1" x14ac:dyDescent="0.25">
      <c r="A7" s="32"/>
      <c r="B7" s="32"/>
      <c r="C7" s="34" t="s">
        <v>9</v>
      </c>
      <c r="D7" s="41" t="s">
        <v>10</v>
      </c>
      <c r="E7" s="41"/>
      <c r="F7" s="41" t="s">
        <v>11</v>
      </c>
      <c r="G7" s="41"/>
      <c r="H7" s="34" t="s">
        <v>19</v>
      </c>
      <c r="I7" s="37" t="s">
        <v>2</v>
      </c>
      <c r="J7" s="37"/>
      <c r="K7" s="37"/>
      <c r="L7" s="41" t="s">
        <v>23</v>
      </c>
      <c r="M7" s="41" t="s">
        <v>24</v>
      </c>
      <c r="N7" s="41" t="s">
        <v>25</v>
      </c>
      <c r="O7" s="42" t="s">
        <v>29</v>
      </c>
      <c r="P7" s="42" t="s">
        <v>26</v>
      </c>
      <c r="Q7" s="41" t="s">
        <v>1</v>
      </c>
      <c r="R7" s="37" t="s">
        <v>2</v>
      </c>
      <c r="S7" s="37"/>
      <c r="T7" s="37"/>
      <c r="U7" s="43" t="s">
        <v>1</v>
      </c>
      <c r="V7" s="37" t="s">
        <v>2</v>
      </c>
      <c r="W7" s="37"/>
      <c r="X7" s="37"/>
      <c r="Y7" s="42" t="s">
        <v>28</v>
      </c>
      <c r="Z7" s="42" t="s">
        <v>30</v>
      </c>
      <c r="AA7" s="35"/>
    </row>
    <row r="8" spans="1:28" ht="16.5" customHeight="1" x14ac:dyDescent="0.25">
      <c r="A8" s="32"/>
      <c r="B8" s="32"/>
      <c r="C8" s="35"/>
      <c r="D8" s="26" t="s">
        <v>20</v>
      </c>
      <c r="E8" s="26" t="s">
        <v>5</v>
      </c>
      <c r="F8" s="26" t="s">
        <v>13</v>
      </c>
      <c r="G8" s="26" t="s">
        <v>12</v>
      </c>
      <c r="H8" s="32"/>
      <c r="I8" s="34" t="s">
        <v>6</v>
      </c>
      <c r="J8" s="34" t="s">
        <v>7</v>
      </c>
      <c r="K8" s="34" t="s">
        <v>61</v>
      </c>
      <c r="L8" s="41"/>
      <c r="M8" s="41"/>
      <c r="N8" s="41"/>
      <c r="O8" s="42"/>
      <c r="P8" s="42"/>
      <c r="Q8" s="41"/>
      <c r="R8" s="41" t="s">
        <v>6</v>
      </c>
      <c r="S8" s="41" t="s">
        <v>7</v>
      </c>
      <c r="T8" s="41" t="s">
        <v>8</v>
      </c>
      <c r="U8" s="44"/>
      <c r="V8" s="41" t="s">
        <v>6</v>
      </c>
      <c r="W8" s="41" t="s">
        <v>7</v>
      </c>
      <c r="X8" s="41" t="s">
        <v>8</v>
      </c>
      <c r="Y8" s="42"/>
      <c r="Z8" s="42"/>
      <c r="AA8" s="35"/>
    </row>
    <row r="9" spans="1:28" ht="163.69999999999999" customHeight="1" x14ac:dyDescent="0.25">
      <c r="A9" s="33"/>
      <c r="B9" s="33"/>
      <c r="C9" s="36"/>
      <c r="D9" s="26"/>
      <c r="E9" s="26"/>
      <c r="F9" s="26"/>
      <c r="G9" s="26"/>
      <c r="H9" s="33"/>
      <c r="I9" s="36"/>
      <c r="J9" s="36"/>
      <c r="K9" s="36"/>
      <c r="L9" s="41"/>
      <c r="M9" s="41"/>
      <c r="N9" s="41"/>
      <c r="O9" s="42"/>
      <c r="P9" s="42"/>
      <c r="Q9" s="41"/>
      <c r="R9" s="41"/>
      <c r="S9" s="41"/>
      <c r="T9" s="41"/>
      <c r="U9" s="45"/>
      <c r="V9" s="41"/>
      <c r="W9" s="41"/>
      <c r="X9" s="41"/>
      <c r="Y9" s="42"/>
      <c r="Z9" s="42"/>
      <c r="AA9" s="36"/>
    </row>
    <row r="10" spans="1:28" s="11" customFormat="1" ht="50.25" customHeight="1" x14ac:dyDescent="0.25">
      <c r="A10" s="8" t="s">
        <v>3</v>
      </c>
      <c r="B10" s="8" t="s">
        <v>4</v>
      </c>
      <c r="C10" s="16">
        <v>1</v>
      </c>
      <c r="D10" s="8" t="s">
        <v>14</v>
      </c>
      <c r="E10" s="8" t="s">
        <v>15</v>
      </c>
      <c r="F10" s="8" t="s">
        <v>16</v>
      </c>
      <c r="G10" s="8" t="s">
        <v>17</v>
      </c>
      <c r="H10" s="9" t="s">
        <v>21</v>
      </c>
      <c r="I10" s="8">
        <v>3</v>
      </c>
      <c r="J10" s="8">
        <v>4</v>
      </c>
      <c r="K10" s="8">
        <v>5</v>
      </c>
      <c r="L10" s="10">
        <v>6</v>
      </c>
      <c r="M10" s="10">
        <v>7</v>
      </c>
      <c r="N10" s="10">
        <v>8</v>
      </c>
      <c r="O10" s="10">
        <v>9</v>
      </c>
      <c r="P10" s="10">
        <v>10</v>
      </c>
      <c r="Q10" s="10">
        <v>11</v>
      </c>
      <c r="R10" s="10" t="s">
        <v>34</v>
      </c>
      <c r="S10" s="10" t="s">
        <v>35</v>
      </c>
      <c r="T10" s="10" t="s">
        <v>36</v>
      </c>
      <c r="U10" s="10">
        <v>12</v>
      </c>
      <c r="V10" s="10" t="s">
        <v>46</v>
      </c>
      <c r="W10" s="10" t="s">
        <v>47</v>
      </c>
      <c r="X10" s="10" t="s">
        <v>48</v>
      </c>
      <c r="Y10" s="10" t="s">
        <v>37</v>
      </c>
      <c r="Z10" s="10" t="s">
        <v>38</v>
      </c>
      <c r="AA10" s="10" t="s">
        <v>51</v>
      </c>
    </row>
    <row r="11" spans="1:28" s="13" customFormat="1" ht="21" customHeight="1" x14ac:dyDescent="0.25">
      <c r="A11" s="7"/>
      <c r="B11" s="4" t="s">
        <v>40</v>
      </c>
      <c r="C11" s="19"/>
      <c r="D11" s="19"/>
      <c r="E11" s="19"/>
      <c r="F11" s="19"/>
      <c r="G11" s="19"/>
      <c r="H11" s="19"/>
      <c r="I11" s="19"/>
      <c r="J11" s="19"/>
      <c r="K11" s="19"/>
      <c r="L11" s="17"/>
      <c r="M11" s="17"/>
      <c r="N11" s="17"/>
      <c r="O11" s="19"/>
      <c r="P11" s="19"/>
      <c r="Q11" s="17"/>
      <c r="R11" s="17"/>
      <c r="S11" s="17"/>
      <c r="T11" s="17"/>
      <c r="U11" s="25">
        <f>U12+U20</f>
        <v>510048</v>
      </c>
      <c r="V11" s="25">
        <f t="shared" ref="V11:AA11" si="0">V12+V20</f>
        <v>145728</v>
      </c>
      <c r="W11" s="25">
        <f t="shared" si="0"/>
        <v>121440</v>
      </c>
      <c r="X11" s="25">
        <f t="shared" si="0"/>
        <v>242880.00000000003</v>
      </c>
      <c r="Y11" s="25">
        <f t="shared" si="0"/>
        <v>33600</v>
      </c>
      <c r="Z11" s="25">
        <f t="shared" si="0"/>
        <v>9240</v>
      </c>
      <c r="AA11" s="25">
        <f t="shared" si="0"/>
        <v>552888</v>
      </c>
      <c r="AB11" s="12"/>
    </row>
    <row r="12" spans="1:28" s="13" customFormat="1" ht="66" customHeight="1" x14ac:dyDescent="0.25">
      <c r="A12" s="7" t="s">
        <v>52</v>
      </c>
      <c r="B12" s="24" t="s">
        <v>60</v>
      </c>
      <c r="C12" s="19">
        <f t="shared" ref="C12:K12" si="1">SUM(C13:C19)</f>
        <v>4</v>
      </c>
      <c r="D12" s="19">
        <f t="shared" si="1"/>
        <v>1</v>
      </c>
      <c r="E12" s="19">
        <f t="shared" si="1"/>
        <v>1</v>
      </c>
      <c r="F12" s="19">
        <f t="shared" si="1"/>
        <v>1</v>
      </c>
      <c r="G12" s="19">
        <f t="shared" si="1"/>
        <v>1</v>
      </c>
      <c r="H12" s="19">
        <f t="shared" si="1"/>
        <v>14</v>
      </c>
      <c r="I12" s="19">
        <f t="shared" si="1"/>
        <v>4</v>
      </c>
      <c r="J12" s="19">
        <f t="shared" si="1"/>
        <v>4</v>
      </c>
      <c r="K12" s="19">
        <f t="shared" si="1"/>
        <v>6</v>
      </c>
      <c r="L12" s="17"/>
      <c r="M12" s="17"/>
      <c r="N12" s="17"/>
      <c r="O12" s="19"/>
      <c r="P12" s="19"/>
      <c r="Q12" s="17">
        <f>SUM(Q13:Q19)</f>
        <v>13.600000000000001</v>
      </c>
      <c r="R12" s="17">
        <f>SUM(R13:R19)</f>
        <v>4.8</v>
      </c>
      <c r="S12" s="17">
        <f>SUM(S13:S19)</f>
        <v>4</v>
      </c>
      <c r="T12" s="17">
        <f>SUM(T13:T19)</f>
        <v>4.8</v>
      </c>
      <c r="U12" s="22">
        <f t="shared" ref="U12:AA12" si="2">SUM(U13:U16)</f>
        <v>412896</v>
      </c>
      <c r="V12" s="22">
        <f t="shared" si="2"/>
        <v>145728</v>
      </c>
      <c r="W12" s="22">
        <f t="shared" si="2"/>
        <v>121440</v>
      </c>
      <c r="X12" s="22">
        <f t="shared" si="2"/>
        <v>145728.00000000003</v>
      </c>
      <c r="Y12" s="22">
        <f t="shared" si="2"/>
        <v>33600</v>
      </c>
      <c r="Z12" s="22">
        <f t="shared" si="2"/>
        <v>9240</v>
      </c>
      <c r="AA12" s="22">
        <f t="shared" si="2"/>
        <v>455736</v>
      </c>
      <c r="AB12" s="12"/>
    </row>
    <row r="13" spans="1:28" s="14" customFormat="1" ht="21" customHeight="1" x14ac:dyDescent="0.25">
      <c r="A13" s="2">
        <v>1</v>
      </c>
      <c r="B13" s="6" t="s">
        <v>42</v>
      </c>
      <c r="C13" s="20">
        <f>D13+E13+F13+G13</f>
        <v>1</v>
      </c>
      <c r="D13" s="20">
        <v>1</v>
      </c>
      <c r="E13" s="20"/>
      <c r="F13" s="20"/>
      <c r="G13" s="21"/>
      <c r="H13" s="21">
        <f>I13+J13+K13</f>
        <v>4</v>
      </c>
      <c r="I13" s="21">
        <v>1</v>
      </c>
      <c r="J13" s="21">
        <v>1</v>
      </c>
      <c r="K13" s="21">
        <v>2</v>
      </c>
      <c r="L13" s="18">
        <f t="shared" ref="L13:L19" si="3">1.2</f>
        <v>1.2</v>
      </c>
      <c r="M13" s="18">
        <f>1</f>
        <v>1</v>
      </c>
      <c r="N13" s="18">
        <f t="shared" ref="N13:N19" si="4">0.8</f>
        <v>0.8</v>
      </c>
      <c r="O13" s="21">
        <f>40000/1000</f>
        <v>40</v>
      </c>
      <c r="P13" s="21">
        <f>60000/1000</f>
        <v>60</v>
      </c>
      <c r="Q13" s="18">
        <f t="shared" ref="Q13" si="5">R13+S13+T13</f>
        <v>3.8000000000000003</v>
      </c>
      <c r="R13" s="18">
        <f t="shared" ref="R13" si="6">I13*L13</f>
        <v>1.2</v>
      </c>
      <c r="S13" s="18">
        <f t="shared" ref="S13" si="7">J13*M13</f>
        <v>1</v>
      </c>
      <c r="T13" s="18">
        <f t="shared" ref="T13" si="8">K13*N13</f>
        <v>1.6</v>
      </c>
      <c r="U13" s="23">
        <f t="shared" ref="U13" si="9">V13+W13+X13</f>
        <v>115368</v>
      </c>
      <c r="V13" s="23">
        <f>R13*12*2530</f>
        <v>36432</v>
      </c>
      <c r="W13" s="23">
        <f>S13*12*2530</f>
        <v>30360</v>
      </c>
      <c r="X13" s="23">
        <f>T13*12*2530</f>
        <v>48576.000000000007</v>
      </c>
      <c r="Y13" s="23">
        <f t="shared" ref="Y13" si="10">H13*O13*60</f>
        <v>9600</v>
      </c>
      <c r="Z13" s="23">
        <f t="shared" ref="Z13" si="11">H13*P13*11</f>
        <v>2640</v>
      </c>
      <c r="AA13" s="23">
        <f>U13+Y13+Z13</f>
        <v>127608</v>
      </c>
      <c r="AB13" s="12"/>
    </row>
    <row r="14" spans="1:28" s="14" customFormat="1" ht="21" customHeight="1" x14ac:dyDescent="0.25">
      <c r="A14" s="2">
        <v>2</v>
      </c>
      <c r="B14" s="6" t="s">
        <v>41</v>
      </c>
      <c r="C14" s="20">
        <f>D14+E14+F14+G14</f>
        <v>1</v>
      </c>
      <c r="D14" s="20"/>
      <c r="E14" s="20">
        <v>1</v>
      </c>
      <c r="F14" s="20"/>
      <c r="G14" s="21"/>
      <c r="H14" s="21">
        <f>I14+J14+K14</f>
        <v>3</v>
      </c>
      <c r="I14" s="21">
        <v>1</v>
      </c>
      <c r="J14" s="21">
        <v>1</v>
      </c>
      <c r="K14" s="21">
        <v>1</v>
      </c>
      <c r="L14" s="18">
        <f t="shared" si="3"/>
        <v>1.2</v>
      </c>
      <c r="M14" s="18">
        <f>1</f>
        <v>1</v>
      </c>
      <c r="N14" s="18">
        <f t="shared" si="4"/>
        <v>0.8</v>
      </c>
      <c r="O14" s="21">
        <f t="shared" ref="O14:O19" si="12">40000/1000</f>
        <v>40</v>
      </c>
      <c r="P14" s="21">
        <f t="shared" ref="P14:P19" si="13">60000/1000</f>
        <v>60</v>
      </c>
      <c r="Q14" s="18">
        <f>R14+S14+T14</f>
        <v>3</v>
      </c>
      <c r="R14" s="18">
        <f t="shared" ref="R14:T15" si="14">I14*L14</f>
        <v>1.2</v>
      </c>
      <c r="S14" s="18">
        <f t="shared" si="14"/>
        <v>1</v>
      </c>
      <c r="T14" s="18">
        <f t="shared" si="14"/>
        <v>0.8</v>
      </c>
      <c r="U14" s="23">
        <f>V14+W14+X14</f>
        <v>91080</v>
      </c>
      <c r="V14" s="23">
        <f t="shared" ref="V14:V16" si="15">R14*12*2530</f>
        <v>36432</v>
      </c>
      <c r="W14" s="23">
        <f t="shared" ref="W14:W16" si="16">S14*12*2530</f>
        <v>30360</v>
      </c>
      <c r="X14" s="23">
        <f t="shared" ref="X14:X16" si="17">T14*12*2530</f>
        <v>24288.000000000004</v>
      </c>
      <c r="Y14" s="23">
        <f>H14*O14*60</f>
        <v>7200</v>
      </c>
      <c r="Z14" s="23">
        <f>H14*P14*11</f>
        <v>1980</v>
      </c>
      <c r="AA14" s="23">
        <f>U14+Y14+Z14</f>
        <v>100260</v>
      </c>
      <c r="AB14" s="12"/>
    </row>
    <row r="15" spans="1:28" s="14" customFormat="1" ht="21" customHeight="1" x14ac:dyDescent="0.25">
      <c r="A15" s="2">
        <v>1</v>
      </c>
      <c r="B15" s="6" t="s">
        <v>43</v>
      </c>
      <c r="C15" s="20">
        <f>D15+E15+F15+G15</f>
        <v>1</v>
      </c>
      <c r="D15" s="20"/>
      <c r="E15" s="20"/>
      <c r="F15" s="20">
        <v>1</v>
      </c>
      <c r="G15" s="21"/>
      <c r="H15" s="21">
        <f>I15+J15+K15</f>
        <v>4</v>
      </c>
      <c r="I15" s="21">
        <v>1</v>
      </c>
      <c r="J15" s="21">
        <v>1</v>
      </c>
      <c r="K15" s="21">
        <v>2</v>
      </c>
      <c r="L15" s="18">
        <f t="shared" si="3"/>
        <v>1.2</v>
      </c>
      <c r="M15" s="18">
        <f>1</f>
        <v>1</v>
      </c>
      <c r="N15" s="18">
        <f t="shared" si="4"/>
        <v>0.8</v>
      </c>
      <c r="O15" s="21">
        <f t="shared" si="12"/>
        <v>40</v>
      </c>
      <c r="P15" s="21">
        <f t="shared" si="13"/>
        <v>60</v>
      </c>
      <c r="Q15" s="18">
        <f>R15+S15+T15</f>
        <v>3.8000000000000003</v>
      </c>
      <c r="R15" s="18">
        <f t="shared" si="14"/>
        <v>1.2</v>
      </c>
      <c r="S15" s="18">
        <f t="shared" si="14"/>
        <v>1</v>
      </c>
      <c r="T15" s="18">
        <f t="shared" si="14"/>
        <v>1.6</v>
      </c>
      <c r="U15" s="23">
        <f>V15+W15+X15</f>
        <v>115368</v>
      </c>
      <c r="V15" s="23">
        <f t="shared" si="15"/>
        <v>36432</v>
      </c>
      <c r="W15" s="23">
        <f t="shared" si="16"/>
        <v>30360</v>
      </c>
      <c r="X15" s="23">
        <f t="shared" si="17"/>
        <v>48576.000000000007</v>
      </c>
      <c r="Y15" s="23">
        <f>H15*O15*60</f>
        <v>9600</v>
      </c>
      <c r="Z15" s="23">
        <f>H15*P15*11</f>
        <v>2640</v>
      </c>
      <c r="AA15" s="23">
        <f t="shared" ref="AA15" si="18">U15+Y15+Z15</f>
        <v>127608</v>
      </c>
      <c r="AB15" s="12"/>
    </row>
    <row r="16" spans="1:28" s="14" customFormat="1" ht="21" customHeight="1" x14ac:dyDescent="0.25">
      <c r="A16" s="2">
        <v>2</v>
      </c>
      <c r="B16" s="6" t="s">
        <v>44</v>
      </c>
      <c r="C16" s="20">
        <f t="shared" ref="C16:C19" si="19">D16+E16+F16+G16</f>
        <v>1</v>
      </c>
      <c r="D16" s="20"/>
      <c r="E16" s="20"/>
      <c r="F16" s="20"/>
      <c r="G16" s="21">
        <v>1</v>
      </c>
      <c r="H16" s="21">
        <f t="shared" ref="H16:H19" si="20">I16+J16+K16</f>
        <v>3</v>
      </c>
      <c r="I16" s="21">
        <v>1</v>
      </c>
      <c r="J16" s="21">
        <v>1</v>
      </c>
      <c r="K16" s="21">
        <v>1</v>
      </c>
      <c r="L16" s="18">
        <f t="shared" si="3"/>
        <v>1.2</v>
      </c>
      <c r="M16" s="18">
        <f>1</f>
        <v>1</v>
      </c>
      <c r="N16" s="18">
        <f t="shared" si="4"/>
        <v>0.8</v>
      </c>
      <c r="O16" s="21">
        <f t="shared" si="12"/>
        <v>40</v>
      </c>
      <c r="P16" s="21">
        <f t="shared" si="13"/>
        <v>60</v>
      </c>
      <c r="Q16" s="18">
        <f t="shared" ref="Q16:Q19" si="21">R16+S16+T16</f>
        <v>3</v>
      </c>
      <c r="R16" s="18">
        <f t="shared" ref="R16" si="22">I16*L16</f>
        <v>1.2</v>
      </c>
      <c r="S16" s="18">
        <f t="shared" ref="S16" si="23">J16*M16</f>
        <v>1</v>
      </c>
      <c r="T16" s="18">
        <f t="shared" ref="T16" si="24">K16*N16</f>
        <v>0.8</v>
      </c>
      <c r="U16" s="23">
        <f t="shared" ref="U16:U19" si="25">V16+W16+X16</f>
        <v>91080</v>
      </c>
      <c r="V16" s="23">
        <f t="shared" si="15"/>
        <v>36432</v>
      </c>
      <c r="W16" s="23">
        <f t="shared" si="16"/>
        <v>30360</v>
      </c>
      <c r="X16" s="23">
        <f t="shared" si="17"/>
        <v>24288.000000000004</v>
      </c>
      <c r="Y16" s="23">
        <f t="shared" ref="Y16:Y19" si="26">H16*O16*60</f>
        <v>7200</v>
      </c>
      <c r="Z16" s="23">
        <f t="shared" ref="Z16:Z19" si="27">H16*P16*11</f>
        <v>1980</v>
      </c>
      <c r="AA16" s="23">
        <f t="shared" ref="AA16:AA19" si="28">U16+Y16+Z16</f>
        <v>100260</v>
      </c>
      <c r="AB16" s="12"/>
    </row>
    <row r="17" spans="1:28" s="14" customFormat="1" ht="21" customHeight="1" x14ac:dyDescent="0.25">
      <c r="A17" s="2"/>
      <c r="B17" s="6"/>
      <c r="C17" s="20">
        <f t="shared" si="19"/>
        <v>0</v>
      </c>
      <c r="D17" s="20"/>
      <c r="E17" s="20"/>
      <c r="F17" s="20"/>
      <c r="G17" s="20"/>
      <c r="H17" s="21">
        <f t="shared" si="20"/>
        <v>0</v>
      </c>
      <c r="I17" s="20"/>
      <c r="J17" s="20"/>
      <c r="K17" s="20"/>
      <c r="L17" s="18">
        <f t="shared" si="3"/>
        <v>1.2</v>
      </c>
      <c r="M17" s="18">
        <f>1</f>
        <v>1</v>
      </c>
      <c r="N17" s="18">
        <f t="shared" si="4"/>
        <v>0.8</v>
      </c>
      <c r="O17" s="21">
        <f t="shared" si="12"/>
        <v>40</v>
      </c>
      <c r="P17" s="21">
        <f t="shared" si="13"/>
        <v>60</v>
      </c>
      <c r="Q17" s="18">
        <f t="shared" si="21"/>
        <v>0</v>
      </c>
      <c r="R17" s="18">
        <f t="shared" ref="R17:R19" si="29">I17*L17</f>
        <v>0</v>
      </c>
      <c r="S17" s="18">
        <f t="shared" ref="S17:S19" si="30">J17*M17</f>
        <v>0</v>
      </c>
      <c r="T17" s="18">
        <f t="shared" ref="T17:T19" si="31">K17*N17</f>
        <v>0</v>
      </c>
      <c r="U17" s="23">
        <f t="shared" si="25"/>
        <v>0</v>
      </c>
      <c r="V17" s="23">
        <f t="shared" ref="V17:V19" si="32">R17*12*2530</f>
        <v>0</v>
      </c>
      <c r="W17" s="23">
        <f t="shared" ref="W17:W19" si="33">S17*12*2530</f>
        <v>0</v>
      </c>
      <c r="X17" s="23">
        <f t="shared" ref="X17:X19" si="34">T17*12*2530</f>
        <v>0</v>
      </c>
      <c r="Y17" s="23">
        <f t="shared" si="26"/>
        <v>0</v>
      </c>
      <c r="Z17" s="23">
        <f t="shared" si="27"/>
        <v>0</v>
      </c>
      <c r="AA17" s="23">
        <f t="shared" si="28"/>
        <v>0</v>
      </c>
      <c r="AB17" s="12"/>
    </row>
    <row r="18" spans="1:28" s="14" customFormat="1" ht="21" customHeight="1" x14ac:dyDescent="0.25">
      <c r="A18" s="2"/>
      <c r="B18" s="6"/>
      <c r="C18" s="20">
        <f t="shared" si="19"/>
        <v>0</v>
      </c>
      <c r="D18" s="20"/>
      <c r="E18" s="20"/>
      <c r="F18" s="20"/>
      <c r="G18" s="21"/>
      <c r="H18" s="21">
        <f t="shared" si="20"/>
        <v>0</v>
      </c>
      <c r="I18" s="21"/>
      <c r="J18" s="21"/>
      <c r="K18" s="21"/>
      <c r="L18" s="18">
        <f t="shared" si="3"/>
        <v>1.2</v>
      </c>
      <c r="M18" s="18">
        <f>1</f>
        <v>1</v>
      </c>
      <c r="N18" s="18">
        <f t="shared" si="4"/>
        <v>0.8</v>
      </c>
      <c r="O18" s="21">
        <f t="shared" si="12"/>
        <v>40</v>
      </c>
      <c r="P18" s="21">
        <f t="shared" si="13"/>
        <v>60</v>
      </c>
      <c r="Q18" s="18">
        <f t="shared" si="21"/>
        <v>0</v>
      </c>
      <c r="R18" s="18">
        <f t="shared" si="29"/>
        <v>0</v>
      </c>
      <c r="S18" s="18">
        <f t="shared" si="30"/>
        <v>0</v>
      </c>
      <c r="T18" s="18">
        <f t="shared" si="31"/>
        <v>0</v>
      </c>
      <c r="U18" s="23">
        <f t="shared" si="25"/>
        <v>0</v>
      </c>
      <c r="V18" s="23">
        <f t="shared" si="32"/>
        <v>0</v>
      </c>
      <c r="W18" s="23">
        <f t="shared" si="33"/>
        <v>0</v>
      </c>
      <c r="X18" s="23">
        <f t="shared" si="34"/>
        <v>0</v>
      </c>
      <c r="Y18" s="23">
        <f t="shared" si="26"/>
        <v>0</v>
      </c>
      <c r="Z18" s="23">
        <f t="shared" si="27"/>
        <v>0</v>
      </c>
      <c r="AA18" s="23">
        <f t="shared" si="28"/>
        <v>0</v>
      </c>
      <c r="AB18" s="12"/>
    </row>
    <row r="19" spans="1:28" s="14" customFormat="1" ht="24.4" customHeight="1" x14ac:dyDescent="0.25">
      <c r="A19" s="2"/>
      <c r="B19" s="15"/>
      <c r="C19" s="20">
        <f t="shared" si="19"/>
        <v>0</v>
      </c>
      <c r="D19" s="20"/>
      <c r="E19" s="20"/>
      <c r="F19" s="20"/>
      <c r="G19" s="20"/>
      <c r="H19" s="21">
        <f t="shared" si="20"/>
        <v>0</v>
      </c>
      <c r="I19" s="20"/>
      <c r="J19" s="20"/>
      <c r="K19" s="20"/>
      <c r="L19" s="18">
        <f t="shared" si="3"/>
        <v>1.2</v>
      </c>
      <c r="M19" s="18">
        <f>1</f>
        <v>1</v>
      </c>
      <c r="N19" s="18">
        <f t="shared" si="4"/>
        <v>0.8</v>
      </c>
      <c r="O19" s="21">
        <f t="shared" si="12"/>
        <v>40</v>
      </c>
      <c r="P19" s="21">
        <f t="shared" si="13"/>
        <v>60</v>
      </c>
      <c r="Q19" s="18">
        <f t="shared" si="21"/>
        <v>0</v>
      </c>
      <c r="R19" s="18">
        <f t="shared" si="29"/>
        <v>0</v>
      </c>
      <c r="S19" s="18">
        <f t="shared" si="30"/>
        <v>0</v>
      </c>
      <c r="T19" s="18">
        <f t="shared" si="31"/>
        <v>0</v>
      </c>
      <c r="U19" s="23">
        <f t="shared" si="25"/>
        <v>0</v>
      </c>
      <c r="V19" s="23">
        <f t="shared" si="32"/>
        <v>0</v>
      </c>
      <c r="W19" s="23">
        <f t="shared" si="33"/>
        <v>0</v>
      </c>
      <c r="X19" s="23">
        <f t="shared" si="34"/>
        <v>0</v>
      </c>
      <c r="Y19" s="23">
        <f t="shared" si="26"/>
        <v>0</v>
      </c>
      <c r="Z19" s="23">
        <f t="shared" si="27"/>
        <v>0</v>
      </c>
      <c r="AA19" s="23">
        <f t="shared" si="28"/>
        <v>0</v>
      </c>
    </row>
    <row r="20" spans="1:28" s="13" customFormat="1" ht="65.25" customHeight="1" x14ac:dyDescent="0.25">
      <c r="A20" s="7" t="s">
        <v>53</v>
      </c>
      <c r="B20" s="24" t="s">
        <v>54</v>
      </c>
      <c r="C20" s="19">
        <f t="shared" ref="C20:K20" si="35">SUM(C21:C22)</f>
        <v>0</v>
      </c>
      <c r="D20" s="19">
        <f t="shared" si="35"/>
        <v>0</v>
      </c>
      <c r="E20" s="19">
        <f t="shared" si="35"/>
        <v>0</v>
      </c>
      <c r="F20" s="19">
        <f t="shared" si="35"/>
        <v>0</v>
      </c>
      <c r="G20" s="19">
        <f t="shared" si="35"/>
        <v>0</v>
      </c>
      <c r="H20" s="19">
        <f t="shared" si="35"/>
        <v>11</v>
      </c>
      <c r="I20" s="19">
        <f t="shared" si="35"/>
        <v>0</v>
      </c>
      <c r="J20" s="19">
        <f t="shared" si="35"/>
        <v>0</v>
      </c>
      <c r="K20" s="19">
        <f t="shared" si="35"/>
        <v>11</v>
      </c>
      <c r="L20" s="17"/>
      <c r="M20" s="17"/>
      <c r="N20" s="17"/>
      <c r="O20" s="19"/>
      <c r="P20" s="19"/>
      <c r="Q20" s="17">
        <f t="shared" ref="Q20:AA20" si="36">SUM(Q21:Q22)</f>
        <v>3.2</v>
      </c>
      <c r="R20" s="17">
        <f t="shared" si="36"/>
        <v>0</v>
      </c>
      <c r="S20" s="17">
        <f t="shared" si="36"/>
        <v>0</v>
      </c>
      <c r="T20" s="17">
        <f t="shared" si="36"/>
        <v>3.2</v>
      </c>
      <c r="U20" s="22">
        <f t="shared" si="36"/>
        <v>97152</v>
      </c>
      <c r="V20" s="22">
        <f t="shared" si="36"/>
        <v>0</v>
      </c>
      <c r="W20" s="22">
        <f t="shared" si="36"/>
        <v>0</v>
      </c>
      <c r="X20" s="22">
        <f t="shared" si="36"/>
        <v>97152</v>
      </c>
      <c r="Y20" s="22">
        <f t="shared" si="36"/>
        <v>0</v>
      </c>
      <c r="Z20" s="22">
        <f t="shared" si="36"/>
        <v>0</v>
      </c>
      <c r="AA20" s="22">
        <f t="shared" si="36"/>
        <v>97152</v>
      </c>
      <c r="AB20" s="12"/>
    </row>
    <row r="21" spans="1:28" s="14" customFormat="1" ht="59.25" customHeight="1" x14ac:dyDescent="0.25">
      <c r="A21" s="2">
        <v>1</v>
      </c>
      <c r="B21" s="6" t="s">
        <v>58</v>
      </c>
      <c r="C21" s="20">
        <f>D21+E21+F21+G21</f>
        <v>0</v>
      </c>
      <c r="D21" s="20"/>
      <c r="E21" s="20"/>
      <c r="F21" s="20"/>
      <c r="G21" s="21"/>
      <c r="H21" s="21">
        <f>I21+J21+K21</f>
        <v>5</v>
      </c>
      <c r="I21" s="21"/>
      <c r="J21" s="21"/>
      <c r="K21" s="21">
        <v>5</v>
      </c>
      <c r="L21" s="18"/>
      <c r="M21" s="18"/>
      <c r="N21" s="18">
        <v>0.4</v>
      </c>
      <c r="O21" s="21"/>
      <c r="P21" s="21"/>
      <c r="Q21" s="18">
        <f>R21+S21+T21</f>
        <v>2</v>
      </c>
      <c r="R21" s="18"/>
      <c r="S21" s="18"/>
      <c r="T21" s="18">
        <f>K21*N21</f>
        <v>2</v>
      </c>
      <c r="U21" s="23">
        <f>V21+W21+X21</f>
        <v>60720</v>
      </c>
      <c r="V21" s="23"/>
      <c r="W21" s="23"/>
      <c r="X21" s="23">
        <f t="shared" ref="X21" si="37">T21*12*2530</f>
        <v>60720</v>
      </c>
      <c r="Y21" s="23">
        <f>H21*O21*60</f>
        <v>0</v>
      </c>
      <c r="Z21" s="23">
        <f>H21*P21*11</f>
        <v>0</v>
      </c>
      <c r="AA21" s="23">
        <f>U21+Y21+Z21</f>
        <v>60720</v>
      </c>
      <c r="AB21" s="12"/>
    </row>
    <row r="22" spans="1:28" s="14" customFormat="1" ht="59.25" customHeight="1" x14ac:dyDescent="0.25">
      <c r="A22" s="2">
        <v>2</v>
      </c>
      <c r="B22" s="6" t="s">
        <v>59</v>
      </c>
      <c r="C22" s="20">
        <f>D22+E22+F22+G22</f>
        <v>0</v>
      </c>
      <c r="D22" s="20"/>
      <c r="E22" s="20"/>
      <c r="F22" s="20"/>
      <c r="G22" s="21"/>
      <c r="H22" s="21">
        <f>I22+J22+K22</f>
        <v>6</v>
      </c>
      <c r="I22" s="21"/>
      <c r="J22" s="21"/>
      <c r="K22" s="21">
        <v>6</v>
      </c>
      <c r="L22" s="18"/>
      <c r="M22" s="18"/>
      <c r="N22" s="18">
        <v>0.2</v>
      </c>
      <c r="O22" s="21"/>
      <c r="P22" s="21"/>
      <c r="Q22" s="18">
        <f>R22+S22+T22</f>
        <v>1.2000000000000002</v>
      </c>
      <c r="R22" s="18"/>
      <c r="S22" s="18"/>
      <c r="T22" s="18">
        <f>K22*N22</f>
        <v>1.2000000000000002</v>
      </c>
      <c r="U22" s="23">
        <f>V22+W22+X22</f>
        <v>36432.000000000007</v>
      </c>
      <c r="V22" s="23"/>
      <c r="W22" s="23"/>
      <c r="X22" s="23">
        <f t="shared" ref="X22" si="38">T22*12*2530</f>
        <v>36432.000000000007</v>
      </c>
      <c r="Y22" s="23">
        <f>H22*O22*60</f>
        <v>0</v>
      </c>
      <c r="Z22" s="23">
        <f>H22*P22*11</f>
        <v>0</v>
      </c>
      <c r="AA22" s="23">
        <f>U22+Y22+Z22</f>
        <v>36432.000000000007</v>
      </c>
      <c r="AB22" s="12"/>
    </row>
    <row r="24" spans="1:28" x14ac:dyDescent="0.25">
      <c r="B24" s="50" t="s">
        <v>55</v>
      </c>
      <c r="C24" s="51"/>
      <c r="D24" s="52"/>
      <c r="E24" s="52"/>
      <c r="F24" s="52"/>
      <c r="G24" s="52"/>
      <c r="H24" s="52"/>
      <c r="I24" s="52"/>
      <c r="J24" s="52"/>
      <c r="K24" s="52"/>
      <c r="L24" s="52"/>
      <c r="M24" s="52"/>
      <c r="N24" s="52"/>
      <c r="O24" s="52"/>
      <c r="P24" s="52"/>
      <c r="Q24" s="52"/>
      <c r="R24" s="52"/>
      <c r="S24" s="52"/>
      <c r="T24" s="52"/>
      <c r="U24" s="52"/>
      <c r="V24" s="52"/>
      <c r="W24" s="52"/>
      <c r="X24" s="52"/>
      <c r="Y24" s="52"/>
      <c r="Z24" s="52"/>
      <c r="AA24" s="52"/>
    </row>
    <row r="25" spans="1:28" ht="21.6" customHeight="1" x14ac:dyDescent="0.25">
      <c r="B25" s="53" t="s">
        <v>56</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row>
    <row r="26" spans="1:28" ht="21.6" customHeight="1" x14ac:dyDescent="0.25">
      <c r="B26" s="52" t="s">
        <v>57</v>
      </c>
      <c r="C26" s="51"/>
      <c r="D26" s="52"/>
      <c r="E26" s="52"/>
      <c r="F26" s="52"/>
      <c r="G26" s="52"/>
      <c r="H26" s="52"/>
      <c r="I26" s="52"/>
      <c r="J26" s="52"/>
      <c r="K26" s="52"/>
      <c r="L26" s="52"/>
      <c r="M26" s="52"/>
      <c r="N26" s="52"/>
      <c r="O26" s="52"/>
      <c r="P26" s="52"/>
      <c r="Q26" s="52"/>
      <c r="R26" s="52"/>
      <c r="S26" s="52"/>
      <c r="T26" s="52"/>
      <c r="U26" s="52"/>
      <c r="V26" s="52"/>
      <c r="W26" s="52"/>
      <c r="X26" s="52"/>
      <c r="Y26" s="52"/>
      <c r="Z26" s="52"/>
      <c r="AA26" s="52"/>
    </row>
  </sheetData>
  <mergeCells count="43">
    <mergeCell ref="B25:AA25"/>
    <mergeCell ref="U6:Z6"/>
    <mergeCell ref="Q7:Q9"/>
    <mergeCell ref="R8:R9"/>
    <mergeCell ref="S8:S9"/>
    <mergeCell ref="T8:T9"/>
    <mergeCell ref="U7:U9"/>
    <mergeCell ref="V7:X7"/>
    <mergeCell ref="V8:V9"/>
    <mergeCell ref="W8:W9"/>
    <mergeCell ref="X8:X9"/>
    <mergeCell ref="R7:T7"/>
    <mergeCell ref="Q6:T6"/>
    <mergeCell ref="Y7:Y9"/>
    <mergeCell ref="Z7:Z9"/>
    <mergeCell ref="L6:P6"/>
    <mergeCell ref="L7:L9"/>
    <mergeCell ref="M7:M9"/>
    <mergeCell ref="N7:N9"/>
    <mergeCell ref="O7:O9"/>
    <mergeCell ref="P7:P9"/>
    <mergeCell ref="C7:C9"/>
    <mergeCell ref="D7:E7"/>
    <mergeCell ref="F7:G7"/>
    <mergeCell ref="D8:D9"/>
    <mergeCell ref="E8:E9"/>
    <mergeCell ref="F8:F9"/>
    <mergeCell ref="Y1:AA1"/>
    <mergeCell ref="G8:G9"/>
    <mergeCell ref="A2:AA2"/>
    <mergeCell ref="A3:AA3"/>
    <mergeCell ref="A4:AA4"/>
    <mergeCell ref="X5:Z5"/>
    <mergeCell ref="A6:A9"/>
    <mergeCell ref="B6:B9"/>
    <mergeCell ref="AA6:AA9"/>
    <mergeCell ref="H6:K6"/>
    <mergeCell ref="H7:H9"/>
    <mergeCell ref="I7:K7"/>
    <mergeCell ref="I8:I9"/>
    <mergeCell ref="J8:J9"/>
    <mergeCell ref="K8:K9"/>
    <mergeCell ref="C6:G6"/>
  </mergeCells>
  <pageMargins left="0.39370078740157483" right="0.39370078740157483" top="0.39370078740157483" bottom="0.39370078740157483" header="0" footer="0"/>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B09-LLANCS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c:creator>
  <cp:lastModifiedBy>Ha-PNS</cp:lastModifiedBy>
  <cp:lastPrinted>2026-08-18T07:19:35Z</cp:lastPrinted>
  <dcterms:created xsi:type="dcterms:W3CDTF">2024-09-30T00:41:51Z</dcterms:created>
  <dcterms:modified xsi:type="dcterms:W3CDTF">2026-08-18T07:19:38Z</dcterms:modified>
</cp:coreProperties>
</file>