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6785" windowHeight="7020"/>
  </bookViews>
  <sheets>
    <sheet name="Nghị quyết trẻ em" sheetId="5" r:id="rId1"/>
    <sheet name="NQ tặng quà" sheetId="2" state="hidden" r:id="rId2"/>
    <sheet name="NQ tặng quà (2)" sheetId="3" state="hidden" r:id="rId3"/>
  </sheets>
  <definedNames>
    <definedName name="_xlnm._FilterDatabase" localSheetId="0" hidden="1">'Nghị quyết trẻ em'!$A$1:$C$6</definedName>
    <definedName name="_xlnm._FilterDatabase" localSheetId="1" hidden="1">'NQ tặng quà'!$A$8:$R$39</definedName>
    <definedName name="_xlnm._FilterDatabase" localSheetId="2" hidden="1">'NQ tặng quà (2)'!$A$6:$P$37</definedName>
    <definedName name="chuong_pl_3_name" localSheetId="0">'Nghị quyết trẻ em'!#REF!</definedName>
    <definedName name="chuong_pl_3_name" localSheetId="1">'NQ tặng quà'!#REF!</definedName>
    <definedName name="chuong_pl_3_name" localSheetId="2">'NQ tặng quà (2)'!#REF!</definedName>
    <definedName name="cumtu_14_pl" localSheetId="0">'Nghị quyết trẻ em'!#REF!</definedName>
    <definedName name="cumtu_14_pl" localSheetId="1">'NQ tặng quà'!#REF!</definedName>
    <definedName name="cumtu_14_pl" localSheetId="2">'NQ tặng quà (2)'!#REF!</definedName>
    <definedName name="cumtu_15_pl" localSheetId="0">'Nghị quyết trẻ em'!#REF!</definedName>
    <definedName name="cumtu_15_pl" localSheetId="1">'NQ tặng quà'!#REF!</definedName>
    <definedName name="cumtu_15_pl" localSheetId="2">'NQ tặng quà (2)'!#REF!</definedName>
    <definedName name="cumtu_15_pl_name" localSheetId="0">'Nghị quyết trẻ em'!#REF!</definedName>
    <definedName name="cumtu_15_pl_name" localSheetId="1">'NQ tặng quà'!#REF!</definedName>
    <definedName name="cumtu_15_pl_name" localSheetId="2">'NQ tặng quà (2)'!#REF!</definedName>
    <definedName name="cumtu_2" localSheetId="0">'Nghị quyết trẻ em'!#REF!</definedName>
    <definedName name="cumtu_2" localSheetId="1">'NQ tặng quà'!#REF!</definedName>
    <definedName name="cumtu_2" localSheetId="2">'NQ tặng quà (2)'!#REF!</definedName>
    <definedName name="cumtu_2_name" localSheetId="0">'Nghị quyết trẻ em'!#REF!</definedName>
    <definedName name="cumtu_2_name" localSheetId="1">'NQ tặng quà'!#REF!</definedName>
    <definedName name="cumtu_2_name" localSheetId="2">'NQ tặng quà (2)'!#REF!</definedName>
    <definedName name="cumtu_3" localSheetId="0">'Nghị quyết trẻ em'!#REF!</definedName>
    <definedName name="cumtu_3" localSheetId="1">'NQ tặng quà'!#REF!</definedName>
    <definedName name="cumtu_3" localSheetId="2">'NQ tặng quà (2)'!#REF!</definedName>
    <definedName name="cumtu_3_name" localSheetId="0">'Nghị quyết trẻ em'!#REF!</definedName>
    <definedName name="cumtu_3_name" localSheetId="1">'NQ tặng quà'!#REF!</definedName>
    <definedName name="cumtu_3_name" localSheetId="2">'NQ tặng quà (2)'!#REF!</definedName>
    <definedName name="cumtu_4_pl" localSheetId="0">'Nghị quyết trẻ em'!#REF!</definedName>
    <definedName name="cumtu_4_pl" localSheetId="1">'NQ tặng quà'!#REF!</definedName>
    <definedName name="cumtu_4_pl" localSheetId="2">'NQ tặng quà (2)'!#REF!</definedName>
    <definedName name="cumtu_4_pl_name" localSheetId="0">'Nghị quyết trẻ em'!#REF!</definedName>
    <definedName name="cumtu_4_pl_name" localSheetId="1">'NQ tặng quà'!#REF!</definedName>
    <definedName name="cumtu_4_pl_name" localSheetId="2">'NQ tặng quà (2)'!#REF!</definedName>
    <definedName name="cumtu_8" localSheetId="0">'Nghị quyết trẻ em'!#REF!</definedName>
    <definedName name="cumtu_8" localSheetId="1">'NQ tặng quà'!#REF!</definedName>
    <definedName name="cumtu_8" localSheetId="2">'NQ tặng quà (2)'!#REF!</definedName>
    <definedName name="khoan_1_1" localSheetId="0">'Nghị quyết trẻ em'!#REF!</definedName>
    <definedName name="khoan_1_1" localSheetId="1">'NQ tặng quà'!#REF!</definedName>
    <definedName name="khoan_1_1" localSheetId="2">'NQ tặng quà (2)'!#REF!</definedName>
    <definedName name="_xlnm.Print_Area" localSheetId="2">'NQ tặng quà (2)'!$A$1:$O$37</definedName>
    <definedName name="_xlnm.Print_Titles" localSheetId="1">'NQ tặng quà'!$7:$8</definedName>
    <definedName name="_xlnm.Print_Titles" localSheetId="2">'NQ tặng quà (2)'!$5:$6</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5" l="1"/>
  <c r="I23" i="5"/>
  <c r="N20" i="5" l="1"/>
  <c r="K12" i="5"/>
  <c r="K10" i="5" s="1"/>
  <c r="N11" i="5"/>
  <c r="K27" i="5"/>
  <c r="K26" i="5" s="1"/>
  <c r="M29" i="5"/>
  <c r="M28" i="5"/>
  <c r="M27" i="5" l="1"/>
  <c r="G15" i="5"/>
  <c r="I18" i="5" l="1"/>
  <c r="I17" i="5"/>
  <c r="I15" i="5" s="1"/>
  <c r="G12" i="5"/>
  <c r="G10" i="5" s="1"/>
  <c r="G9" i="5" s="1"/>
  <c r="I14" i="5"/>
  <c r="I13" i="5"/>
  <c r="I12" i="5" l="1"/>
  <c r="I10" i="5" s="1"/>
  <c r="I9" i="5" s="1"/>
  <c r="I8" i="5" s="1"/>
  <c r="C12" i="5"/>
  <c r="C10" i="5" s="1"/>
  <c r="E27" i="5" l="1"/>
  <c r="M25" i="5"/>
  <c r="E25" i="5"/>
  <c r="M24" i="5"/>
  <c r="N24" i="5" s="1"/>
  <c r="E24" i="5"/>
  <c r="M23" i="5"/>
  <c r="E23" i="5"/>
  <c r="M22" i="5"/>
  <c r="N22" i="5" s="1"/>
  <c r="E22" i="5"/>
  <c r="M21" i="5"/>
  <c r="E21" i="5"/>
  <c r="K19" i="5"/>
  <c r="C19" i="5"/>
  <c r="M14" i="5"/>
  <c r="E14" i="5"/>
  <c r="M13" i="5"/>
  <c r="E13" i="5"/>
  <c r="E19" i="5" l="1"/>
  <c r="M19" i="5"/>
  <c r="N21" i="5"/>
  <c r="N23" i="5"/>
  <c r="N25" i="5"/>
  <c r="E26" i="5"/>
  <c r="N27" i="5"/>
  <c r="M12" i="5"/>
  <c r="M10" i="5" s="1"/>
  <c r="K9" i="5"/>
  <c r="E12" i="5"/>
  <c r="E10" i="5" s="1"/>
  <c r="E9" i="5" s="1"/>
  <c r="E8" i="5" s="1"/>
  <c r="C9" i="5"/>
  <c r="M26" i="5"/>
  <c r="M9" i="5" l="1"/>
  <c r="M8" i="5" s="1"/>
  <c r="N8" i="5" s="1"/>
  <c r="N26" i="5"/>
  <c r="N19" i="5"/>
  <c r="N12" i="5"/>
  <c r="N10" i="5"/>
  <c r="N9" i="5" l="1"/>
  <c r="G23" i="3"/>
  <c r="L25" i="2"/>
  <c r="L26" i="2" s="1"/>
  <c r="L27" i="2"/>
  <c r="L32" i="2"/>
  <c r="L31" i="2"/>
  <c r="L28" i="2"/>
  <c r="L29" i="2"/>
  <c r="L30" i="2"/>
  <c r="G25" i="2"/>
  <c r="L32" i="3"/>
  <c r="L33" i="3"/>
  <c r="L26" i="3"/>
  <c r="L27" i="3"/>
  <c r="L28" i="3"/>
  <c r="L24" i="3"/>
  <c r="L20" i="3"/>
  <c r="K60" i="3"/>
  <c r="M60" i="3" s="1"/>
  <c r="J60" i="3"/>
  <c r="E60" i="3"/>
  <c r="K59" i="3"/>
  <c r="M59" i="3" s="1"/>
  <c r="J59" i="3"/>
  <c r="E59" i="3"/>
  <c r="A59" i="3"/>
  <c r="A60" i="3" s="1"/>
  <c r="K58" i="3"/>
  <c r="M58" i="3" s="1"/>
  <c r="J58" i="3"/>
  <c r="E58" i="3"/>
  <c r="I57" i="3"/>
  <c r="K56" i="3"/>
  <c r="M56" i="3" s="1"/>
  <c r="J56" i="3"/>
  <c r="I56" i="3"/>
  <c r="K55" i="3"/>
  <c r="M55" i="3" s="1"/>
  <c r="J55" i="3"/>
  <c r="E55" i="3"/>
  <c r="L54" i="3"/>
  <c r="K54" i="3"/>
  <c r="J54" i="3"/>
  <c r="I54" i="3"/>
  <c r="K53" i="3"/>
  <c r="J53" i="3"/>
  <c r="I53" i="3"/>
  <c r="K52" i="3"/>
  <c r="J52" i="3"/>
  <c r="I52" i="3"/>
  <c r="K51" i="3"/>
  <c r="M51" i="3" s="1"/>
  <c r="J51" i="3"/>
  <c r="I51" i="3"/>
  <c r="E51" i="3"/>
  <c r="K50" i="3"/>
  <c r="M50" i="3" s="1"/>
  <c r="J50" i="3"/>
  <c r="I50" i="3"/>
  <c r="E50" i="3"/>
  <c r="K49" i="3"/>
  <c r="M49" i="3" s="1"/>
  <c r="J49" i="3"/>
  <c r="I49" i="3"/>
  <c r="E49" i="3"/>
  <c r="K48" i="3"/>
  <c r="M48" i="3" s="1"/>
  <c r="J48" i="3"/>
  <c r="E48" i="3"/>
  <c r="K47" i="3"/>
  <c r="M47" i="3" s="1"/>
  <c r="J47" i="3"/>
  <c r="I47" i="3"/>
  <c r="E47" i="3"/>
  <c r="K46" i="3"/>
  <c r="M46" i="3" s="1"/>
  <c r="J46" i="3"/>
  <c r="I46" i="3"/>
  <c r="E46" i="3"/>
  <c r="A46" i="3"/>
  <c r="A47" i="3" s="1"/>
  <c r="A48" i="3" s="1"/>
  <c r="A49" i="3" s="1"/>
  <c r="A50" i="3" s="1"/>
  <c r="A51" i="3" s="1"/>
  <c r="A52" i="3" s="1"/>
  <c r="A53" i="3" s="1"/>
  <c r="A54" i="3" s="1"/>
  <c r="A55" i="3" s="1"/>
  <c r="A56" i="3" s="1"/>
  <c r="K45" i="3"/>
  <c r="M45" i="3" s="1"/>
  <c r="J45" i="3"/>
  <c r="I45" i="3"/>
  <c r="E45" i="3"/>
  <c r="L43" i="3"/>
  <c r="K43" i="3"/>
  <c r="J43" i="3"/>
  <c r="I43" i="3"/>
  <c r="I40" i="3" s="1"/>
  <c r="L42" i="3"/>
  <c r="K42" i="3"/>
  <c r="J42" i="3"/>
  <c r="E42" i="3"/>
  <c r="L41" i="3"/>
  <c r="K41" i="3"/>
  <c r="J41" i="3"/>
  <c r="E41" i="3"/>
  <c r="L39" i="3"/>
  <c r="K39" i="3"/>
  <c r="J39" i="3"/>
  <c r="I39" i="3"/>
  <c r="I34" i="3" s="1"/>
  <c r="L38" i="3"/>
  <c r="K38" i="3"/>
  <c r="J38" i="3"/>
  <c r="E38" i="3"/>
  <c r="L37" i="3"/>
  <c r="J37" i="3"/>
  <c r="C37" i="3"/>
  <c r="E37" i="3" s="1"/>
  <c r="L36" i="3"/>
  <c r="K36" i="3"/>
  <c r="J36" i="3"/>
  <c r="E36" i="3"/>
  <c r="L35" i="3"/>
  <c r="K35" i="3"/>
  <c r="J35" i="3"/>
  <c r="E35" i="3"/>
  <c r="K33" i="3"/>
  <c r="J33" i="3"/>
  <c r="E33" i="3"/>
  <c r="K32" i="3"/>
  <c r="J32" i="3"/>
  <c r="I32" i="3"/>
  <c r="I31" i="3" s="1"/>
  <c r="E32" i="3"/>
  <c r="G31" i="3"/>
  <c r="L30" i="3"/>
  <c r="K30" i="3"/>
  <c r="J30" i="3"/>
  <c r="I30" i="3"/>
  <c r="P30" i="3" s="1"/>
  <c r="L29" i="3"/>
  <c r="K29" i="3"/>
  <c r="J29" i="3"/>
  <c r="I29" i="3"/>
  <c r="P29" i="3" s="1"/>
  <c r="K28" i="3"/>
  <c r="J28" i="3"/>
  <c r="I28" i="3"/>
  <c r="E28" i="3"/>
  <c r="K27" i="3"/>
  <c r="J27" i="3"/>
  <c r="I27" i="3"/>
  <c r="E27" i="3"/>
  <c r="K26" i="3"/>
  <c r="J26" i="3"/>
  <c r="I26" i="3"/>
  <c r="E26" i="3"/>
  <c r="K25" i="3"/>
  <c r="J25" i="3"/>
  <c r="I25" i="3"/>
  <c r="E25" i="3"/>
  <c r="K24" i="3"/>
  <c r="J24" i="3"/>
  <c r="I24" i="3"/>
  <c r="P24" i="3" s="1"/>
  <c r="K23" i="3"/>
  <c r="J23" i="3"/>
  <c r="I23" i="3"/>
  <c r="P23" i="3" s="1"/>
  <c r="L21" i="3"/>
  <c r="K21" i="3"/>
  <c r="J21" i="3"/>
  <c r="I21" i="3"/>
  <c r="K20" i="3"/>
  <c r="J20" i="3"/>
  <c r="I20" i="3"/>
  <c r="K19" i="3"/>
  <c r="M19" i="3" s="1"/>
  <c r="J19" i="3"/>
  <c r="I19" i="3"/>
  <c r="L18" i="3"/>
  <c r="K18" i="3"/>
  <c r="J18" i="3"/>
  <c r="I18" i="3"/>
  <c r="K17" i="3"/>
  <c r="M17" i="3" s="1"/>
  <c r="J17" i="3"/>
  <c r="I17" i="3"/>
  <c r="E17" i="3"/>
  <c r="K16" i="3"/>
  <c r="M16" i="3" s="1"/>
  <c r="J16" i="3"/>
  <c r="I16" i="3"/>
  <c r="K15" i="3"/>
  <c r="M15" i="3" s="1"/>
  <c r="J15" i="3"/>
  <c r="I15" i="3"/>
  <c r="J14" i="3"/>
  <c r="I14" i="3"/>
  <c r="C14" i="3"/>
  <c r="K14" i="3" s="1"/>
  <c r="M14" i="3" s="1"/>
  <c r="J13" i="3"/>
  <c r="I13" i="3"/>
  <c r="C13" i="3"/>
  <c r="K13" i="3" s="1"/>
  <c r="M13" i="3" s="1"/>
  <c r="K12" i="3"/>
  <c r="M12" i="3" s="1"/>
  <c r="J12" i="3"/>
  <c r="I12" i="3"/>
  <c r="E12" i="3"/>
  <c r="K11" i="3"/>
  <c r="M11" i="3" s="1"/>
  <c r="J11" i="3"/>
  <c r="I11" i="3"/>
  <c r="E11" i="3"/>
  <c r="L57" i="2"/>
  <c r="L53" i="2"/>
  <c r="L54" i="2" s="1"/>
  <c r="L55" i="2" s="1"/>
  <c r="L52" i="2"/>
  <c r="L51" i="2"/>
  <c r="L48" i="2"/>
  <c r="L49" i="2"/>
  <c r="L50" i="2"/>
  <c r="L47" i="2"/>
  <c r="K61" i="2"/>
  <c r="L61" i="2"/>
  <c r="K62" i="2"/>
  <c r="L62" i="2"/>
  <c r="L60" i="2"/>
  <c r="K60" i="2"/>
  <c r="J61" i="2"/>
  <c r="J62" i="2"/>
  <c r="J60" i="2"/>
  <c r="L56" i="2"/>
  <c r="L58" i="2"/>
  <c r="K51" i="2"/>
  <c r="K52" i="2"/>
  <c r="K53" i="2"/>
  <c r="K54" i="2"/>
  <c r="K55" i="2"/>
  <c r="K56" i="2"/>
  <c r="K57" i="2"/>
  <c r="K58" i="2"/>
  <c r="K50" i="2"/>
  <c r="K49" i="2"/>
  <c r="K48" i="2"/>
  <c r="K47" i="2"/>
  <c r="J58" i="2"/>
  <c r="J57" i="2"/>
  <c r="J55" i="2"/>
  <c r="J56" i="2"/>
  <c r="J54" i="2"/>
  <c r="J48" i="2"/>
  <c r="J49" i="2"/>
  <c r="J50" i="2"/>
  <c r="J51" i="2"/>
  <c r="J52" i="2"/>
  <c r="J53" i="2"/>
  <c r="J47" i="2"/>
  <c r="L45" i="2"/>
  <c r="J45" i="2"/>
  <c r="J44" i="2"/>
  <c r="K44" i="2"/>
  <c r="L44" i="2"/>
  <c r="K45" i="2"/>
  <c r="L43" i="2"/>
  <c r="K43" i="2"/>
  <c r="J43" i="2"/>
  <c r="L41" i="2"/>
  <c r="K38" i="2"/>
  <c r="L38" i="2"/>
  <c r="L39" i="2"/>
  <c r="K40" i="2"/>
  <c r="L40" i="2"/>
  <c r="K41" i="2"/>
  <c r="L37" i="2"/>
  <c r="K37" i="2"/>
  <c r="J41" i="2"/>
  <c r="J38" i="2"/>
  <c r="J39" i="2"/>
  <c r="J40" i="2"/>
  <c r="J37" i="2"/>
  <c r="L35" i="2"/>
  <c r="L34" i="2"/>
  <c r="K35" i="2"/>
  <c r="K34" i="2"/>
  <c r="J35" i="2"/>
  <c r="J34" i="2"/>
  <c r="K26" i="2"/>
  <c r="K27" i="2"/>
  <c r="K28" i="2"/>
  <c r="K29" i="2"/>
  <c r="K30" i="2"/>
  <c r="K31" i="2"/>
  <c r="K32" i="2"/>
  <c r="K25" i="2"/>
  <c r="J26" i="2"/>
  <c r="J27" i="2"/>
  <c r="J28" i="2"/>
  <c r="J29" i="2"/>
  <c r="J30" i="2"/>
  <c r="J31" i="2"/>
  <c r="J32" i="2"/>
  <c r="J25" i="2"/>
  <c r="L17" i="2"/>
  <c r="L18" i="2"/>
  <c r="L19" i="2"/>
  <c r="L20" i="2"/>
  <c r="L21" i="2"/>
  <c r="L22" i="2"/>
  <c r="L23" i="2"/>
  <c r="J18" i="2"/>
  <c r="J19" i="2"/>
  <c r="J20" i="2"/>
  <c r="J21" i="2"/>
  <c r="J22" i="2"/>
  <c r="J23" i="2"/>
  <c r="J17" i="2"/>
  <c r="J14" i="2"/>
  <c r="J15" i="2"/>
  <c r="J16" i="2"/>
  <c r="J13" i="2"/>
  <c r="K14" i="2"/>
  <c r="M14" i="2" s="1"/>
  <c r="K17" i="2"/>
  <c r="K18" i="2"/>
  <c r="K19" i="2"/>
  <c r="K20" i="2"/>
  <c r="K21" i="2"/>
  <c r="K22" i="2"/>
  <c r="K23" i="2"/>
  <c r="K13" i="2"/>
  <c r="M13" i="2" s="1"/>
  <c r="I59" i="2"/>
  <c r="I58" i="2"/>
  <c r="I56" i="2"/>
  <c r="I55" i="2"/>
  <c r="I54" i="2"/>
  <c r="I53" i="2"/>
  <c r="I52" i="2"/>
  <c r="I51" i="2"/>
  <c r="I49" i="2"/>
  <c r="I48" i="2"/>
  <c r="I47" i="2"/>
  <c r="I45" i="2"/>
  <c r="I42" i="2" s="1"/>
  <c r="I41" i="2"/>
  <c r="I36" i="2" s="1"/>
  <c r="I34" i="2"/>
  <c r="I33" i="2" s="1"/>
  <c r="P26" i="3" l="1"/>
  <c r="Q23" i="3"/>
  <c r="M33" i="3"/>
  <c r="E22" i="3"/>
  <c r="Q26" i="3"/>
  <c r="P27" i="3"/>
  <c r="Q27" i="3" s="1"/>
  <c r="P25" i="3"/>
  <c r="Q25" i="3" s="1"/>
  <c r="P28" i="3"/>
  <c r="Q28" i="3" s="1"/>
  <c r="E31" i="3"/>
  <c r="E57" i="3"/>
  <c r="E40" i="3"/>
  <c r="N59" i="3"/>
  <c r="Q29" i="3"/>
  <c r="Q30" i="3"/>
  <c r="M54" i="3"/>
  <c r="N54" i="3" s="1"/>
  <c r="M32" i="3"/>
  <c r="Q24" i="3"/>
  <c r="M38" i="3"/>
  <c r="N38" i="3" s="1"/>
  <c r="M39" i="3"/>
  <c r="M25" i="3"/>
  <c r="N25" i="3" s="1"/>
  <c r="E44" i="3"/>
  <c r="N47" i="3"/>
  <c r="N55" i="3"/>
  <c r="M18" i="3"/>
  <c r="N18" i="3" s="1"/>
  <c r="M23" i="2"/>
  <c r="M19" i="2"/>
  <c r="M25" i="2"/>
  <c r="M29" i="2"/>
  <c r="M60" i="2"/>
  <c r="N12" i="3"/>
  <c r="N15" i="3"/>
  <c r="N46" i="3"/>
  <c r="M26" i="3"/>
  <c r="N26" i="3" s="1"/>
  <c r="M43" i="3"/>
  <c r="N43" i="3" s="1"/>
  <c r="N48" i="3"/>
  <c r="M29" i="3"/>
  <c r="N29" i="3" s="1"/>
  <c r="M35" i="3"/>
  <c r="N35" i="3" s="1"/>
  <c r="M36" i="3"/>
  <c r="N36" i="3" s="1"/>
  <c r="N45" i="3"/>
  <c r="M21" i="3"/>
  <c r="N21" i="3" s="1"/>
  <c r="N49" i="3"/>
  <c r="N50" i="3"/>
  <c r="N51" i="3"/>
  <c r="N56" i="3"/>
  <c r="M27" i="3"/>
  <c r="N27" i="3" s="1"/>
  <c r="E14" i="3"/>
  <c r="N14" i="3" s="1"/>
  <c r="M20" i="3"/>
  <c r="N20" i="3" s="1"/>
  <c r="M23" i="3"/>
  <c r="N23" i="3" s="1"/>
  <c r="N33" i="3"/>
  <c r="E13" i="3"/>
  <c r="N13" i="3" s="1"/>
  <c r="E34" i="3"/>
  <c r="I44" i="3"/>
  <c r="N60" i="3"/>
  <c r="M57" i="3"/>
  <c r="M41" i="3"/>
  <c r="M42" i="3"/>
  <c r="N42" i="3" s="1"/>
  <c r="N39" i="3"/>
  <c r="I22" i="3"/>
  <c r="M28" i="3"/>
  <c r="N28" i="3" s="1"/>
  <c r="M30" i="3"/>
  <c r="N30" i="3" s="1"/>
  <c r="M24" i="3"/>
  <c r="N24" i="3" s="1"/>
  <c r="I10" i="3"/>
  <c r="N16" i="3"/>
  <c r="N17" i="3"/>
  <c r="N19" i="3"/>
  <c r="N32" i="3"/>
  <c r="N11" i="3"/>
  <c r="M53" i="3"/>
  <c r="N53" i="3" s="1"/>
  <c r="N41" i="3"/>
  <c r="M52" i="3"/>
  <c r="N52" i="3" s="1"/>
  <c r="K37" i="3"/>
  <c r="M37" i="3" s="1"/>
  <c r="N37" i="3" s="1"/>
  <c r="N58" i="3"/>
  <c r="M26" i="2"/>
  <c r="M61" i="2"/>
  <c r="M34" i="2"/>
  <c r="I46" i="2"/>
  <c r="M38" i="2"/>
  <c r="M35" i="2"/>
  <c r="M21" i="2"/>
  <c r="M17" i="2"/>
  <c r="M45" i="2"/>
  <c r="N45" i="2" s="1"/>
  <c r="M62" i="2"/>
  <c r="M37" i="2"/>
  <c r="M43" i="2"/>
  <c r="M44" i="2"/>
  <c r="M30" i="2"/>
  <c r="M40" i="2"/>
  <c r="M41" i="2"/>
  <c r="N41" i="2" s="1"/>
  <c r="M32" i="2"/>
  <c r="M28" i="2"/>
  <c r="M31" i="2"/>
  <c r="M27" i="2"/>
  <c r="M22" i="2"/>
  <c r="M20" i="2"/>
  <c r="M18" i="2"/>
  <c r="I32" i="2"/>
  <c r="P32" i="2" s="1"/>
  <c r="Q32" i="2" s="1"/>
  <c r="I31" i="2"/>
  <c r="P31" i="2" s="1"/>
  <c r="Q31" i="2" s="1"/>
  <c r="I30" i="2"/>
  <c r="I29" i="2"/>
  <c r="I28" i="2"/>
  <c r="I27" i="2"/>
  <c r="I26" i="2"/>
  <c r="I25" i="2"/>
  <c r="P25" i="2" s="1"/>
  <c r="Q25" i="2" s="1"/>
  <c r="I23" i="2"/>
  <c r="I22" i="2"/>
  <c r="I21" i="2"/>
  <c r="I20" i="2"/>
  <c r="E19" i="2"/>
  <c r="I18" i="2"/>
  <c r="M31" i="3" l="1"/>
  <c r="N23" i="2"/>
  <c r="N26" i="2"/>
  <c r="P26" i="2"/>
  <c r="Q26" i="2" s="1"/>
  <c r="E10" i="3"/>
  <c r="N21" i="2"/>
  <c r="N57" i="3"/>
  <c r="N44" i="3"/>
  <c r="N31" i="3"/>
  <c r="N40" i="3"/>
  <c r="M10" i="3"/>
  <c r="N10" i="3"/>
  <c r="E9" i="3"/>
  <c r="E8" i="3" s="1"/>
  <c r="M40" i="3"/>
  <c r="I9" i="3"/>
  <c r="I8" i="3" s="1"/>
  <c r="M44" i="3"/>
  <c r="N22" i="3"/>
  <c r="M22" i="3"/>
  <c r="M34" i="3"/>
  <c r="N34" i="3"/>
  <c r="M33" i="2"/>
  <c r="M42" i="2"/>
  <c r="N32" i="2"/>
  <c r="M24" i="2"/>
  <c r="N20" i="2"/>
  <c r="N22" i="2"/>
  <c r="N31" i="2"/>
  <c r="N18" i="2"/>
  <c r="I24" i="2"/>
  <c r="C39" i="2"/>
  <c r="K39" i="2" s="1"/>
  <c r="M39" i="2" s="1"/>
  <c r="M36" i="2" s="1"/>
  <c r="E38" i="2"/>
  <c r="N38" i="2" s="1"/>
  <c r="E40" i="2"/>
  <c r="N40" i="2" s="1"/>
  <c r="E37" i="2"/>
  <c r="N9" i="3" l="1"/>
  <c r="N8" i="3" s="1"/>
  <c r="M9" i="3"/>
  <c r="M8" i="3" s="1"/>
  <c r="E39" i="2"/>
  <c r="N39" i="2" s="1"/>
  <c r="A61" i="2"/>
  <c r="A62" i="2" s="1"/>
  <c r="A48" i="2"/>
  <c r="A49" i="2" s="1"/>
  <c r="A50" i="2" s="1"/>
  <c r="A51" i="2" s="1"/>
  <c r="A52" i="2" s="1"/>
  <c r="A53" i="2" s="1"/>
  <c r="A54" i="2" s="1"/>
  <c r="A55" i="2" s="1"/>
  <c r="A56" i="2" s="1"/>
  <c r="A57" i="2" s="1"/>
  <c r="A58" i="2" s="1"/>
  <c r="E44" i="2"/>
  <c r="N44" i="2" s="1"/>
  <c r="E43" i="2"/>
  <c r="G33" i="2"/>
  <c r="N25" i="2"/>
  <c r="N37" i="2"/>
  <c r="N36" i="2" l="1"/>
  <c r="E42" i="2"/>
  <c r="E36" i="2"/>
  <c r="N43" i="2"/>
  <c r="N42" i="2" s="1"/>
  <c r="E28" i="2"/>
  <c r="E29" i="2"/>
  <c r="E30" i="2"/>
  <c r="E27" i="2"/>
  <c r="P27" i="2" s="1"/>
  <c r="Q27" i="2" s="1"/>
  <c r="N30" i="2" l="1"/>
  <c r="P30" i="2"/>
  <c r="Q30" i="2" s="1"/>
  <c r="N29" i="2"/>
  <c r="P29" i="2"/>
  <c r="Q29" i="2" s="1"/>
  <c r="N28" i="2"/>
  <c r="P28" i="2"/>
  <c r="Q28" i="2" s="1"/>
  <c r="N27" i="2"/>
  <c r="E24" i="2"/>
  <c r="N24" i="2" l="1"/>
  <c r="E35" i="2"/>
  <c r="N35" i="2" s="1"/>
  <c r="E34" i="2"/>
  <c r="E33" i="2" l="1"/>
  <c r="N34" i="2"/>
  <c r="N33" i="2" s="1"/>
  <c r="E60" i="2"/>
  <c r="E61" i="2"/>
  <c r="N61" i="2" s="1"/>
  <c r="E62" i="2"/>
  <c r="N62" i="2" s="1"/>
  <c r="E57" i="2"/>
  <c r="E48" i="2"/>
  <c r="E49" i="2"/>
  <c r="E50" i="2"/>
  <c r="E51" i="2"/>
  <c r="E52" i="2"/>
  <c r="E53" i="2"/>
  <c r="E47" i="2"/>
  <c r="I19" i="2"/>
  <c r="N19" i="2" s="1"/>
  <c r="I17" i="2"/>
  <c r="N17" i="2" s="1"/>
  <c r="I16" i="2"/>
  <c r="I15" i="2"/>
  <c r="I14" i="2"/>
  <c r="I13" i="2"/>
  <c r="C16" i="2"/>
  <c r="C15" i="2"/>
  <c r="K15" i="2" s="1"/>
  <c r="M15" i="2" s="1"/>
  <c r="E14" i="2"/>
  <c r="N14" i="2" s="1"/>
  <c r="E13" i="2"/>
  <c r="E16" i="2" l="1"/>
  <c r="K16" i="2"/>
  <c r="M16" i="2" s="1"/>
  <c r="M12" i="2"/>
  <c r="E46" i="2"/>
  <c r="I12" i="2"/>
  <c r="I11" i="2" s="1"/>
  <c r="I10" i="2" s="1"/>
  <c r="E59" i="2"/>
  <c r="E15" i="2"/>
  <c r="N15" i="2" s="1"/>
  <c r="N13" i="2"/>
  <c r="N60" i="2"/>
  <c r="N16" i="2" l="1"/>
  <c r="N12" i="2" s="1"/>
  <c r="E12" i="2"/>
  <c r="E11" i="2" l="1"/>
  <c r="E10" i="2" s="1"/>
</calcChain>
</file>

<file path=xl/sharedStrings.xml><?xml version="1.0" encoding="utf-8"?>
<sst xmlns="http://schemas.openxmlformats.org/spreadsheetml/2006/main" count="302" uniqueCount="145">
  <si>
    <t>STT</t>
  </si>
  <si>
    <t xml:space="preserve"> -</t>
  </si>
  <si>
    <t>Quy định theo Nghị quyết của thành phố Hải Phòng trước hợp nhất</t>
  </si>
  <si>
    <t>Đề xuất Lộ trình thực hiện</t>
  </si>
  <si>
    <t>Nghị quyết về quy định nội dung, mức tặng quà của thành phố hằng năm tới các đối tượng nhân dịp Tết Nguyên đán; ngày Thương binh, liệt sĩ 27/7; ngày Quốc khánh</t>
  </si>
  <si>
    <t>Nghị quyết số 05/2023/NQ-HĐND ngày 18/7/2023 của Hội đồng nhân dân thành phố Hải Phòng</t>
  </si>
  <si>
    <t>Nghị quyết số 22/2024/NQ-HĐND ngày 06/12/2024 của Hội đồng nhân dân tỉnh Hải Dương</t>
  </si>
  <si>
    <t>Đối tượng/Nội dung chi</t>
  </si>
  <si>
    <t>Tổng KP 
dự kiến/năm
(triệu đồng)</t>
  </si>
  <si>
    <t>Số lượng</t>
  </si>
  <si>
    <t>Tổng số lượng</t>
  </si>
  <si>
    <t>Quy định theo Nghị quyết của tỉnh Hải Dương trước hợp nhất</t>
  </si>
  <si>
    <t>Đề xuất quy định của thành phố Hải Phòng sau hợp nhất</t>
  </si>
  <si>
    <t>13=11*12</t>
  </si>
  <si>
    <t>5=3*4</t>
  </si>
  <si>
    <t>9=7*8</t>
  </si>
  <si>
    <t>I</t>
  </si>
  <si>
    <t>Nhân dịp Tết Nguyên đán</t>
  </si>
  <si>
    <t>- Bệnh binh (kể cả bệnh binh 3/3 được xác nhận từ 31/12/1993 trở về trước) mất sức lao động do bệnh tật từ 41% trở lên;</t>
  </si>
  <si>
    <t xml:space="preserve"> - Thân nhân liệt sĩ đang hưởng chế độ tuất liệt sĩ; Người hưởng chế độ trợ cấp thờ cúng liệt sĩ</t>
  </si>
  <si>
    <t>Mức chi
(triệu đồng)</t>
  </si>
  <si>
    <t>- Thương, bệnh binh nặng có nguyên quán tại Hải Phòng đang điều trị, điều dưỡng tại các Trung tâm điều dưỡng thương binh thuộc Bộ Lao động - Thương binh và Xã hội</t>
  </si>
  <si>
    <t>Người cao tuổi ở tuổi 70, 75, 80, 85;</t>
  </si>
  <si>
    <t>Người cao tuổi ở tuổi 90;</t>
  </si>
  <si>
    <t>Người cao tuổi ở tuổi 95;</t>
  </si>
  <si>
    <t>Người cao tuổi từ 101 tuổi trở lên</t>
  </si>
  <si>
    <t>Hộ nghèo, hộ cận nghèo</t>
  </si>
  <si>
    <t>Hộ nghèo</t>
  </si>
  <si>
    <t>Hộ cận nghèo</t>
  </si>
  <si>
    <t xml:space="preserve"> - Các tổ chức hội với chức năng giúp UBND TP trong công tác hỗ trợ, thực hiện chính sách xã hội, đảm bảo an sinh xã hội</t>
  </si>
  <si>
    <t xml:space="preserve"> - 12 đơn vị trực thuộc Sở Lao động, Bộ Công an Trung tâm Nuôi dưỡng bảo trợ xã hội; Trung tâm Điều dưỡng người tâm thần; Trung tâm Công tác xã hội và Quỹ Bảo trợ trẻ em Hải Phòng; Làng Trẻ em SOS Hải Phòng; Làng Nuôi dạy trẻ mồ côi Hoa Phượng; Trường phổ thông Hermann Gmeiner; Trường Lao động Xã hội Thanh Xuân; Cơ sở cai nghiện ma túy Gia Minh; Cơ sở cai nghiện ma túy số 2; Trường Khiếm thính; Trường Khiếm thị; Trường Giáo dưỡng số 2 Ninh Bình).</t>
  </si>
  <si>
    <t>II</t>
  </si>
  <si>
    <t>Nhân dịp kỷ niệm ngày Thương binh, liệt sĩ 27/7</t>
  </si>
  <si>
    <t>- Người hoạt động cách mạng trước ngày 01/01/1945; Người hoạt động cách mạng từ ngày 01/01/1945 đến trước Tổng khởi nghĩa 19/8/1945;</t>
  </si>
  <si>
    <t>- Thương binh và người hưởng chính sách như thương binh bị suy giảm khả năng lao động do thương tật từ 21% trở lên (kể cả thương binh loại B được xác nhận từ 31/12/1993 trở về trước);</t>
  </si>
  <si>
    <t>- Người có công giúp đỡ cách mạng; Người hoạt động kháng chiến bị nhiễm chất độc hóa học; Người hoạt động cách mạng, kháng chiến, bảo vệ Tổ quốc, làm nhiệm vụ quốc tế bị địch bắt tù đày;</t>
  </si>
  <si>
    <t>- Thân nhân liệt sĩ đang hưởng chế độ tuất liệt sĩ;</t>
  </si>
  <si>
    <t>- Người hưởng chế độ trợ cấp thờ cúng liệt sĩ</t>
  </si>
  <si>
    <t>- Bà mẹ VNAH; AHLLVT; AHLĐ trong thời kỳ kháng chiến;</t>
  </si>
  <si>
    <t xml:space="preserve"> Thương, bệnh binh nặng có nguyên quán tại Hải Phòng đang điều trị, điều dưỡng tại các Trung tâm điều dưỡng thương binh thuộc Bộ Lao động - Thương binh và Xã hội quản lý</t>
  </si>
  <si>
    <t>III</t>
  </si>
  <si>
    <t>Nhân dịp kỷ niệm ngày Quốc khánh</t>
  </si>
  <si>
    <t xml:space="preserve"> - Người hoạt động cách mạng trước ngày 01/01/1945; Người hoạt động cách mạng từ ngày 01/01/1945 đến trước Tổng khởi nghĩa 19/8/1945;</t>
  </si>
  <si>
    <t xml:space="preserve"> - Bà mẹ Việt Nam anh hùng;</t>
  </si>
  <si>
    <t xml:space="preserve"> - Anh hùng Lực lượng vũ trang nhân dân; Anh hùng Lao động trong thời kỳ kháng chiến.</t>
  </si>
  <si>
    <t>Bà mẹ Việt Nam anh hùng; Anh hùng lực lượng vũ trang nhân dân, Anh hùng lao động trong thời kỳ kháng chiến</t>
  </si>
  <si>
    <t>Thương binh, bệnh binh đã cư trú tại tỉnh Hải Dương; hiện đang được nuôi dưỡng tại một số Trung tâm thuộc Bộ Lao động - Thương binh và Xã hội: Trung tâm điều dưỡng Thương binh Thuận Thành (tỉnh Bắc Ninh), Trung tâm điều dưỡng thương bệnh binh Lạng Giang (tỉnh Bắc Giang); được tỉnh Hải Dương thực hiện và xác nhận các chế độ liên quan khác đối với người có công và thân nhân người có công.</t>
  </si>
  <si>
    <t>- Bệnh binh (kể cả bệnh binh 3/3 được xác nhận từ 31/12/1993 trở về trước) mất sức lao động do bệnh tật từ 41% trở lên</t>
  </si>
  <si>
    <t>- Thương binh, người hưởng chính sách thương tật từ 21% trở lên</t>
  </si>
  <si>
    <t>Bệnh binh</t>
  </si>
  <si>
    <t>- Người có công giúp đỡ cách mạng; Người hoạt động kháng chiến bị nhiễm chất độc hóa học; Người hoạt động cách mạng, kháng chiến, bảo vệ Tổ quốc, làm nhiệm vụ quốc tế bị địch bắt tù đày</t>
  </si>
  <si>
    <t>Các đối tượng người có công được Lãnh đạo tỉnh thăm trực tiếp</t>
  </si>
  <si>
    <t>Người cao tuổi ở tuổi 70, 75</t>
  </si>
  <si>
    <t>Người cao tuổi ở tuổi 80, 85</t>
  </si>
  <si>
    <t>Người cao tuổi từ 101 tuổi - 109 tuổi</t>
  </si>
  <si>
    <t>Người cao tuổi từ 110 tuổi trở lên</t>
  </si>
  <si>
    <t xml:space="preserve">Người cao tuổi ở tuổi 100 </t>
  </si>
  <si>
    <t>Không có</t>
  </si>
  <si>
    <t>Tổng cộng</t>
  </si>
  <si>
    <t>14=13-5-9</t>
  </si>
  <si>
    <t>Tặng quà cho thương binh, bệnh binh, người có công với cách mạng…</t>
  </si>
  <si>
    <t>Tặng quà cho các đối tượng bảo trợ khác</t>
  </si>
  <si>
    <t xml:space="preserve"> - </t>
  </si>
  <si>
    <t>…..</t>
  </si>
  <si>
    <t>Tặng quà cho các tổ chức bảo trợ xã hội</t>
  </si>
  <si>
    <t>Mức quà tặng chúc thọ, mừng thọ người cao tuổi</t>
  </si>
  <si>
    <t>Người cao tuổi ở tuổi 90</t>
  </si>
  <si>
    <t>Cán bộ, nhân viên tại các cơ sở trợ giúp xã hội công lập có nuôi dưỡng đối tượng bảo trợ xã hội và tại Làng trẻ em SOS Hải Phòng</t>
  </si>
  <si>
    <t>Trẻ em có hoàn cảnh đặc biệt;</t>
  </si>
  <si>
    <t>Người khuyết tật là thế hệ thứ ba của người hoạt động kháng chiến bị nhiễm chất độc hóa học;</t>
  </si>
  <si>
    <t>Đối tượng bảo trợ xã hội đang được nuôi dưỡng tập trung tại các cơ sở trợ giúp xã hội công lập và tại Làng trẻ em SOS Hải Phòng;</t>
  </si>
  <si>
    <t>Con đẻ người hoạt động kháng chiến bị nhiễm chất độc hóa học</t>
  </si>
  <si>
    <t xml:space="preserve">Đơn vị quân đội cấp Trung, Lữ đoàn và tương đương thuộc Bộ Quốc
phòng và Quân khu 3 gồm: Lữ đoàn Tên lửa 490/Binh chủng Pháo binh; Lữ
đoàn Công binh 513/Quân khu 3; Lữ đoàn Phòng không 214/Quân khu 3; Lữ
đoàn Pháo binh 454/Quân khu 3; Trung đoàn Bộ binh 2/Sư đoàn 395/Quân khu 3; Trường Quân sự/ Quân khu 3; Bệnh viện Quân y 7/Cục Hậu cần/Quân khu 3; Xưởng 56/Cục Kỹ thuật/Quân khu 3; Cụm Kho 76/Cục Kỹ thuật/ Quân khu 3 </t>
  </si>
  <si>
    <t>Thương binh, bệnh binh đã cư trú tại tỉnh Hải Dương; hiện đang được nuôi dưỡng tại một số Trung tâm thuộc Bộ Lao động - Thương binh và Xã hội: Trung tâm điều dưỡng Thương binh Thuận Thành (tỉnh Bắc Ninh), Trung tâm điều dưỡng thương bệnh binh Lạng Giang (tỉnh Bắc Giang); được tỉnh Hải Dương thực hiện và xác nhận các chế độ liên quan khác đối với người có công và thân nhân người có công; Thương binh, bệnh binh, người hoạt động kháng chiến bị nhiễm chất độc hóa học đang được nuôi dưỡng tại Trung tâm Nuôi dưỡng tâm thần người có công và Xã hội Hải Dương; Người có công và thân nhân đang được điều dưỡng tại Trung tâm điều dưỡng Người có công tỉnh Hải Dương; Người có công cư trú tại tỉnh Hải Dương, đang được điều trị, phục hồi sức khỏe tại Bệnh viện Quân y 7</t>
  </si>
  <si>
    <t>Gia đình quân nhân đang công tác tại địa bàn biên giới, trên biển, hải đảo có điều kiện khó khăn</t>
  </si>
  <si>
    <t>Chênh lệch nguồn lực 
(triệu đồng)</t>
  </si>
  <si>
    <r>
      <t>Thương binh, người hưởng chính sách như thương binh, thương binh loại B </t>
    </r>
    <r>
      <rPr>
        <i/>
        <sz val="9"/>
        <rFont val="Arial"/>
        <family val="2"/>
      </rPr>
      <t>(bao gồm cả người không hưởng trợ cấp hằng tháng)</t>
    </r>
    <r>
      <rPr>
        <sz val="9"/>
        <rFont val="Arial"/>
        <family val="2"/>
      </rPr>
      <t>.</t>
    </r>
  </si>
  <si>
    <r>
      <t>Đại diện thân nhân liệt sĩ, người đang hưởng trợ cấp thờ cúng liệt sĩ </t>
    </r>
    <r>
      <rPr>
        <i/>
        <sz val="9"/>
        <rFont val="Arial"/>
        <family val="2"/>
      </rPr>
      <t>(trường hợp liệt sĩ không còn thân nhân)</t>
    </r>
    <r>
      <rPr>
        <sz val="9"/>
        <rFont val="Arial"/>
        <family val="2"/>
      </rPr>
      <t>.</t>
    </r>
  </si>
  <si>
    <t>Người cao tuổi được lãnh đạo tỉnh thăm</t>
  </si>
  <si>
    <t>Các đối tượng đang được nuôi dưỡng, điều trị tại: Trung tâm Bảo trợ xã hội tỉnh Hải Dương, Trung tâm Nuôi dưỡng tâm thần Người có công và Xã hội Hải Dương, Trung tâm Phục hồi chức năng giáo dục dạy nghề và tạo việc làm Hội người mù tỉnh Hải Dương, Bệnh viện Phong Chí Linh (trừ đối tượng là người có công với cách mạng và thân nhân liệt sĩ)</t>
  </si>
  <si>
    <t>Trung tâm Bảo trợ xã hội tỉnh Hải Dương, Trung tâm Nuôi dưỡng tâm thần người có công và Xã hội Hải Dương, Bệnh viện Phong Chí Linh, Trung tâm Phục hồi chức năng giáo dục dạy nghề và tạo việc làm thuộc Hội người mù tỉnh Hải Dương</t>
  </si>
  <si>
    <t>- Người hoạt động cách mạng trước ngày 01/01/1945; Người hoạt động cách mạng từ ngày 01/01/1945 đến trước Tổng khởi nghĩa 19/8/1945</t>
  </si>
  <si>
    <t>Người hoạt động cách mạng, kháng chiến, bảo vệ Tổ quốc, làm nghĩa vụ quốc tế bị địch bắt tù, đày đang hưởng trợ cấp ưu đãi hàng tháng</t>
  </si>
  <si>
    <t>Đại diện thân nhân liệt sĩ</t>
  </si>
  <si>
    <t>Quà chung đối với các đối tượng người có công và thân nhân người có công đang được nuôi dưỡng, điều dưỡng, điều trị, phục hồi sức khỏe tại mỗi cơ sở khi Lãnh đạo tỉnh thăm hỏi, động viên trực tiếp: Trung tâm điều dưỡng thương binh Thuận Thành, (tỉnh Bắc Ninh), Trung tâm điều dưỡng thương bệnh binh Lạng Giang (tỉnh Bắc Giang), Trung tâm Nuôi dưỡng tâm thần người có công và Xã hội Hải Dương, Trung tâm Điều dưỡng người có công tỉnh Hải Dương, Bệnh viên Quân y 7</t>
  </si>
  <si>
    <t>11=3+7</t>
  </si>
  <si>
    <t>Nghị quyết về quy định nội dung, mức tặng quà của thành phố hằng năm tới các đối tượng nhân dịp Tết Nguyên đán; ngày Thương binh, liệt sĩ 27/7; ngày Quốc khánh (Ví dụ)</t>
  </si>
  <si>
    <t>MẪU</t>
  </si>
  <si>
    <t>Hỗ trơ hàng tháng cho trẻ em bị xâm hại tình dục dẫn đến sinh con và đang nuôi con, trẻ em sinh ra từ trẻ em bị xâm hại tình dục.</t>
  </si>
  <si>
    <t>Hỗ trợ hàng tháng cho trẻ em nhiễm HIV</t>
  </si>
  <si>
    <t xml:space="preserve">Đối tượng trẻ em khuyết tật nhẹ là thế hệ thứ ba của người hoạt động kháng chiến bị nhiễm chất độc hóa học; trẻ em không có nguồn nuôi dưỡng, trẻ em bị xâm hại tình dục dẫn đến sinh con và đang nuôi con; trẻ em sinh ra từ trẻ em bị xâm hại tình dục  từ đủ 6 tuổi đến dưới 16 tuổi  </t>
  </si>
  <si>
    <r>
      <t xml:space="preserve">Chính sách 01: Hỗ trợ </t>
    </r>
    <r>
      <rPr>
        <b/>
        <u/>
        <sz val="13"/>
        <rFont val="Times New Roman"/>
        <family val="1"/>
      </rPr>
      <t xml:space="preserve">hàng tháng </t>
    </r>
    <r>
      <rPr>
        <b/>
        <sz val="13"/>
        <rFont val="Times New Roman"/>
        <family val="1"/>
      </rPr>
      <t>cho trẻ em có hoàn cảnh đặc biệt, hoàn cảnh khó khăn</t>
    </r>
  </si>
  <si>
    <r>
      <t>Hỗ trợ</t>
    </r>
    <r>
      <rPr>
        <u/>
        <sz val="13"/>
        <rFont val="Times New Roman"/>
        <family val="1"/>
      </rPr>
      <t xml:space="preserve"> hàng tháng</t>
    </r>
    <r>
      <rPr>
        <sz val="13"/>
        <rFont val="Times New Roman"/>
        <family val="1"/>
      </rPr>
      <t xml:space="preserve"> cho trẻ em thuộc hộ nghèo, hộ cận nghèo. Trong đó:</t>
    </r>
  </si>
  <si>
    <r>
      <t xml:space="preserve">Hỗ trợ </t>
    </r>
    <r>
      <rPr>
        <b/>
        <u/>
        <sz val="13"/>
        <rFont val="Times New Roman"/>
        <family val="1"/>
      </rPr>
      <t>hàng tháng</t>
    </r>
    <r>
      <rPr>
        <b/>
        <sz val="13"/>
        <rFont val="Times New Roman"/>
        <family val="1"/>
      </rPr>
      <t xml:space="preserve"> cho trẻ em thuộc hộ nghèo, hộ cận nghèo. Trong đó</t>
    </r>
  </si>
  <si>
    <t>Trẻ em thuộc diện hưởng chính sách của Nghị định 20/2021/NĐ-CP, nhận mức hỗ trợ thêm để đạt mức hỗ trợ 1,5 triệu đồng/tháng ở nông thôn và 2 triệu đồng /tháng ở thành thị</t>
  </si>
  <si>
    <t>Trẻ em thuộc diện hưởng chính sách của Nghị định 20/2021/NĐ-CP, nhận mức hỗ trợ thêm  để đạt mức hỗ trợ 1,5 triệu đồng/tháng ở nông thôn và 2 triệu đồng /tháng ở thành thị</t>
  </si>
  <si>
    <t>Trẻ em ở nông thôn</t>
  </si>
  <si>
    <t>Trẻ em  ở nông thôn</t>
  </si>
  <si>
    <t>Trẻ em ở thành thị</t>
  </si>
  <si>
    <t>Trẻ em  ở thành thị</t>
  </si>
  <si>
    <r>
      <t>Hỗ trợ</t>
    </r>
    <r>
      <rPr>
        <u/>
        <sz val="13"/>
        <rFont val="Times New Roman"/>
        <family val="1"/>
      </rPr>
      <t xml:space="preserve"> hàng tháng</t>
    </r>
    <r>
      <rPr>
        <sz val="13"/>
        <rFont val="Times New Roman"/>
        <family val="1"/>
      </rPr>
      <t xml:space="preserve"> cho trẻ em bị khuyết tật là thế hệ thứ 3 của người hoạt động cách mạng bị nhiễm chất độc hóa học. Trong đó</t>
    </r>
  </si>
  <si>
    <t>Hỗ trợ hàng tháng cho trẻ em bị khuyết tật là thế hệ thứ 3 của người hoạt động cách mạng bị nhiễm chất độc hóa học. Trong đó</t>
  </si>
  <si>
    <t>Trẻ em thuộc diện hưởng chính sách Nghị định 20/2021/NĐ-CP, nhận mức hỗ trợ thêm  để đạt mức hỗ trợ 1,5 triệu đồng/tháng ở nông thôn và 2 triệu đồng /tháng ở thành thị</t>
  </si>
  <si>
    <r>
      <t xml:space="preserve">Hỗ trơ </t>
    </r>
    <r>
      <rPr>
        <u/>
        <sz val="13"/>
        <rFont val="Times New Roman"/>
        <family val="1"/>
      </rPr>
      <t xml:space="preserve">hàng tháng </t>
    </r>
    <r>
      <rPr>
        <sz val="13"/>
        <rFont val="Times New Roman"/>
        <family val="1"/>
      </rPr>
      <t>cho trẻ em không nguồn nuôi dưỡng</t>
    </r>
  </si>
  <si>
    <r>
      <t xml:space="preserve">Hỗ trơ </t>
    </r>
    <r>
      <rPr>
        <u/>
        <sz val="13"/>
        <rFont val="Times New Roman"/>
        <family val="1"/>
      </rPr>
      <t>hàng tháng</t>
    </r>
    <r>
      <rPr>
        <sz val="13"/>
        <rFont val="Times New Roman"/>
        <family val="1"/>
      </rPr>
      <t xml:space="preserve"> cho trẻ em bị xâm hại tình dục dẫn đến sinh con và đang nuôi con, trẻ em sinh ra từ trẻ em bị xâm hại tình dục.</t>
    </r>
  </si>
  <si>
    <r>
      <t xml:space="preserve">Hỗ trợ </t>
    </r>
    <r>
      <rPr>
        <u/>
        <sz val="13"/>
        <rFont val="Times New Roman"/>
        <family val="1"/>
      </rPr>
      <t xml:space="preserve">hàng tháng </t>
    </r>
    <r>
      <rPr>
        <sz val="13"/>
        <rFont val="Times New Roman"/>
        <family val="1"/>
      </rPr>
      <t>cho trẻ em nhiễm HIV</t>
    </r>
  </si>
  <si>
    <t>Trẻ em  thuộc hộ nghèo, hộ cận nghèo thuộc diện hưởng chính sách của Nghị định 20/2021/NĐ-CP, nhận mức hỗ trợ thêm để đạt mức hỗ trợ 1,5 triệu đồng/tháng ở nông thôn và 2 triệu đồng /tháng ở thành thị</t>
  </si>
  <si>
    <t>Trẻ em thuộc  diện hộ nghèo, hộ cận nghèo không thuộc đôi  tượng của mục 1.1. Trong đó:</t>
  </si>
  <si>
    <r>
      <t xml:space="preserve"> Hỗ trợ</t>
    </r>
    <r>
      <rPr>
        <b/>
        <u/>
        <sz val="13"/>
        <rFont val="Times New Roman"/>
        <family val="1"/>
      </rPr>
      <t xml:space="preserve"> hàng tháng</t>
    </r>
    <r>
      <rPr>
        <b/>
        <sz val="13"/>
        <rFont val="Times New Roman"/>
        <family val="1"/>
      </rPr>
      <t xml:space="preserve"> cho trẻ em thuộc hộ nghèo, hộ cận nghèo, trẻ em có hoàn cảnh khó khăn</t>
    </r>
  </si>
  <si>
    <t>Chính sách 02: hỗ trợ 100%  mức đóng Bảo hiểm y tế</t>
  </si>
  <si>
    <t>Trẻ em đi học</t>
  </si>
  <si>
    <t>Trẻ em không đi học</t>
  </si>
  <si>
    <t>Trẻ em thuộc diện hộ nghèo, hộ cận nghèo không thuộc đối tượng Bảo trợ xã hội. Trong đó:</t>
  </si>
  <si>
    <t xml:space="preserve">Trẻ em không thuộc diện hưởng chính sách Nghị định 20/2021/NĐ-CP ở khu vực thành thị </t>
  </si>
  <si>
    <t>Trẻ em không thuộc diện hưởng chính sách Nghị định 20/2021/NĐ-CP ở khu vực nông thôn</t>
  </si>
  <si>
    <r>
      <t xml:space="preserve">1.Hỗ trợ </t>
    </r>
    <r>
      <rPr>
        <u/>
        <sz val="13"/>
        <rFont val="Times New Roman"/>
        <family val="1"/>
      </rPr>
      <t>hàng tháng</t>
    </r>
    <r>
      <rPr>
        <sz val="13"/>
        <rFont val="Times New Roman"/>
        <family val="1"/>
      </rPr>
      <t xml:space="preserve"> cho trẻ em thuộc hộ nghèo, hộ cận nghèo. Trong đó:</t>
    </r>
  </si>
  <si>
    <t>1.1.Trẻ em  thuộc diện hộ nghèo, hộ cận nghèo là trẻ em khuyết tật nặng và đặc biệt nặng thuộc diện hưởng chính sách của Nghị định 20/2021/NĐ-CP, nhận mức hỗ trợ thêm để đạt mức hỗ trợ 1,5 triệu đồng/tháng ở nông thôn và 2 triệu đồng /tháng ở thành thị</t>
  </si>
  <si>
    <t>1.2.Trẻ em thuộc  diện hộ nghèo, hộ cận nghèo bị bệnh hiển nghèo hoặc bệnh phải điều trị dài ngày Trong đó:</t>
  </si>
  <si>
    <t>1.3.Trẻ em thuộc hộ nghèo, hộ cận nghèo là đối tượng thuộc điểm đ Điều 3 Nghị quyết 37/2024/NQ-HĐND. Trong đó:</t>
  </si>
  <si>
    <r>
      <t xml:space="preserve"> Trẻ em  nhận mức hỗ trợ</t>
    </r>
    <r>
      <rPr>
        <b/>
        <i/>
        <sz val="13"/>
        <rFont val="Times New Roman"/>
        <family val="1"/>
      </rPr>
      <t xml:space="preserve"> thêm</t>
    </r>
    <r>
      <rPr>
        <i/>
        <sz val="13"/>
        <rFont val="Times New Roman"/>
        <family val="1"/>
      </rPr>
      <t xml:space="preserve"> để đạt mức hỗ trợ 1,5 triệu đồng/tháng ở nông thôn và 2 triệu đồng /tháng ở thành thị</t>
    </r>
  </si>
  <si>
    <r>
      <t>Trẻ em  nhận mức hỗ trợ</t>
    </r>
    <r>
      <rPr>
        <b/>
        <i/>
        <sz val="13"/>
        <rFont val="Times New Roman"/>
        <family val="1"/>
      </rPr>
      <t xml:space="preserve"> đủ</t>
    </r>
    <r>
      <rPr>
        <i/>
        <sz val="13"/>
        <rFont val="Times New Roman"/>
        <family val="1"/>
      </rPr>
      <t xml:space="preserve"> ở nông thôn</t>
    </r>
  </si>
  <si>
    <r>
      <t xml:space="preserve">Trẻ em  nhận mức hỗ trợ </t>
    </r>
    <r>
      <rPr>
        <b/>
        <i/>
        <sz val="13"/>
        <rFont val="Times New Roman"/>
        <family val="1"/>
      </rPr>
      <t>đủ</t>
    </r>
    <r>
      <rPr>
        <i/>
        <sz val="13"/>
        <rFont val="Times New Roman"/>
        <family val="1"/>
      </rPr>
      <t xml:space="preserve"> ở thành thị</t>
    </r>
  </si>
  <si>
    <t>Hỗ trơ hàng tháng cho trẻ em không  có nguồn nuôi dưỡng</t>
  </si>
  <si>
    <r>
      <t xml:space="preserve">2.Hỗ trợ </t>
    </r>
    <r>
      <rPr>
        <u/>
        <sz val="13"/>
        <rFont val="Times New Roman"/>
        <family val="1"/>
      </rPr>
      <t xml:space="preserve">hàng tháng </t>
    </r>
    <r>
      <rPr>
        <sz val="13"/>
        <rFont val="Times New Roman"/>
        <family val="1"/>
      </rPr>
      <t>cho trẻ em mồ côi cha hoặc mẹ, người còn lại nhận trợ cấp xã hội tại cộng đồng, không có khả năng nuôi dưỡng.</t>
    </r>
  </si>
  <si>
    <t>Chú thích</t>
  </si>
  <si>
    <t>Chính sách 02: hỗ trợ mức đóng Bảo hiểm y tế (100% mức đóng còn lại của đối tượng sau khi được hỗ trợ từ ngân sách Nhà nước)</t>
  </si>
  <si>
    <t>Mức chi
( đồng)</t>
  </si>
  <si>
    <t>Tổng KP 
dự kiến/năm
(đồng)</t>
  </si>
  <si>
    <t>Mức chi
(đồng)</t>
  </si>
  <si>
    <t>1500000</t>
  </si>
  <si>
    <t>2000000</t>
  </si>
  <si>
    <t>Trẻ em khuyết tật nhẹ là thế hệ thứ ba của người hoạt động kháng chiến bị nhiễm chất độc ở khu vực nông thôn</t>
  </si>
  <si>
    <t>Trẻ em khuyết tật nhẹ là thế hệ thứ ba của người hoạt động kháng chiến bị nhiễm chất độc ở khu vực thành thị</t>
  </si>
  <si>
    <t>Dự toán  Nghị quyết số 22/2024/NQ-HĐND của thành phố Hải Phòng (cũ) 
năm 2025</t>
  </si>
  <si>
    <t>Dự toán thực hiện hỗ trợ đối tượng trẻ em theo các Nghị quyết của tỉnh Hải Dương  năm 2025</t>
  </si>
  <si>
    <t xml:space="preserve">Dự toán thực hiện dự thảo Nghị quyết </t>
  </si>
  <si>
    <t>Tổng KP 
dự kiến/năm
( đồng)</t>
  </si>
  <si>
    <t>Chênh lệch nguồn lực 
(đồng)</t>
  </si>
  <si>
    <t>Số liệu khảo sát từ địa phương, giảm 529 trẻ em so với dự toán NQ 22</t>
  </si>
  <si>
    <t>Số trẻ em nhiễm HIV phía đông thành phố được tổng hợp từ trung tâm kiểm soát bệnh tật giảm 472 trẻ em so với dự toán xây dựng Nghị quyết 22 năm 2024</t>
  </si>
  <si>
    <t xml:space="preserve">Do số đối tượng hưởng hỗ trợ đóng BHYT của Nghị quyết giảm so với kêts quả rà soát xây dựng NQ năm 2024; chính sách hỗ trợ đóng BHYT cho học sinh tăng từ 30% lên 50%,(theo nghị định 188/2025/NĐ-CP ) do đó phần hỗ trợ từ ngân sách thành phố giảm </t>
  </si>
  <si>
    <r>
      <t xml:space="preserve">BẢNG SO SÁNH DỰ TOÁN KINH PHÍ THỰC HIỆN NGHỊ QUYẾT VỀ HỖ TRỢ TRẺ EM CÓ HOÀN CẢNH ĐẶC BIỆT, HOÀNH CẢNH KHÓ KHĂN TRÊN ĐỊA BÀN THÀNH PHỐ HẢI PHÒNG
</t>
    </r>
    <r>
      <rPr>
        <i/>
        <sz val="16"/>
        <rFont val="Times New Roman"/>
        <family val="1"/>
      </rPr>
      <t>(Kèm theo Tờ trình số            /TTr-UBND ngày      tháng  năm 2025 của Ủy ban nhân dân thành phố)</t>
    </r>
  </si>
  <si>
    <t xml:space="preserve">            Nghị quyết số 22/2024/NQ-HĐND ngày 6/12/2024 của Hội đồng nhân dân thành phố Hải Phòng (cũ) </t>
  </si>
  <si>
    <t xml:space="preserve">            Nghị quyết Nghị quyết số 03/2021/NQ-HĐND ngày 30/6/2021 của Hội đồng nhân dân tỉnh Hải Dương (khoản 1 Điều 3)</t>
  </si>
  <si>
    <t xml:space="preserve">            Nghị quyết số 37/2024/NQ-HĐND ngày 11/12/2024 của Hội đồng nhân dân tỉnh Hải Dương (khoản a, khoản b, khoản c, khoản đ Điều 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</si>
</sst>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_(* #,##0.0_);_(* \(#,##0.0\);_(* &quot;-&quot;??_);_(@_)"/>
    <numFmt numFmtId="166" formatCode="#,##0.000_);\(#,##0.000\)"/>
  </numFmts>
  <fonts count="29" x14ac:knownFonts="1">
    <font>
      <sz val="11"/>
      <color theme="1"/>
      <name val="Calibri"/>
      <family val="2"/>
      <scheme val="minor"/>
    </font>
    <font>
      <sz val="11"/>
      <color theme="1"/>
      <name val="Calibri"/>
      <family val="2"/>
      <scheme val="minor"/>
    </font>
    <font>
      <sz val="13"/>
      <color theme="1"/>
      <name val="Times New Roman"/>
      <family val="1"/>
    </font>
    <font>
      <sz val="13"/>
      <name val="Times New Roman"/>
      <family val="1"/>
    </font>
    <font>
      <sz val="14"/>
      <name val="Times New Roman"/>
      <family val="1"/>
    </font>
    <font>
      <sz val="8"/>
      <name val="Calibri"/>
      <family val="2"/>
      <scheme val="minor"/>
    </font>
    <font>
      <sz val="11"/>
      <color theme="1"/>
      <name val="Calibri"/>
      <family val="2"/>
      <charset val="163"/>
      <scheme val="minor"/>
    </font>
    <font>
      <sz val="13"/>
      <color rgb="FF000000"/>
      <name val="Times New Roman"/>
      <family val="1"/>
    </font>
    <font>
      <b/>
      <i/>
      <sz val="13"/>
      <name val="Times New Roman"/>
      <family val="1"/>
    </font>
    <font>
      <sz val="13"/>
      <color rgb="FFFF0000"/>
      <name val="Times New Roman"/>
      <family val="1"/>
    </font>
    <font>
      <b/>
      <sz val="13"/>
      <name val="Times New Roman"/>
      <family val="1"/>
    </font>
    <font>
      <i/>
      <sz val="13"/>
      <name val="Times New Roman"/>
      <family val="1"/>
    </font>
    <font>
      <b/>
      <sz val="13"/>
      <name val="Times New Roman"/>
      <family val="1"/>
      <charset val="163"/>
    </font>
    <font>
      <sz val="13"/>
      <name val="Times New Roman"/>
      <family val="1"/>
      <charset val="163"/>
    </font>
    <font>
      <i/>
      <sz val="9"/>
      <name val="Arial"/>
      <family val="2"/>
    </font>
    <font>
      <sz val="9"/>
      <name val="Arial"/>
      <family val="2"/>
    </font>
    <font>
      <b/>
      <sz val="16"/>
      <name val="Times New Roman"/>
      <family val="1"/>
    </font>
    <font>
      <sz val="12"/>
      <name val="Times New Roman"/>
      <family val="1"/>
    </font>
    <font>
      <sz val="12"/>
      <color rgb="FF000000"/>
      <name val="Times New Roman"/>
      <family val="1"/>
    </font>
    <font>
      <b/>
      <sz val="13"/>
      <color theme="0"/>
      <name val="Times New Roman"/>
      <family val="1"/>
    </font>
    <font>
      <sz val="13"/>
      <color theme="0"/>
      <name val="Times New Roman"/>
      <family val="1"/>
    </font>
    <font>
      <sz val="12"/>
      <color theme="0"/>
      <name val="Times New Roman"/>
      <family val="1"/>
    </font>
    <font>
      <b/>
      <i/>
      <sz val="13"/>
      <color theme="0"/>
      <name val="Times New Roman"/>
      <family val="1"/>
    </font>
    <font>
      <b/>
      <sz val="18"/>
      <name val="Times New Roman"/>
      <family val="1"/>
    </font>
    <font>
      <sz val="18"/>
      <name val="Times New Roman"/>
      <family val="1"/>
    </font>
    <font>
      <b/>
      <u/>
      <sz val="13"/>
      <name val="Times New Roman"/>
      <family val="1"/>
    </font>
    <font>
      <u/>
      <sz val="13"/>
      <name val="Times New Roman"/>
      <family val="1"/>
    </font>
    <font>
      <b/>
      <sz val="14"/>
      <name val="Times New Roman"/>
      <family val="1"/>
    </font>
    <font>
      <i/>
      <sz val="16"/>
      <name val="Times New Roman"/>
      <family val="1"/>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top/>
      <bottom style="thin">
        <color auto="1"/>
      </bottom>
      <diagonal/>
    </border>
  </borders>
  <cellStyleXfs count="3">
    <xf numFmtId="0" fontId="0" fillId="0" borderId="0"/>
    <xf numFmtId="43" fontId="1" fillId="0" borderId="0" applyFont="0" applyFill="0" applyBorder="0" applyAlignment="0" applyProtection="0"/>
    <xf numFmtId="0" fontId="6" fillId="0" borderId="0"/>
  </cellStyleXfs>
  <cellXfs count="198">
    <xf numFmtId="0" fontId="0" fillId="0" borderId="0" xfId="0"/>
    <xf numFmtId="0" fontId="3" fillId="2" borderId="0" xfId="0" applyFont="1" applyFill="1" applyAlignment="1">
      <alignment vertical="center"/>
    </xf>
    <xf numFmtId="0" fontId="4" fillId="2" borderId="0" xfId="0" applyFont="1" applyFill="1" applyAlignment="1">
      <alignment vertical="center"/>
    </xf>
    <xf numFmtId="3" fontId="2" fillId="2" borderId="1" xfId="1" applyNumberFormat="1" applyFont="1" applyFill="1" applyBorder="1" applyAlignment="1">
      <alignment horizontal="right" vertical="center" wrapText="1"/>
    </xf>
    <xf numFmtId="0" fontId="2" fillId="2" borderId="1" xfId="0" quotePrefix="1" applyFont="1" applyFill="1" applyBorder="1" applyAlignment="1">
      <alignment vertical="center" wrapText="1"/>
    </xf>
    <xf numFmtId="43" fontId="2" fillId="2" borderId="1" xfId="1" applyFont="1" applyFill="1" applyBorder="1" applyAlignment="1">
      <alignment horizontal="center" vertical="center" wrapText="1"/>
    </xf>
    <xf numFmtId="0" fontId="7" fillId="2" borderId="1" xfId="0" applyFont="1" applyFill="1" applyBorder="1" applyAlignment="1">
      <alignment vertical="center" wrapText="1"/>
    </xf>
    <xf numFmtId="0" fontId="7" fillId="2" borderId="1" xfId="0" quotePrefix="1" applyFont="1" applyFill="1" applyBorder="1" applyAlignment="1">
      <alignment vertical="center" wrapText="1"/>
    </xf>
    <xf numFmtId="165" fontId="2" fillId="2" borderId="1" xfId="1" applyNumberFormat="1" applyFont="1" applyFill="1" applyBorder="1" applyAlignment="1">
      <alignment horizontal="center" vertical="center" wrapText="1"/>
    </xf>
    <xf numFmtId="0" fontId="3" fillId="2" borderId="1" xfId="0" applyFont="1" applyFill="1" applyBorder="1" applyAlignment="1">
      <alignment vertical="center" wrapText="1"/>
    </xf>
    <xf numFmtId="3" fontId="3" fillId="2" borderId="1" xfId="1" applyNumberFormat="1" applyFont="1" applyFill="1" applyBorder="1" applyAlignment="1">
      <alignment horizontal="right" vertical="center" wrapText="1"/>
    </xf>
    <xf numFmtId="43" fontId="3" fillId="2" borderId="1" xfId="1" applyFont="1" applyFill="1" applyBorder="1" applyAlignment="1">
      <alignment horizontal="center" vertical="center" wrapText="1"/>
    </xf>
    <xf numFmtId="3" fontId="8" fillId="3" borderId="2" xfId="1" applyNumberFormat="1" applyFont="1" applyFill="1" applyBorder="1" applyAlignment="1">
      <alignment vertical="center" wrapText="1"/>
    </xf>
    <xf numFmtId="0" fontId="3" fillId="2" borderId="0" xfId="0" applyFont="1" applyFill="1" applyAlignment="1">
      <alignment horizontal="left" vertical="center" wrapText="1"/>
    </xf>
    <xf numFmtId="0" fontId="3" fillId="2" borderId="1" xfId="1" applyNumberFormat="1" applyFont="1" applyFill="1" applyBorder="1" applyAlignment="1">
      <alignment vertical="center" wrapText="1"/>
    </xf>
    <xf numFmtId="3" fontId="9" fillId="2" borderId="1" xfId="1" applyNumberFormat="1" applyFont="1" applyFill="1" applyBorder="1" applyAlignment="1">
      <alignment horizontal="right" vertical="center" wrapText="1"/>
    </xf>
    <xf numFmtId="49" fontId="10" fillId="2" borderId="0" xfId="0" quotePrefix="1" applyNumberFormat="1" applyFont="1" applyFill="1" applyAlignment="1">
      <alignment horizontal="center" vertical="center" wrapText="1"/>
    </xf>
    <xf numFmtId="0" fontId="12" fillId="2" borderId="2" xfId="0" applyFont="1" applyFill="1" applyBorder="1" applyAlignment="1">
      <alignment horizontal="center" vertical="center" wrapText="1"/>
    </xf>
    <xf numFmtId="3" fontId="12" fillId="2" borderId="3" xfId="0" applyNumberFormat="1" applyFont="1" applyFill="1" applyBorder="1" applyAlignment="1">
      <alignment horizontal="center" vertical="center" wrapText="1"/>
    </xf>
    <xf numFmtId="43" fontId="10" fillId="2" borderId="2" xfId="1" applyFont="1" applyFill="1" applyBorder="1" applyAlignment="1">
      <alignment horizontal="center" vertical="center" wrapText="1"/>
    </xf>
    <xf numFmtId="3" fontId="10" fillId="2" borderId="2" xfId="1" applyNumberFormat="1" applyFont="1" applyFill="1" applyBorder="1" applyAlignment="1">
      <alignment horizontal="center" vertical="center" wrapText="1"/>
    </xf>
    <xf numFmtId="3" fontId="12"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0" fontId="13" fillId="2" borderId="0" xfId="0" applyFont="1" applyFill="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3" fontId="8" fillId="2" borderId="1" xfId="0" applyNumberFormat="1" applyFont="1" applyFill="1" applyBorder="1" applyAlignment="1">
      <alignment horizontal="center" vertical="center" wrapText="1"/>
    </xf>
    <xf numFmtId="3" fontId="8" fillId="2" borderId="1" xfId="1" applyNumberFormat="1" applyFont="1" applyFill="1" applyBorder="1" applyAlignment="1">
      <alignment horizontal="center" vertical="center" wrapText="1"/>
    </xf>
    <xf numFmtId="0" fontId="8" fillId="2" borderId="0" xfId="0" applyFont="1" applyFill="1" applyAlignment="1">
      <alignment horizontal="center" vertical="center"/>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3" fontId="10" fillId="3" borderId="1" xfId="0" applyNumberFormat="1" applyFont="1" applyFill="1" applyBorder="1" applyAlignment="1">
      <alignment horizontal="center" vertical="center" wrapText="1"/>
    </xf>
    <xf numFmtId="3" fontId="10" fillId="3" borderId="1" xfId="1" applyNumberFormat="1" applyFont="1" applyFill="1" applyBorder="1" applyAlignment="1">
      <alignment horizontal="right" vertical="center" wrapText="1"/>
    </xf>
    <xf numFmtId="3" fontId="10" fillId="3" borderId="1" xfId="1" applyNumberFormat="1" applyFont="1" applyFill="1" applyBorder="1" applyAlignment="1">
      <alignment horizontal="center" vertical="center" wrapText="1"/>
    </xf>
    <xf numFmtId="0" fontId="10" fillId="3" borderId="0" xfId="0" applyFont="1" applyFill="1" applyAlignment="1">
      <alignment horizontal="center" vertical="center"/>
    </xf>
    <xf numFmtId="0" fontId="10" fillId="3" borderId="1" xfId="0" applyFont="1" applyFill="1" applyBorder="1" applyAlignment="1">
      <alignment vertical="center" wrapText="1"/>
    </xf>
    <xf numFmtId="3" fontId="10" fillId="3" borderId="1" xfId="0" applyNumberFormat="1" applyFont="1" applyFill="1" applyBorder="1" applyAlignment="1">
      <alignment vertical="center" wrapText="1"/>
    </xf>
    <xf numFmtId="43" fontId="8" fillId="3" borderId="1" xfId="1" applyFont="1" applyFill="1" applyBorder="1" applyAlignment="1">
      <alignment horizontal="center" vertical="center" wrapText="1"/>
    </xf>
    <xf numFmtId="3" fontId="8" fillId="3" borderId="1" xfId="1" applyNumberFormat="1" applyFont="1" applyFill="1" applyBorder="1" applyAlignment="1">
      <alignment horizontal="right" vertical="center" wrapText="1"/>
    </xf>
    <xf numFmtId="164" fontId="10" fillId="3" borderId="1" xfId="1" applyNumberFormat="1" applyFont="1" applyFill="1" applyBorder="1" applyAlignment="1">
      <alignment horizontal="center" vertical="center" wrapText="1"/>
    </xf>
    <xf numFmtId="0" fontId="10" fillId="3" borderId="0" xfId="0" applyFont="1" applyFill="1" applyAlignment="1">
      <alignmen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wrapText="1"/>
    </xf>
    <xf numFmtId="3" fontId="10" fillId="2" borderId="1" xfId="0" applyNumberFormat="1" applyFont="1" applyFill="1" applyBorder="1" applyAlignment="1">
      <alignment vertical="center" wrapText="1"/>
    </xf>
    <xf numFmtId="43" fontId="10" fillId="2" borderId="1" xfId="1" applyFont="1" applyFill="1" applyBorder="1" applyAlignment="1">
      <alignment vertical="center" wrapText="1"/>
    </xf>
    <xf numFmtId="3" fontId="10" fillId="2" borderId="1" xfId="1" applyNumberFormat="1" applyFont="1" applyFill="1" applyBorder="1" applyAlignment="1">
      <alignment horizontal="right" vertical="center" wrapText="1"/>
    </xf>
    <xf numFmtId="0" fontId="10" fillId="2" borderId="0" xfId="0" applyFont="1" applyFill="1" applyAlignment="1">
      <alignment vertical="center"/>
    </xf>
    <xf numFmtId="0" fontId="3" fillId="2" borderId="1" xfId="0" quotePrefix="1" applyFont="1" applyFill="1" applyBorder="1" applyAlignment="1">
      <alignment vertical="center" wrapText="1"/>
    </xf>
    <xf numFmtId="3" fontId="3" fillId="2" borderId="1" xfId="0" applyNumberFormat="1" applyFont="1" applyFill="1" applyBorder="1" applyAlignment="1">
      <alignment vertical="center" wrapText="1"/>
    </xf>
    <xf numFmtId="43" fontId="3" fillId="2" borderId="1" xfId="1" applyFont="1" applyFill="1" applyBorder="1" applyAlignment="1">
      <alignment vertical="center" wrapText="1"/>
    </xf>
    <xf numFmtId="3" fontId="3" fillId="2" borderId="1" xfId="0" applyNumberFormat="1" applyFont="1" applyFill="1" applyBorder="1" applyAlignment="1">
      <alignment horizontal="right" vertical="center" wrapText="1"/>
    </xf>
    <xf numFmtId="165" fontId="3" fillId="2" borderId="1" xfId="1" applyNumberFormat="1" applyFont="1" applyFill="1" applyBorder="1" applyAlignment="1">
      <alignment horizontal="center" vertical="center" wrapText="1"/>
    </xf>
    <xf numFmtId="0" fontId="13" fillId="2" borderId="0" xfId="0" applyFont="1" applyFill="1" applyAlignment="1">
      <alignment vertical="center"/>
    </xf>
    <xf numFmtId="43" fontId="8" fillId="2" borderId="1" xfId="1" applyFont="1" applyFill="1" applyBorder="1" applyAlignment="1">
      <alignment horizontal="center" vertical="center" wrapText="1"/>
    </xf>
    <xf numFmtId="3" fontId="8" fillId="2" borderId="1" xfId="1" applyNumberFormat="1" applyFont="1" applyFill="1" applyBorder="1" applyAlignment="1">
      <alignment horizontal="right" vertical="center" wrapText="1"/>
    </xf>
    <xf numFmtId="43" fontId="10" fillId="2" borderId="1" xfId="1" applyFont="1" applyFill="1" applyBorder="1" applyAlignment="1">
      <alignment horizontal="center" vertical="center" wrapText="1"/>
    </xf>
    <xf numFmtId="3" fontId="3" fillId="2" borderId="1" xfId="1" applyNumberFormat="1" applyFont="1" applyFill="1" applyBorder="1" applyAlignment="1">
      <alignment horizontal="right" vertical="center"/>
    </xf>
    <xf numFmtId="164" fontId="3" fillId="2" borderId="1" xfId="1" applyNumberFormat="1" applyFont="1" applyFill="1" applyBorder="1" applyAlignment="1">
      <alignment horizontal="left" vertical="center"/>
    </xf>
    <xf numFmtId="3" fontId="3" fillId="2" borderId="1" xfId="1" applyNumberFormat="1" applyFont="1" applyFill="1" applyBorder="1" applyAlignment="1">
      <alignment horizontal="left" vertical="center" wrapText="1"/>
    </xf>
    <xf numFmtId="49" fontId="10" fillId="2" borderId="6" xfId="0" applyNumberFormat="1" applyFont="1" applyFill="1" applyBorder="1" applyAlignment="1">
      <alignment horizontal="center" vertical="center" wrapText="1"/>
    </xf>
    <xf numFmtId="0" fontId="10" fillId="4" borderId="1" xfId="0" applyFont="1" applyFill="1" applyBorder="1" applyAlignment="1">
      <alignment horizontal="center" vertical="center"/>
    </xf>
    <xf numFmtId="0" fontId="10" fillId="4" borderId="1" xfId="0" applyFont="1" applyFill="1" applyBorder="1" applyAlignment="1">
      <alignment vertical="center" wrapText="1"/>
    </xf>
    <xf numFmtId="3" fontId="10" fillId="4" borderId="1" xfId="0" applyNumberFormat="1" applyFont="1" applyFill="1" applyBorder="1" applyAlignment="1">
      <alignment vertical="center" wrapText="1"/>
    </xf>
    <xf numFmtId="43" fontId="8" fillId="4" borderId="1" xfId="1" applyFont="1" applyFill="1" applyBorder="1" applyAlignment="1">
      <alignment horizontal="center" vertical="center" wrapText="1"/>
    </xf>
    <xf numFmtId="0" fontId="10" fillId="4" borderId="0" xfId="0" applyFont="1" applyFill="1" applyAlignment="1">
      <alignment vertical="center"/>
    </xf>
    <xf numFmtId="164" fontId="3" fillId="2" borderId="1" xfId="1" applyNumberFormat="1" applyFont="1" applyFill="1" applyBorder="1" applyAlignment="1">
      <alignment horizontal="center" vertical="center" wrapText="1"/>
    </xf>
    <xf numFmtId="3" fontId="11" fillId="2" borderId="1" xfId="1" applyNumberFormat="1" applyFont="1" applyFill="1" applyBorder="1" applyAlignment="1">
      <alignment horizontal="right" vertical="center" wrapText="1"/>
    </xf>
    <xf numFmtId="0" fontId="17" fillId="2" borderId="1" xfId="0" applyFont="1" applyFill="1" applyBorder="1" applyAlignment="1">
      <alignment vertical="center" wrapText="1"/>
    </xf>
    <xf numFmtId="43" fontId="10" fillId="3" borderId="1" xfId="1" applyFont="1" applyFill="1" applyBorder="1" applyAlignment="1">
      <alignment horizontal="center" vertical="center" wrapText="1"/>
    </xf>
    <xf numFmtId="0" fontId="10" fillId="2" borderId="0" xfId="0" applyFont="1" applyFill="1" applyAlignment="1">
      <alignment horizontal="center" vertical="center"/>
    </xf>
    <xf numFmtId="0" fontId="13" fillId="2" borderId="0" xfId="0" applyFont="1" applyFill="1" applyAlignment="1">
      <alignment horizontal="left" vertical="center" wrapText="1"/>
    </xf>
    <xf numFmtId="3" fontId="13" fillId="2" borderId="0" xfId="0" applyNumberFormat="1" applyFont="1" applyFill="1" applyAlignment="1">
      <alignment horizontal="left" vertical="center" wrapText="1"/>
    </xf>
    <xf numFmtId="43" fontId="10" fillId="2" borderId="0" xfId="1" applyFont="1" applyFill="1" applyBorder="1" applyAlignment="1">
      <alignment horizontal="left" vertical="center"/>
    </xf>
    <xf numFmtId="3" fontId="10" fillId="2" borderId="0" xfId="1" applyNumberFormat="1" applyFont="1" applyFill="1" applyBorder="1" applyAlignment="1">
      <alignment horizontal="right" vertical="center"/>
    </xf>
    <xf numFmtId="164" fontId="10" fillId="2" borderId="0" xfId="1" applyNumberFormat="1" applyFont="1" applyFill="1" applyBorder="1" applyAlignment="1">
      <alignment horizontal="left" vertical="center"/>
    </xf>
    <xf numFmtId="164" fontId="3" fillId="2" borderId="0" xfId="1" applyNumberFormat="1" applyFont="1" applyFill="1" applyBorder="1" applyAlignment="1">
      <alignment vertical="center"/>
    </xf>
    <xf numFmtId="0" fontId="18" fillId="0" borderId="1" xfId="0" applyFont="1" applyBorder="1" applyAlignment="1">
      <alignment vertical="center" wrapText="1"/>
    </xf>
    <xf numFmtId="3" fontId="10" fillId="3" borderId="1" xfId="1" applyNumberFormat="1" applyFont="1" applyFill="1" applyBorder="1" applyAlignment="1">
      <alignment horizontal="left" vertical="center" wrapText="1"/>
    </xf>
    <xf numFmtId="3" fontId="10" fillId="2" borderId="1" xfId="1" applyNumberFormat="1" applyFont="1" applyFill="1" applyBorder="1" applyAlignment="1">
      <alignment horizontal="left" vertical="center" wrapText="1"/>
    </xf>
    <xf numFmtId="3" fontId="10" fillId="4" borderId="1" xfId="1" applyNumberFormat="1" applyFont="1" applyFill="1" applyBorder="1" applyAlignment="1">
      <alignment horizontal="left" vertical="center" wrapText="1"/>
    </xf>
    <xf numFmtId="3" fontId="10" fillId="2" borderId="0" xfId="1" applyNumberFormat="1" applyFont="1" applyFill="1" applyBorder="1" applyAlignment="1">
      <alignment horizontal="left" vertical="center"/>
    </xf>
    <xf numFmtId="0" fontId="17" fillId="2" borderId="1" xfId="0" quotePrefix="1" applyFont="1" applyFill="1" applyBorder="1" applyAlignment="1">
      <alignment vertical="center" wrapText="1"/>
    </xf>
    <xf numFmtId="3" fontId="17" fillId="2" borderId="1" xfId="1" applyNumberFormat="1" applyFont="1" applyFill="1" applyBorder="1" applyAlignment="1">
      <alignment horizontal="left" vertical="center" wrapText="1"/>
    </xf>
    <xf numFmtId="43" fontId="10" fillId="3" borderId="1" xfId="1" applyFont="1" applyFill="1" applyBorder="1" applyAlignment="1">
      <alignment vertical="center" wrapText="1"/>
    </xf>
    <xf numFmtId="43" fontId="3" fillId="2" borderId="0" xfId="1" applyFont="1" applyFill="1" applyBorder="1" applyAlignment="1">
      <alignment vertical="center"/>
    </xf>
    <xf numFmtId="165" fontId="10" fillId="2" borderId="2" xfId="1" applyNumberFormat="1" applyFont="1" applyFill="1" applyBorder="1" applyAlignment="1">
      <alignment horizontal="center" vertical="center" wrapText="1"/>
    </xf>
    <xf numFmtId="165" fontId="8" fillId="2" borderId="1" xfId="1" applyNumberFormat="1" applyFont="1" applyFill="1" applyBorder="1" applyAlignment="1">
      <alignment horizontal="center" vertical="center" wrapText="1"/>
    </xf>
    <xf numFmtId="165" fontId="10" fillId="3" borderId="1" xfId="1" applyNumberFormat="1" applyFont="1" applyFill="1" applyBorder="1" applyAlignment="1">
      <alignment vertical="center" wrapText="1"/>
    </xf>
    <xf numFmtId="165" fontId="10" fillId="2" borderId="1" xfId="1" applyNumberFormat="1" applyFont="1" applyFill="1" applyBorder="1" applyAlignment="1">
      <alignment vertical="center" wrapText="1"/>
    </xf>
    <xf numFmtId="165" fontId="3" fillId="2" borderId="1" xfId="1" applyNumberFormat="1" applyFont="1" applyFill="1" applyBorder="1" applyAlignment="1">
      <alignment vertical="center" wrapText="1"/>
    </xf>
    <xf numFmtId="165" fontId="3" fillId="2" borderId="0" xfId="1" applyNumberFormat="1" applyFont="1" applyFill="1" applyBorder="1" applyAlignment="1">
      <alignment vertical="center"/>
    </xf>
    <xf numFmtId="3" fontId="10" fillId="3" borderId="1" xfId="1" applyNumberFormat="1" applyFont="1" applyFill="1" applyBorder="1" applyAlignment="1">
      <alignment vertical="center" wrapText="1"/>
    </xf>
    <xf numFmtId="3" fontId="10" fillId="2" borderId="1" xfId="1" applyNumberFormat="1" applyFont="1" applyFill="1" applyBorder="1" applyAlignment="1">
      <alignment vertical="center" wrapText="1"/>
    </xf>
    <xf numFmtId="3" fontId="3" fillId="2" borderId="1" xfId="1" applyNumberFormat="1" applyFont="1" applyFill="1" applyBorder="1" applyAlignment="1">
      <alignment vertical="center" wrapText="1"/>
    </xf>
    <xf numFmtId="3" fontId="10" fillId="4" borderId="1" xfId="1" applyNumberFormat="1" applyFont="1" applyFill="1" applyBorder="1" applyAlignment="1">
      <alignment vertical="center" wrapText="1"/>
    </xf>
    <xf numFmtId="3" fontId="3" fillId="2" borderId="0" xfId="1" applyNumberFormat="1" applyFont="1" applyFill="1" applyBorder="1" applyAlignment="1">
      <alignment vertical="center"/>
    </xf>
    <xf numFmtId="4" fontId="3" fillId="2" borderId="1" xfId="1" applyNumberFormat="1" applyFont="1" applyFill="1" applyBorder="1" applyAlignment="1">
      <alignment horizontal="right" vertical="center" wrapText="1"/>
    </xf>
    <xf numFmtId="43" fontId="3" fillId="2" borderId="1" xfId="1" applyFont="1" applyFill="1" applyBorder="1" applyAlignment="1">
      <alignment horizontal="right" vertical="center" wrapText="1"/>
    </xf>
    <xf numFmtId="3" fontId="13" fillId="2" borderId="0" xfId="0" applyNumberFormat="1" applyFont="1" applyFill="1" applyAlignment="1">
      <alignment vertical="center"/>
    </xf>
    <xf numFmtId="165" fontId="10" fillId="3" borderId="1" xfId="1" applyNumberFormat="1" applyFont="1" applyFill="1" applyBorder="1" applyAlignment="1">
      <alignment horizontal="center" vertical="center" wrapText="1"/>
    </xf>
    <xf numFmtId="165" fontId="8" fillId="4" borderId="1" xfId="1" applyNumberFormat="1" applyFont="1" applyFill="1" applyBorder="1" applyAlignment="1">
      <alignment horizontal="center" vertical="center" wrapText="1"/>
    </xf>
    <xf numFmtId="165" fontId="10" fillId="2" borderId="1" xfId="1" applyNumberFormat="1" applyFont="1" applyFill="1" applyBorder="1" applyAlignment="1">
      <alignment horizontal="center" vertical="center" wrapText="1"/>
    </xf>
    <xf numFmtId="165" fontId="3" fillId="2" borderId="1" xfId="1" applyNumberFormat="1" applyFont="1" applyFill="1" applyBorder="1" applyAlignment="1">
      <alignment horizontal="right" vertical="center" wrapText="1"/>
    </xf>
    <xf numFmtId="165" fontId="8" fillId="2" borderId="1" xfId="0" applyNumberFormat="1" applyFont="1" applyFill="1" applyBorder="1" applyAlignment="1">
      <alignment horizontal="center" vertical="center" wrapText="1"/>
    </xf>
    <xf numFmtId="43" fontId="3" fillId="2" borderId="1" xfId="1" applyFont="1" applyFill="1" applyBorder="1" applyAlignment="1">
      <alignment horizontal="left" vertical="center"/>
    </xf>
    <xf numFmtId="43" fontId="9" fillId="2" borderId="1" xfId="1" applyFont="1" applyFill="1" applyBorder="1" applyAlignment="1">
      <alignment horizontal="center" vertical="center" wrapText="1"/>
    </xf>
    <xf numFmtId="3" fontId="3" fillId="2" borderId="0" xfId="0" applyNumberFormat="1" applyFont="1" applyFill="1" applyAlignment="1">
      <alignment vertical="center"/>
    </xf>
    <xf numFmtId="3" fontId="19" fillId="2" borderId="1" xfId="1" applyNumberFormat="1" applyFont="1" applyFill="1" applyBorder="1" applyAlignment="1">
      <alignment horizontal="left" vertical="center" wrapText="1"/>
    </xf>
    <xf numFmtId="43" fontId="19" fillId="2" borderId="1" xfId="1" applyFont="1" applyFill="1" applyBorder="1" applyAlignment="1">
      <alignment horizontal="center" vertical="center" wrapText="1"/>
    </xf>
    <xf numFmtId="3" fontId="19" fillId="2" borderId="1" xfId="1" applyNumberFormat="1" applyFont="1" applyFill="1" applyBorder="1" applyAlignment="1">
      <alignment horizontal="right" vertical="center" wrapText="1"/>
    </xf>
    <xf numFmtId="3" fontId="19" fillId="2" borderId="1" xfId="0" applyNumberFormat="1" applyFont="1" applyFill="1" applyBorder="1" applyAlignment="1">
      <alignment vertical="center" wrapText="1"/>
    </xf>
    <xf numFmtId="43" fontId="19" fillId="2" borderId="1" xfId="1" applyFont="1" applyFill="1" applyBorder="1" applyAlignment="1">
      <alignment vertical="center" wrapText="1"/>
    </xf>
    <xf numFmtId="0" fontId="19" fillId="2" borderId="1" xfId="0" applyFont="1" applyFill="1" applyBorder="1" applyAlignment="1">
      <alignment vertical="center" wrapText="1"/>
    </xf>
    <xf numFmtId="3" fontId="19" fillId="2" borderId="1" xfId="1" applyNumberFormat="1" applyFont="1" applyFill="1" applyBorder="1" applyAlignment="1">
      <alignment vertical="center" wrapText="1"/>
    </xf>
    <xf numFmtId="3" fontId="20" fillId="2" borderId="1" xfId="1" applyNumberFormat="1" applyFont="1" applyFill="1" applyBorder="1" applyAlignment="1">
      <alignment horizontal="left" vertical="center" wrapText="1"/>
    </xf>
    <xf numFmtId="3" fontId="20" fillId="2" borderId="1" xfId="1" applyNumberFormat="1" applyFont="1" applyFill="1" applyBorder="1" applyAlignment="1">
      <alignment horizontal="right" vertical="center" wrapText="1"/>
    </xf>
    <xf numFmtId="43" fontId="20" fillId="2" borderId="1" xfId="1" applyFont="1" applyFill="1" applyBorder="1" applyAlignment="1">
      <alignment vertical="center" wrapText="1"/>
    </xf>
    <xf numFmtId="3" fontId="20" fillId="2" borderId="1" xfId="1" applyNumberFormat="1" applyFont="1" applyFill="1" applyBorder="1" applyAlignment="1">
      <alignment vertical="center" wrapText="1"/>
    </xf>
    <xf numFmtId="3" fontId="20" fillId="2" borderId="1" xfId="0" applyNumberFormat="1" applyFont="1" applyFill="1" applyBorder="1" applyAlignment="1">
      <alignment vertical="center" wrapText="1"/>
    </xf>
    <xf numFmtId="0" fontId="20" fillId="2" borderId="1" xfId="0" applyFont="1" applyFill="1" applyBorder="1" applyAlignment="1">
      <alignment vertical="center" wrapText="1"/>
    </xf>
    <xf numFmtId="3" fontId="21" fillId="2" borderId="1" xfId="1" applyNumberFormat="1" applyFont="1" applyFill="1" applyBorder="1" applyAlignment="1">
      <alignment horizontal="left" vertical="center" wrapText="1"/>
    </xf>
    <xf numFmtId="43" fontId="22" fillId="2" borderId="1" xfId="1" applyFont="1" applyFill="1" applyBorder="1" applyAlignment="1">
      <alignment horizontal="center" vertical="center" wrapText="1"/>
    </xf>
    <xf numFmtId="43" fontId="20" fillId="2" borderId="1" xfId="1" applyFont="1" applyFill="1" applyBorder="1" applyAlignment="1">
      <alignment horizontal="right" vertical="center" wrapText="1"/>
    </xf>
    <xf numFmtId="0" fontId="24" fillId="2" borderId="0" xfId="0" applyFont="1" applyFill="1" applyAlignment="1">
      <alignment vertical="center"/>
    </xf>
    <xf numFmtId="0" fontId="19" fillId="3" borderId="1" xfId="0" applyFont="1" applyFill="1" applyBorder="1" applyAlignment="1">
      <alignment horizontal="center" vertical="center" wrapText="1"/>
    </xf>
    <xf numFmtId="43" fontId="19" fillId="3" borderId="1" xfId="1" applyFont="1" applyFill="1" applyBorder="1" applyAlignment="1">
      <alignment horizontal="center" vertical="center" wrapText="1"/>
    </xf>
    <xf numFmtId="3" fontId="19" fillId="3" borderId="1" xfId="1" applyNumberFormat="1" applyFont="1" applyFill="1" applyBorder="1" applyAlignment="1">
      <alignment horizontal="right" vertical="center" wrapText="1"/>
    </xf>
    <xf numFmtId="3" fontId="19" fillId="3" borderId="1" xfId="1" applyNumberFormat="1" applyFont="1" applyFill="1" applyBorder="1" applyAlignment="1">
      <alignment horizontal="center" vertical="center" wrapText="1"/>
    </xf>
    <xf numFmtId="0" fontId="19" fillId="3" borderId="1" xfId="0" applyFont="1" applyFill="1" applyBorder="1" applyAlignment="1">
      <alignment vertical="center" wrapText="1"/>
    </xf>
    <xf numFmtId="3" fontId="19" fillId="3" borderId="1" xfId="0" applyNumberFormat="1" applyFont="1" applyFill="1" applyBorder="1" applyAlignment="1">
      <alignment vertical="center" wrapText="1"/>
    </xf>
    <xf numFmtId="3" fontId="19" fillId="3" borderId="1" xfId="1" applyNumberFormat="1" applyFont="1" applyFill="1" applyBorder="1" applyAlignment="1">
      <alignment horizontal="left" vertical="center" wrapText="1"/>
    </xf>
    <xf numFmtId="43" fontId="19" fillId="3" borderId="1" xfId="1" applyFont="1" applyFill="1" applyBorder="1" applyAlignment="1">
      <alignment vertical="center" wrapText="1"/>
    </xf>
    <xf numFmtId="3" fontId="19" fillId="3" borderId="1" xfId="1" applyNumberFormat="1" applyFont="1" applyFill="1" applyBorder="1" applyAlignment="1">
      <alignment vertical="center" wrapText="1"/>
    </xf>
    <xf numFmtId="0" fontId="3" fillId="2" borderId="1" xfId="0" applyFont="1" applyFill="1" applyBorder="1" applyAlignment="1">
      <alignment horizontal="center" vertical="center"/>
    </xf>
    <xf numFmtId="0" fontId="3" fillId="2" borderId="0" xfId="0" applyFont="1" applyFill="1" applyAlignment="1">
      <alignment horizontal="left" vertical="center" wrapText="1"/>
    </xf>
    <xf numFmtId="49" fontId="10" fillId="2" borderId="6" xfId="0" applyNumberFormat="1" applyFont="1" applyFill="1" applyBorder="1" applyAlignment="1">
      <alignment horizontal="center" vertical="center" wrapText="1"/>
    </xf>
    <xf numFmtId="3" fontId="3" fillId="2" borderId="3" xfId="0" applyNumberFormat="1" applyFont="1" applyFill="1" applyBorder="1" applyAlignment="1">
      <alignment vertical="center" wrapText="1"/>
    </xf>
    <xf numFmtId="0" fontId="3" fillId="2" borderId="2" xfId="0" applyFont="1" applyFill="1" applyBorder="1" applyAlignment="1">
      <alignment horizontal="center" vertical="center" wrapText="1"/>
    </xf>
    <xf numFmtId="4" fontId="3" fillId="2" borderId="1" xfId="1" applyNumberFormat="1" applyFont="1" applyFill="1" applyBorder="1" applyAlignment="1">
      <alignment horizontal="center" vertical="center" wrapText="1"/>
    </xf>
    <xf numFmtId="49" fontId="3" fillId="2" borderId="1" xfId="1" applyNumberFormat="1" applyFont="1" applyFill="1" applyBorder="1" applyAlignment="1">
      <alignment horizontal="center" vertical="center" wrapText="1"/>
    </xf>
    <xf numFmtId="0" fontId="11" fillId="2" borderId="1" xfId="0" applyFont="1" applyFill="1" applyBorder="1" applyAlignment="1">
      <alignment vertical="center" wrapText="1"/>
    </xf>
    <xf numFmtId="3" fontId="11" fillId="2" borderId="1" xfId="0" applyNumberFormat="1" applyFont="1" applyFill="1" applyBorder="1" applyAlignment="1">
      <alignment vertical="center" wrapText="1"/>
    </xf>
    <xf numFmtId="4" fontId="11" fillId="2" borderId="1" xfId="1" applyNumberFormat="1" applyFont="1" applyFill="1" applyBorder="1" applyAlignment="1">
      <alignment horizontal="center" vertical="center" wrapText="1"/>
    </xf>
    <xf numFmtId="3" fontId="11" fillId="2" borderId="1" xfId="1" applyNumberFormat="1" applyFont="1" applyFill="1" applyBorder="1" applyAlignment="1">
      <alignment horizontal="left" vertical="center" wrapText="1"/>
    </xf>
    <xf numFmtId="0" fontId="3" fillId="2" borderId="1" xfId="0" quotePrefix="1" applyFont="1" applyFill="1" applyBorder="1" applyAlignment="1">
      <alignment horizontal="center" vertical="center" wrapText="1"/>
    </xf>
    <xf numFmtId="0" fontId="11" fillId="2" borderId="1" xfId="0" quotePrefix="1" applyFont="1" applyFill="1" applyBorder="1" applyAlignment="1">
      <alignment vertical="center" wrapText="1"/>
    </xf>
    <xf numFmtId="3" fontId="11" fillId="2" borderId="1" xfId="0" applyNumberFormat="1" applyFont="1" applyFill="1" applyBorder="1" applyAlignment="1">
      <alignment horizontal="right" vertical="center" wrapText="1"/>
    </xf>
    <xf numFmtId="3" fontId="3" fillId="2" borderId="2" xfId="0" applyNumberFormat="1" applyFont="1" applyFill="1" applyBorder="1" applyAlignment="1">
      <alignment vertical="center" wrapText="1"/>
    </xf>
    <xf numFmtId="3" fontId="11" fillId="2" borderId="1" xfId="1" applyNumberFormat="1" applyFont="1" applyFill="1" applyBorder="1" applyAlignment="1">
      <alignment vertical="center" wrapText="1"/>
    </xf>
    <xf numFmtId="0" fontId="3" fillId="2" borderId="1" xfId="0" applyFont="1" applyFill="1" applyBorder="1" applyAlignment="1">
      <alignment horizontal="center" vertical="center" wrapText="1"/>
    </xf>
    <xf numFmtId="166" fontId="3" fillId="2" borderId="1" xfId="1" applyNumberFormat="1" applyFont="1" applyFill="1" applyBorder="1" applyAlignment="1">
      <alignment vertical="center" wrapText="1"/>
    </xf>
    <xf numFmtId="0" fontId="11" fillId="2" borderId="1" xfId="0" applyFont="1" applyFill="1" applyBorder="1" applyAlignment="1">
      <alignment horizontal="left" vertical="center" wrapText="1"/>
    </xf>
    <xf numFmtId="43" fontId="11" fillId="2" borderId="1" xfId="1" applyFont="1" applyFill="1" applyBorder="1" applyAlignment="1">
      <alignment vertical="center" wrapText="1"/>
    </xf>
    <xf numFmtId="0" fontId="11" fillId="2" borderId="1" xfId="0" applyFont="1" applyFill="1" applyBorder="1" applyAlignment="1">
      <alignment horizontal="center" vertical="center" wrapText="1"/>
    </xf>
    <xf numFmtId="0" fontId="13" fillId="2" borderId="1" xfId="0" applyFont="1" applyFill="1" applyBorder="1" applyAlignment="1">
      <alignment vertical="center"/>
    </xf>
    <xf numFmtId="0" fontId="3" fillId="2" borderId="1" xfId="0" applyFont="1" applyFill="1" applyBorder="1" applyAlignment="1">
      <alignment vertical="center"/>
    </xf>
    <xf numFmtId="0" fontId="11" fillId="2" borderId="1" xfId="0" applyFont="1" applyFill="1" applyBorder="1" applyAlignment="1">
      <alignment vertical="center"/>
    </xf>
    <xf numFmtId="0" fontId="13" fillId="2" borderId="1" xfId="0" applyFont="1" applyFill="1" applyBorder="1" applyAlignment="1">
      <alignment horizontal="center" vertical="center"/>
    </xf>
    <xf numFmtId="0" fontId="13" fillId="2" borderId="0" xfId="0" applyFont="1" applyFill="1" applyAlignment="1">
      <alignment vertical="center" wrapText="1"/>
    </xf>
    <xf numFmtId="0" fontId="13" fillId="2" borderId="1" xfId="0" applyFont="1" applyFill="1" applyBorder="1" applyAlignment="1">
      <alignment vertical="center" wrapText="1"/>
    </xf>
    <xf numFmtId="0" fontId="3" fillId="2" borderId="8" xfId="0" applyFont="1" applyFill="1" applyBorder="1" applyAlignment="1">
      <alignment horizontal="center" vertical="center" wrapText="1"/>
    </xf>
    <xf numFmtId="3" fontId="11" fillId="2" borderId="1" xfId="1" applyNumberFormat="1" applyFont="1" applyFill="1" applyBorder="1" applyAlignment="1">
      <alignment horizontal="center" vertical="center" wrapText="1"/>
    </xf>
    <xf numFmtId="3" fontId="3" fillId="2" borderId="1" xfId="1" applyNumberFormat="1" applyFont="1" applyFill="1" applyBorder="1" applyAlignment="1">
      <alignment horizontal="center" vertical="center" wrapText="1"/>
    </xf>
    <xf numFmtId="37" fontId="11" fillId="2" borderId="1" xfId="1" applyNumberFormat="1" applyFont="1" applyFill="1" applyBorder="1" applyAlignment="1">
      <alignment vertical="center" wrapText="1"/>
    </xf>
    <xf numFmtId="37" fontId="3" fillId="2" borderId="1" xfId="1" applyNumberFormat="1" applyFont="1" applyFill="1" applyBorder="1" applyAlignment="1">
      <alignment horizontal="center" vertical="center" wrapText="1"/>
    </xf>
    <xf numFmtId="3" fontId="11" fillId="2" borderId="1" xfId="0" applyNumberFormat="1" applyFont="1" applyFill="1" applyBorder="1" applyAlignment="1">
      <alignmen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3" fontId="10" fillId="2" borderId="1" xfId="0" applyNumberFormat="1" applyFont="1" applyFill="1" applyBorder="1" applyAlignment="1">
      <alignment horizontal="center" vertical="center" wrapText="1"/>
    </xf>
    <xf numFmtId="3" fontId="10" fillId="2" borderId="1" xfId="1" applyNumberFormat="1" applyFont="1" applyFill="1" applyBorder="1" applyAlignment="1">
      <alignment horizontal="center" vertical="center" wrapText="1"/>
    </xf>
    <xf numFmtId="165" fontId="10" fillId="2" borderId="1" xfId="0" applyNumberFormat="1" applyFont="1" applyFill="1" applyBorder="1" applyAlignment="1">
      <alignment horizontal="center" vertical="center" wrapText="1"/>
    </xf>
    <xf numFmtId="4" fontId="8" fillId="2" borderId="1" xfId="1" applyNumberFormat="1" applyFont="1" applyFill="1" applyBorder="1" applyAlignment="1">
      <alignment horizontal="center" vertical="center" wrapText="1"/>
    </xf>
    <xf numFmtId="164" fontId="10" fillId="2" borderId="1" xfId="1" applyNumberFormat="1" applyFont="1" applyFill="1" applyBorder="1" applyAlignment="1">
      <alignment horizontal="center" vertical="center" wrapText="1"/>
    </xf>
    <xf numFmtId="0" fontId="10" fillId="2" borderId="0" xfId="0" applyFont="1" applyFill="1" applyAlignment="1">
      <alignment vertical="center" wrapText="1"/>
    </xf>
    <xf numFmtId="0" fontId="10" fillId="2" borderId="1" xfId="0" applyFont="1" applyFill="1" applyBorder="1" applyAlignment="1">
      <alignment vertical="center"/>
    </xf>
    <xf numFmtId="4" fontId="10" fillId="2" borderId="1" xfId="0" applyNumberFormat="1" applyFont="1" applyFill="1" applyBorder="1" applyAlignment="1">
      <alignment horizontal="center" vertical="center" wrapText="1"/>
    </xf>
    <xf numFmtId="3" fontId="8" fillId="2" borderId="2" xfId="1" applyNumberFormat="1" applyFont="1" applyFill="1" applyBorder="1" applyAlignment="1">
      <alignment horizontal="center" vertical="center" wrapText="1"/>
    </xf>
    <xf numFmtId="165" fontId="10" fillId="2" borderId="1" xfId="0" applyNumberFormat="1" applyFont="1" applyFill="1" applyBorder="1" applyAlignment="1">
      <alignment vertical="center" wrapText="1"/>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16" fillId="0" borderId="0" xfId="0" applyFont="1" applyAlignment="1">
      <alignment horizontal="center" vertical="center" wrapText="1"/>
    </xf>
    <xf numFmtId="0" fontId="3" fillId="2" borderId="0" xfId="0" applyFont="1" applyFill="1" applyAlignment="1">
      <alignment horizontal="left" vertical="center" wrapText="1"/>
    </xf>
    <xf numFmtId="0" fontId="10" fillId="2" borderId="1" xfId="0" applyFont="1" applyFill="1" applyBorder="1" applyAlignment="1">
      <alignment horizontal="center" vertical="center"/>
    </xf>
    <xf numFmtId="49" fontId="10" fillId="2" borderId="4" xfId="0" applyNumberFormat="1" applyFont="1" applyFill="1" applyBorder="1" applyAlignment="1">
      <alignment horizontal="center" vertical="center" wrapText="1"/>
    </xf>
    <xf numFmtId="49" fontId="10" fillId="2" borderId="6" xfId="0" applyNumberFormat="1" applyFont="1" applyFill="1" applyBorder="1" applyAlignment="1">
      <alignment horizontal="center" vertical="center" wrapText="1"/>
    </xf>
    <xf numFmtId="49" fontId="10" fillId="2" borderId="5" xfId="0" applyNumberFormat="1"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0" borderId="0" xfId="0" applyFont="1" applyAlignment="1">
      <alignment horizontal="center" vertical="center" wrapText="1"/>
    </xf>
    <xf numFmtId="49" fontId="10" fillId="2" borderId="1" xfId="0" applyNumberFormat="1" applyFont="1" applyFill="1" applyBorder="1" applyAlignment="1">
      <alignment horizontal="center" vertical="center" wrapText="1"/>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tabSelected="1" zoomScale="71" zoomScaleNormal="71" zoomScaleSheetLayoutView="25" workbookViewId="0">
      <selection activeCell="J5" sqref="J5:M5"/>
    </sheetView>
  </sheetViews>
  <sheetFormatPr defaultColWidth="8.7109375" defaultRowHeight="16.5" outlineLevelRow="1" x14ac:dyDescent="0.25"/>
  <cols>
    <col min="1" max="1" width="8" style="70" customWidth="1"/>
    <col min="2" max="2" width="38.28515625" style="71" customWidth="1"/>
    <col min="3" max="3" width="11.7109375" style="72" customWidth="1"/>
    <col min="4" max="4" width="16.28515625" style="73" customWidth="1"/>
    <col min="5" max="5" width="18.7109375" style="74" customWidth="1"/>
    <col min="6" max="6" width="41.42578125" style="74" customWidth="1"/>
    <col min="7" max="7" width="12.28515625" style="74" customWidth="1"/>
    <col min="8" max="8" width="16.5703125" style="73" customWidth="1"/>
    <col min="9" max="9" width="18.5703125" style="74" customWidth="1"/>
    <col min="10" max="10" width="41.140625" style="81" customWidth="1"/>
    <col min="11" max="11" width="15" style="74" customWidth="1"/>
    <col min="12" max="12" width="14" style="85" customWidth="1"/>
    <col min="13" max="13" width="18.28515625" style="96" customWidth="1"/>
    <col min="14" max="14" width="20.5703125" style="76" customWidth="1"/>
    <col min="15" max="15" width="24.85546875" style="53" customWidth="1"/>
    <col min="16" max="16384" width="8.7109375" style="53"/>
  </cols>
  <sheetData>
    <row r="1" spans="1:17" ht="44.25" customHeight="1" x14ac:dyDescent="0.25">
      <c r="A1" s="188" t="s">
        <v>141</v>
      </c>
      <c r="B1" s="188"/>
      <c r="C1" s="188"/>
      <c r="D1" s="188"/>
      <c r="E1" s="188"/>
      <c r="F1" s="188"/>
      <c r="G1" s="188"/>
      <c r="H1" s="188"/>
      <c r="I1" s="188"/>
      <c r="J1" s="188"/>
      <c r="K1" s="188"/>
      <c r="L1" s="188"/>
      <c r="M1" s="188"/>
      <c r="N1" s="188"/>
      <c r="O1" s="188"/>
    </row>
    <row r="2" spans="1:17" ht="24.75" customHeight="1" x14ac:dyDescent="0.25">
      <c r="A2" s="16"/>
      <c r="B2" s="189" t="s">
        <v>142</v>
      </c>
      <c r="C2" s="189"/>
      <c r="D2" s="189"/>
      <c r="E2" s="189"/>
      <c r="F2" s="189"/>
      <c r="G2" s="189"/>
      <c r="H2" s="189"/>
      <c r="I2" s="189"/>
      <c r="J2" s="189"/>
      <c r="K2" s="189"/>
      <c r="L2" s="189"/>
      <c r="M2" s="189"/>
      <c r="N2" s="135"/>
    </row>
    <row r="3" spans="1:17" s="124" customFormat="1" ht="26.25" customHeight="1" x14ac:dyDescent="0.25">
      <c r="A3" s="16"/>
      <c r="B3" s="189" t="s">
        <v>143</v>
      </c>
      <c r="C3" s="189"/>
      <c r="D3" s="189"/>
      <c r="E3" s="189"/>
      <c r="F3" s="189"/>
      <c r="G3" s="189"/>
      <c r="H3" s="189"/>
      <c r="I3" s="189"/>
      <c r="J3" s="189"/>
      <c r="K3" s="189"/>
      <c r="L3" s="189"/>
      <c r="M3" s="189"/>
      <c r="N3" s="135"/>
    </row>
    <row r="4" spans="1:17" s="2" customFormat="1" ht="19.5" customHeight="1" x14ac:dyDescent="0.25">
      <c r="A4" s="16"/>
      <c r="B4" s="189" t="s">
        <v>144</v>
      </c>
      <c r="C4" s="189"/>
      <c r="D4" s="189"/>
      <c r="E4" s="189"/>
      <c r="F4" s="189"/>
      <c r="G4" s="189"/>
      <c r="H4" s="189"/>
      <c r="I4" s="189"/>
      <c r="J4" s="189"/>
      <c r="K4" s="189"/>
      <c r="L4" s="189"/>
      <c r="M4" s="189"/>
      <c r="N4" s="161"/>
    </row>
    <row r="5" spans="1:17" s="2" customFormat="1" ht="57.75" customHeight="1" x14ac:dyDescent="0.25">
      <c r="A5" s="190" t="s">
        <v>0</v>
      </c>
      <c r="B5" s="191" t="s">
        <v>133</v>
      </c>
      <c r="C5" s="192"/>
      <c r="D5" s="192"/>
      <c r="E5" s="193"/>
      <c r="F5" s="191" t="s">
        <v>134</v>
      </c>
      <c r="G5" s="192"/>
      <c r="H5" s="192"/>
      <c r="I5" s="193"/>
      <c r="J5" s="191" t="s">
        <v>135</v>
      </c>
      <c r="K5" s="192"/>
      <c r="L5" s="192"/>
      <c r="M5" s="192"/>
      <c r="N5" s="136"/>
      <c r="O5" s="181" t="s">
        <v>124</v>
      </c>
    </row>
    <row r="6" spans="1:17" s="2" customFormat="1" ht="100.5" customHeight="1" x14ac:dyDescent="0.25">
      <c r="A6" s="190"/>
      <c r="B6" s="17" t="s">
        <v>7</v>
      </c>
      <c r="C6" s="18" t="s">
        <v>9</v>
      </c>
      <c r="D6" s="19" t="s">
        <v>126</v>
      </c>
      <c r="E6" s="20" t="s">
        <v>127</v>
      </c>
      <c r="F6" s="17" t="s">
        <v>7</v>
      </c>
      <c r="G6" s="21" t="s">
        <v>9</v>
      </c>
      <c r="H6" s="19" t="s">
        <v>128</v>
      </c>
      <c r="I6" s="20" t="s">
        <v>127</v>
      </c>
      <c r="J6" s="22" t="s">
        <v>7</v>
      </c>
      <c r="K6" s="23" t="s">
        <v>10</v>
      </c>
      <c r="L6" s="86" t="s">
        <v>126</v>
      </c>
      <c r="M6" s="20" t="s">
        <v>136</v>
      </c>
      <c r="N6" s="20" t="s">
        <v>137</v>
      </c>
      <c r="O6" s="182"/>
    </row>
    <row r="7" spans="1:17" ht="42.75" customHeight="1" x14ac:dyDescent="0.25">
      <c r="A7" s="25">
        <v>1</v>
      </c>
      <c r="B7" s="26">
        <v>2</v>
      </c>
      <c r="C7" s="27">
        <v>3</v>
      </c>
      <c r="D7" s="26">
        <v>4</v>
      </c>
      <c r="E7" s="28" t="s">
        <v>14</v>
      </c>
      <c r="F7" s="28">
        <v>6</v>
      </c>
      <c r="G7" s="28">
        <v>7</v>
      </c>
      <c r="H7" s="28">
        <v>8</v>
      </c>
      <c r="I7" s="28" t="s">
        <v>15</v>
      </c>
      <c r="J7" s="28">
        <v>10</v>
      </c>
      <c r="K7" s="28" t="s">
        <v>85</v>
      </c>
      <c r="L7" s="104">
        <v>12</v>
      </c>
      <c r="M7" s="28" t="s">
        <v>13</v>
      </c>
      <c r="N7" s="26" t="s">
        <v>59</v>
      </c>
      <c r="O7" s="155"/>
    </row>
    <row r="8" spans="1:17" s="24" customFormat="1" ht="50.25" customHeight="1" x14ac:dyDescent="0.25">
      <c r="A8" s="169"/>
      <c r="B8" s="170" t="s">
        <v>58</v>
      </c>
      <c r="C8" s="171"/>
      <c r="D8" s="170"/>
      <c r="E8" s="46">
        <f>E9+E26</f>
        <v>92406104000</v>
      </c>
      <c r="F8" s="172"/>
      <c r="G8" s="172"/>
      <c r="H8" s="172"/>
      <c r="I8" s="46">
        <f>I9+I26</f>
        <v>12270900000</v>
      </c>
      <c r="J8" s="79"/>
      <c r="K8" s="172"/>
      <c r="L8" s="173"/>
      <c r="M8" s="46">
        <f>M9+M26</f>
        <v>205876306000</v>
      </c>
      <c r="N8" s="46">
        <f>M8-E8-I8</f>
        <v>101199302000</v>
      </c>
      <c r="O8" s="158"/>
    </row>
    <row r="9" spans="1:17" s="29" customFormat="1" ht="84.75" customHeight="1" x14ac:dyDescent="0.25">
      <c r="A9" s="169" t="s">
        <v>16</v>
      </c>
      <c r="B9" s="43" t="s">
        <v>91</v>
      </c>
      <c r="C9" s="44">
        <f>C10+C19+C23+C24+C25</f>
        <v>5469</v>
      </c>
      <c r="D9" s="174"/>
      <c r="E9" s="44">
        <f>E10+E19+E23+E24+E25</f>
        <v>91597400000</v>
      </c>
      <c r="F9" s="172" t="s">
        <v>108</v>
      </c>
      <c r="G9" s="44">
        <f>G10+G23</f>
        <v>1019</v>
      </c>
      <c r="H9" s="175"/>
      <c r="I9" s="44">
        <f>I10+I23</f>
        <v>12270900000</v>
      </c>
      <c r="J9" s="79" t="s">
        <v>91</v>
      </c>
      <c r="K9" s="44">
        <f>K10+K19+K23+K24+K25</f>
        <v>11184</v>
      </c>
      <c r="L9" s="173"/>
      <c r="M9" s="44">
        <f>M10+M19+M23+M24+M25</f>
        <v>205453000000</v>
      </c>
      <c r="N9" s="44">
        <f>N10+N19+N23+N24+N25</f>
        <v>101584700000</v>
      </c>
      <c r="O9" s="25"/>
    </row>
    <row r="10" spans="1:17" s="70" customFormat="1" ht="62.25" customHeight="1" x14ac:dyDescent="0.25">
      <c r="A10" s="134">
        <v>1</v>
      </c>
      <c r="B10" s="9" t="s">
        <v>92</v>
      </c>
      <c r="C10" s="49">
        <f>C11+C12</f>
        <v>4200</v>
      </c>
      <c r="D10" s="139"/>
      <c r="E10" s="49">
        <f>E11+E12</f>
        <v>79736000000</v>
      </c>
      <c r="F10" s="150" t="s">
        <v>115</v>
      </c>
      <c r="G10" s="49">
        <f>G11+G12+G15</f>
        <v>968</v>
      </c>
      <c r="H10" s="50"/>
      <c r="I10" s="49">
        <f>I11+I12+I15</f>
        <v>11766000000</v>
      </c>
      <c r="J10" s="79" t="s">
        <v>93</v>
      </c>
      <c r="K10" s="49">
        <f>K11+K12</f>
        <v>10115</v>
      </c>
      <c r="L10" s="140"/>
      <c r="M10" s="94">
        <f>M11+M12</f>
        <v>195576000000</v>
      </c>
      <c r="N10" s="49">
        <f>M10-E10-I10</f>
        <v>104074000000</v>
      </c>
      <c r="O10" s="183"/>
      <c r="P10" s="176"/>
      <c r="Q10" s="176"/>
    </row>
    <row r="11" spans="1:17" s="70" customFormat="1" ht="131.25" customHeight="1" x14ac:dyDescent="0.25">
      <c r="A11" s="167">
        <v>1.1000000000000001</v>
      </c>
      <c r="B11" s="141" t="s">
        <v>106</v>
      </c>
      <c r="C11" s="142">
        <v>144</v>
      </c>
      <c r="D11" s="143"/>
      <c r="E11" s="142">
        <v>1628000000</v>
      </c>
      <c r="F11" s="150" t="s">
        <v>116</v>
      </c>
      <c r="G11" s="49">
        <v>200</v>
      </c>
      <c r="H11" s="50"/>
      <c r="I11" s="49">
        <v>1000000000</v>
      </c>
      <c r="J11" s="144" t="s">
        <v>95</v>
      </c>
      <c r="K11" s="49">
        <v>344</v>
      </c>
      <c r="L11" s="140"/>
      <c r="M11" s="94">
        <f>E11+I11</f>
        <v>2628000000</v>
      </c>
      <c r="N11" s="49">
        <f>M11-E11-I11</f>
        <v>0</v>
      </c>
      <c r="O11" s="184"/>
      <c r="P11" s="176"/>
      <c r="Q11" s="176"/>
    </row>
    <row r="12" spans="1:17" s="70" customFormat="1" ht="100.5" customHeight="1" x14ac:dyDescent="0.25">
      <c r="A12" s="167">
        <v>1.2</v>
      </c>
      <c r="B12" s="141" t="s">
        <v>107</v>
      </c>
      <c r="C12" s="142">
        <f>SUM(C13:C14)</f>
        <v>4056</v>
      </c>
      <c r="D12" s="143"/>
      <c r="E12" s="142">
        <f>SUM(E13:E14)</f>
        <v>78108000000</v>
      </c>
      <c r="F12" s="150" t="s">
        <v>117</v>
      </c>
      <c r="G12" s="49">
        <f>SUM(G13:G14)</f>
        <v>39</v>
      </c>
      <c r="H12" s="50"/>
      <c r="I12" s="49">
        <f>SUM(I13:I14)</f>
        <v>756000000</v>
      </c>
      <c r="J12" s="144" t="s">
        <v>112</v>
      </c>
      <c r="K12" s="49">
        <f>SUM(K13:K14)</f>
        <v>9771</v>
      </c>
      <c r="L12" s="140"/>
      <c r="M12" s="94">
        <f>SUM(M13:M14)</f>
        <v>192948000000</v>
      </c>
      <c r="N12" s="49">
        <f>M12-E12-I12</f>
        <v>114084000000</v>
      </c>
      <c r="O12" s="185"/>
      <c r="P12" s="176"/>
      <c r="Q12" s="176"/>
    </row>
    <row r="13" spans="1:17" s="70" customFormat="1" ht="24" customHeight="1" x14ac:dyDescent="0.25">
      <c r="A13" s="186"/>
      <c r="B13" s="141" t="s">
        <v>96</v>
      </c>
      <c r="C13" s="142">
        <v>3206</v>
      </c>
      <c r="D13" s="162">
        <v>1500000</v>
      </c>
      <c r="E13" s="142">
        <f>C13*D13*12</f>
        <v>57708000000</v>
      </c>
      <c r="F13" s="152" t="s">
        <v>96</v>
      </c>
      <c r="G13" s="142">
        <v>30</v>
      </c>
      <c r="H13" s="164">
        <v>1500000</v>
      </c>
      <c r="I13" s="142">
        <f>G13*H13*12</f>
        <v>540000000</v>
      </c>
      <c r="J13" s="144" t="s">
        <v>97</v>
      </c>
      <c r="K13" s="49">
        <v>6926</v>
      </c>
      <c r="L13" s="163" t="s">
        <v>129</v>
      </c>
      <c r="M13" s="94">
        <f>L13*K13*12</f>
        <v>124668000000</v>
      </c>
      <c r="N13" s="49"/>
      <c r="O13" s="169"/>
    </row>
    <row r="14" spans="1:17" s="70" customFormat="1" ht="32.25" customHeight="1" x14ac:dyDescent="0.25">
      <c r="A14" s="187"/>
      <c r="B14" s="141" t="s">
        <v>98</v>
      </c>
      <c r="C14" s="142">
        <v>850</v>
      </c>
      <c r="D14" s="162">
        <v>2000000</v>
      </c>
      <c r="E14" s="142">
        <f>D14*C14*12</f>
        <v>20400000000</v>
      </c>
      <c r="F14" s="152" t="s">
        <v>98</v>
      </c>
      <c r="G14" s="142">
        <v>9</v>
      </c>
      <c r="H14" s="164">
        <v>2000000</v>
      </c>
      <c r="I14" s="142">
        <f>G14*H14*12</f>
        <v>216000000</v>
      </c>
      <c r="J14" s="144" t="s">
        <v>99</v>
      </c>
      <c r="K14" s="49">
        <v>2845</v>
      </c>
      <c r="L14" s="163" t="s">
        <v>130</v>
      </c>
      <c r="M14" s="94">
        <f>L14*K14*12</f>
        <v>68280000000</v>
      </c>
      <c r="N14" s="49"/>
      <c r="O14" s="169"/>
    </row>
    <row r="15" spans="1:17" s="70" customFormat="1" ht="78.75" customHeight="1" x14ac:dyDescent="0.25">
      <c r="A15" s="168"/>
      <c r="B15" s="141"/>
      <c r="C15" s="142"/>
      <c r="D15" s="143"/>
      <c r="E15" s="142"/>
      <c r="F15" s="150" t="s">
        <v>118</v>
      </c>
      <c r="G15" s="49">
        <f>SUM(G16:G18)</f>
        <v>729</v>
      </c>
      <c r="H15" s="45"/>
      <c r="I15" s="49">
        <f>SUM(I16:I18)</f>
        <v>10010000000</v>
      </c>
      <c r="J15" s="144"/>
      <c r="K15" s="49"/>
      <c r="L15" s="140"/>
      <c r="M15" s="94"/>
      <c r="N15" s="49"/>
      <c r="O15" s="169"/>
    </row>
    <row r="16" spans="1:17" s="70" customFormat="1" ht="117" customHeight="1" x14ac:dyDescent="0.25">
      <c r="A16" s="168"/>
      <c r="B16" s="141"/>
      <c r="C16" s="142"/>
      <c r="D16" s="143"/>
      <c r="E16" s="142"/>
      <c r="F16" s="154" t="s">
        <v>119</v>
      </c>
      <c r="G16" s="142">
        <v>308</v>
      </c>
      <c r="H16" s="153"/>
      <c r="I16" s="142">
        <v>2066000000</v>
      </c>
      <c r="J16" s="144"/>
      <c r="K16" s="49"/>
      <c r="L16" s="140"/>
      <c r="M16" s="94"/>
      <c r="N16" s="49"/>
      <c r="O16" s="169"/>
    </row>
    <row r="17" spans="1:17" s="70" customFormat="1" ht="28.5" customHeight="1" x14ac:dyDescent="0.25">
      <c r="A17" s="168"/>
      <c r="B17" s="141"/>
      <c r="C17" s="142"/>
      <c r="D17" s="143"/>
      <c r="E17" s="142"/>
      <c r="F17" s="154" t="s">
        <v>120</v>
      </c>
      <c r="G17" s="142">
        <v>360</v>
      </c>
      <c r="H17" s="164">
        <v>1500000</v>
      </c>
      <c r="I17" s="142">
        <f>G17*H17*12</f>
        <v>6480000000</v>
      </c>
      <c r="J17" s="144"/>
      <c r="K17" s="49"/>
      <c r="L17" s="140"/>
      <c r="M17" s="94"/>
      <c r="N17" s="49"/>
      <c r="O17" s="169"/>
    </row>
    <row r="18" spans="1:17" s="70" customFormat="1" ht="34.5" customHeight="1" x14ac:dyDescent="0.25">
      <c r="A18" s="168"/>
      <c r="B18" s="141"/>
      <c r="C18" s="142"/>
      <c r="D18" s="143"/>
      <c r="E18" s="142"/>
      <c r="F18" s="154" t="s">
        <v>121</v>
      </c>
      <c r="G18" s="142">
        <v>61</v>
      </c>
      <c r="H18" s="164">
        <v>2000000</v>
      </c>
      <c r="I18" s="142">
        <f>G18*H18*12</f>
        <v>1464000000</v>
      </c>
      <c r="J18" s="144"/>
      <c r="K18" s="49"/>
      <c r="L18" s="140"/>
      <c r="M18" s="94"/>
      <c r="N18" s="49"/>
      <c r="O18" s="169"/>
    </row>
    <row r="19" spans="1:17" s="47" customFormat="1" ht="134.25" customHeight="1" x14ac:dyDescent="0.25">
      <c r="A19" s="134">
        <v>2</v>
      </c>
      <c r="B19" s="48" t="s">
        <v>100</v>
      </c>
      <c r="C19" s="49">
        <f>SUM(C20:C22)</f>
        <v>80</v>
      </c>
      <c r="D19" s="139"/>
      <c r="E19" s="51">
        <f>SUM(E20:E22)</f>
        <v>1160400000</v>
      </c>
      <c r="F19" s="145"/>
      <c r="G19" s="51"/>
      <c r="H19" s="52"/>
      <c r="I19" s="49"/>
      <c r="J19" s="59" t="s">
        <v>101</v>
      </c>
      <c r="K19" s="10">
        <f>SUM(K20:K22)</f>
        <v>150</v>
      </c>
      <c r="L19" s="140"/>
      <c r="M19" s="94">
        <f>SUM(M20:M22)</f>
        <v>1606000000</v>
      </c>
      <c r="N19" s="49">
        <f t="shared" ref="N19:N25" si="0">M19-E19</f>
        <v>445600000</v>
      </c>
      <c r="O19" s="177"/>
    </row>
    <row r="20" spans="1:17" s="47" customFormat="1" ht="120.75" customHeight="1" x14ac:dyDescent="0.25">
      <c r="A20" s="167"/>
      <c r="B20" s="146" t="s">
        <v>102</v>
      </c>
      <c r="C20" s="49">
        <v>30</v>
      </c>
      <c r="D20" s="139"/>
      <c r="E20" s="51">
        <v>110400000</v>
      </c>
      <c r="F20" s="145"/>
      <c r="G20" s="51"/>
      <c r="H20" s="52"/>
      <c r="I20" s="49"/>
      <c r="J20" s="144" t="s">
        <v>94</v>
      </c>
      <c r="K20" s="67">
        <v>83</v>
      </c>
      <c r="L20" s="140"/>
      <c r="M20" s="94">
        <v>220000000</v>
      </c>
      <c r="N20" s="49">
        <f>M20-E20</f>
        <v>109600000</v>
      </c>
      <c r="O20" s="177"/>
    </row>
    <row r="21" spans="1:17" s="47" customFormat="1" ht="61.5" customHeight="1" x14ac:dyDescent="0.25">
      <c r="A21" s="186"/>
      <c r="B21" s="146" t="s">
        <v>114</v>
      </c>
      <c r="C21" s="142">
        <v>25</v>
      </c>
      <c r="D21" s="162">
        <v>1500000</v>
      </c>
      <c r="E21" s="147">
        <f>C21*D21*12</f>
        <v>450000000</v>
      </c>
      <c r="F21" s="145"/>
      <c r="G21" s="51"/>
      <c r="H21" s="52"/>
      <c r="I21" s="148"/>
      <c r="J21" s="144" t="s">
        <v>131</v>
      </c>
      <c r="K21" s="67">
        <v>37</v>
      </c>
      <c r="L21" s="162" t="s">
        <v>129</v>
      </c>
      <c r="M21" s="149">
        <f>K21*L21*12</f>
        <v>666000000</v>
      </c>
      <c r="N21" s="49">
        <f>M21-E21</f>
        <v>216000000</v>
      </c>
      <c r="O21" s="177"/>
    </row>
    <row r="22" spans="1:17" s="47" customFormat="1" ht="62.25" customHeight="1" x14ac:dyDescent="0.25">
      <c r="A22" s="187"/>
      <c r="B22" s="146" t="s">
        <v>113</v>
      </c>
      <c r="C22" s="142">
        <v>25</v>
      </c>
      <c r="D22" s="162">
        <v>2000000</v>
      </c>
      <c r="E22" s="147">
        <f>C22*D22*12</f>
        <v>600000000</v>
      </c>
      <c r="F22" s="145"/>
      <c r="G22" s="51"/>
      <c r="H22" s="52"/>
      <c r="I22" s="137"/>
      <c r="J22" s="144" t="s">
        <v>132</v>
      </c>
      <c r="K22" s="67">
        <v>30</v>
      </c>
      <c r="L22" s="162" t="s">
        <v>130</v>
      </c>
      <c r="M22" s="149">
        <f>K22*L22*12</f>
        <v>720000000</v>
      </c>
      <c r="N22" s="49">
        <f>M22-E22</f>
        <v>120000000</v>
      </c>
      <c r="O22" s="177"/>
    </row>
    <row r="23" spans="1:17" s="47" customFormat="1" ht="114" customHeight="1" x14ac:dyDescent="0.25">
      <c r="A23" s="134">
        <v>3</v>
      </c>
      <c r="B23" s="9" t="s">
        <v>103</v>
      </c>
      <c r="C23" s="49">
        <v>685</v>
      </c>
      <c r="D23" s="163">
        <v>750000</v>
      </c>
      <c r="E23" s="49">
        <f>C23*D23*12</f>
        <v>6165000000</v>
      </c>
      <c r="F23" s="150" t="s">
        <v>123</v>
      </c>
      <c r="G23" s="49">
        <v>51</v>
      </c>
      <c r="H23" s="165">
        <v>825000</v>
      </c>
      <c r="I23" s="49">
        <f>H23*G23*12</f>
        <v>504900000</v>
      </c>
      <c r="J23" s="59" t="s">
        <v>122</v>
      </c>
      <c r="K23" s="49">
        <v>856</v>
      </c>
      <c r="L23" s="165">
        <v>750000</v>
      </c>
      <c r="M23" s="94">
        <f>K23*L23*12</f>
        <v>7704000000</v>
      </c>
      <c r="N23" s="49">
        <f>M23-E23-I23</f>
        <v>1034100000</v>
      </c>
      <c r="O23" s="9" t="s">
        <v>138</v>
      </c>
    </row>
    <row r="24" spans="1:17" ht="91.5" customHeight="1" outlineLevel="1" x14ac:dyDescent="0.25">
      <c r="A24" s="134">
        <v>4</v>
      </c>
      <c r="B24" s="48" t="s">
        <v>104</v>
      </c>
      <c r="C24" s="49">
        <v>4</v>
      </c>
      <c r="D24" s="163">
        <v>750000</v>
      </c>
      <c r="E24" s="49">
        <f t="shared" ref="E24:E25" si="1">C24*D24*12</f>
        <v>36000000</v>
      </c>
      <c r="F24" s="150"/>
      <c r="G24" s="10"/>
      <c r="H24" s="52"/>
      <c r="I24" s="10"/>
      <c r="J24" s="59" t="s">
        <v>88</v>
      </c>
      <c r="K24" s="10">
        <v>8</v>
      </c>
      <c r="L24" s="165">
        <v>750000</v>
      </c>
      <c r="M24" s="94">
        <f t="shared" ref="M24:M25" si="2">K24*L24*12</f>
        <v>72000000</v>
      </c>
      <c r="N24" s="49">
        <f t="shared" si="0"/>
        <v>36000000</v>
      </c>
      <c r="O24" s="155"/>
    </row>
    <row r="25" spans="1:17" ht="121.5" customHeight="1" outlineLevel="1" x14ac:dyDescent="0.25">
      <c r="A25" s="134">
        <v>5</v>
      </c>
      <c r="B25" s="48" t="s">
        <v>105</v>
      </c>
      <c r="C25" s="49">
        <v>500</v>
      </c>
      <c r="D25" s="163">
        <v>750000</v>
      </c>
      <c r="E25" s="49">
        <f t="shared" si="1"/>
        <v>4500000000</v>
      </c>
      <c r="F25" s="138"/>
      <c r="G25" s="10"/>
      <c r="H25" s="52"/>
      <c r="I25" s="10"/>
      <c r="J25" s="59" t="s">
        <v>89</v>
      </c>
      <c r="K25" s="10">
        <v>55</v>
      </c>
      <c r="L25" s="165">
        <v>750000</v>
      </c>
      <c r="M25" s="94">
        <f t="shared" si="2"/>
        <v>495000000</v>
      </c>
      <c r="N25" s="49">
        <f t="shared" si="0"/>
        <v>-4005000000</v>
      </c>
      <c r="O25" s="160" t="s">
        <v>139</v>
      </c>
      <c r="P25" s="159"/>
      <c r="Q25" s="159"/>
    </row>
    <row r="26" spans="1:17" ht="77.25" customHeight="1" outlineLevel="1" x14ac:dyDescent="0.25">
      <c r="A26" s="169" t="s">
        <v>31</v>
      </c>
      <c r="B26" s="43" t="s">
        <v>109</v>
      </c>
      <c r="C26" s="44">
        <v>640</v>
      </c>
      <c r="D26" s="178"/>
      <c r="E26" s="44">
        <f>E27</f>
        <v>808704000</v>
      </c>
      <c r="F26" s="179"/>
      <c r="G26" s="55"/>
      <c r="H26" s="175"/>
      <c r="I26" s="44"/>
      <c r="J26" s="79" t="s">
        <v>125</v>
      </c>
      <c r="K26" s="44">
        <f>K27</f>
        <v>620</v>
      </c>
      <c r="L26" s="180"/>
      <c r="M26" s="93">
        <f>M27</f>
        <v>423306000</v>
      </c>
      <c r="N26" s="44">
        <f>M26-E26-I26</f>
        <v>-385398000</v>
      </c>
      <c r="O26" s="155"/>
    </row>
    <row r="27" spans="1:17" ht="222" customHeight="1" outlineLevel="1" x14ac:dyDescent="0.25">
      <c r="A27" s="169">
        <v>1</v>
      </c>
      <c r="B27" s="9" t="s">
        <v>90</v>
      </c>
      <c r="C27" s="49">
        <v>640</v>
      </c>
      <c r="D27" s="163">
        <v>1263600</v>
      </c>
      <c r="E27" s="49">
        <f>D27*C27</f>
        <v>808704000</v>
      </c>
      <c r="F27" s="9"/>
      <c r="G27" s="49"/>
      <c r="H27" s="151"/>
      <c r="I27" s="49"/>
      <c r="J27" s="59" t="s">
        <v>90</v>
      </c>
      <c r="K27" s="49">
        <f>SUM(K28:K29)</f>
        <v>620</v>
      </c>
      <c r="L27" s="151"/>
      <c r="M27" s="94">
        <f>SUM(M28:M29)</f>
        <v>423306000</v>
      </c>
      <c r="N27" s="49">
        <f>M27-E27-I27</f>
        <v>-385398000</v>
      </c>
      <c r="O27" s="160" t="s">
        <v>140</v>
      </c>
      <c r="P27" s="159"/>
      <c r="Q27" s="159"/>
    </row>
    <row r="28" spans="1:17" ht="41.65" customHeight="1" outlineLevel="1" x14ac:dyDescent="0.25">
      <c r="A28" s="155"/>
      <c r="B28" s="155"/>
      <c r="C28" s="155"/>
      <c r="D28" s="155"/>
      <c r="E28" s="155"/>
      <c r="F28" s="155"/>
      <c r="G28" s="155"/>
      <c r="H28" s="155"/>
      <c r="I28" s="155"/>
      <c r="J28" s="157" t="s">
        <v>110</v>
      </c>
      <c r="K28" s="157">
        <v>570</v>
      </c>
      <c r="L28" s="166">
        <v>631800</v>
      </c>
      <c r="M28" s="166">
        <f>L28*K28</f>
        <v>360126000</v>
      </c>
      <c r="N28" s="157"/>
      <c r="O28" s="155"/>
    </row>
    <row r="29" spans="1:17" s="1" customFormat="1" ht="45.75" customHeight="1" outlineLevel="1" x14ac:dyDescent="0.25">
      <c r="A29" s="156"/>
      <c r="B29" s="156"/>
      <c r="C29" s="156"/>
      <c r="D29" s="156"/>
      <c r="E29" s="156"/>
      <c r="F29" s="156"/>
      <c r="G29" s="156"/>
      <c r="H29" s="156"/>
      <c r="I29" s="156"/>
      <c r="J29" s="157" t="s">
        <v>111</v>
      </c>
      <c r="K29" s="157">
        <v>50</v>
      </c>
      <c r="L29" s="166">
        <v>1263600</v>
      </c>
      <c r="M29" s="166">
        <f>L29*K29</f>
        <v>63180000</v>
      </c>
      <c r="N29" s="157"/>
      <c r="O29" s="156"/>
    </row>
    <row r="30" spans="1:17" s="1" customFormat="1" ht="207.4" customHeight="1" outlineLevel="1" x14ac:dyDescent="0.25"/>
    <row r="31" spans="1:17" s="41" customFormat="1" ht="32.65" customHeight="1" x14ac:dyDescent="0.25"/>
    <row r="32" spans="1:17" s="1" customFormat="1" outlineLevel="1" x14ac:dyDescent="0.25"/>
    <row r="33" spans="1:14" s="1" customFormat="1" ht="27.4" customHeight="1" outlineLevel="1" x14ac:dyDescent="0.25"/>
    <row r="34" spans="1:14" s="1" customFormat="1" ht="55.5" customHeight="1" outlineLevel="1" x14ac:dyDescent="0.25"/>
    <row r="35" spans="1:14" x14ac:dyDescent="0.25">
      <c r="A35" s="53"/>
      <c r="B35" s="53"/>
      <c r="C35" s="53"/>
      <c r="D35" s="53"/>
      <c r="E35" s="53"/>
      <c r="F35" s="53"/>
      <c r="G35" s="53"/>
      <c r="H35" s="53"/>
      <c r="I35" s="53"/>
      <c r="J35" s="53"/>
      <c r="K35" s="53"/>
      <c r="L35" s="53"/>
      <c r="M35" s="53"/>
      <c r="N35" s="53"/>
    </row>
    <row r="36" spans="1:14" x14ac:dyDescent="0.25">
      <c r="A36" s="53"/>
      <c r="B36" s="53"/>
      <c r="C36" s="53"/>
      <c r="D36" s="53"/>
      <c r="E36" s="53"/>
      <c r="F36" s="53"/>
      <c r="G36" s="53"/>
      <c r="H36" s="53"/>
      <c r="I36" s="53"/>
      <c r="J36" s="53"/>
      <c r="K36" s="53"/>
      <c r="L36" s="53"/>
      <c r="M36" s="53"/>
      <c r="N36" s="53"/>
    </row>
  </sheetData>
  <mergeCells count="12">
    <mergeCell ref="O5:O6"/>
    <mergeCell ref="O10:O12"/>
    <mergeCell ref="A13:A14"/>
    <mergeCell ref="A21:A22"/>
    <mergeCell ref="B2:M2"/>
    <mergeCell ref="B3:M3"/>
    <mergeCell ref="A5:A6"/>
    <mergeCell ref="B5:E5"/>
    <mergeCell ref="F5:I5"/>
    <mergeCell ref="J5:M5"/>
    <mergeCell ref="B4:M4"/>
    <mergeCell ref="A1:O1"/>
  </mergeCells>
  <pageMargins left="0.44685039399999998" right="0.23622047244094499" top="0.23622047244094499" bottom="0.23622047244094499" header="0.15748031496063" footer="0.15748031496063"/>
  <pageSetup paperSize="9" scale="4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2"/>
  <sheetViews>
    <sheetView topLeftCell="I7" zoomScale="55" zoomScaleNormal="55" zoomScaleSheetLayoutView="25" workbookViewId="0">
      <selection activeCell="P13" sqref="P13:AG13"/>
    </sheetView>
  </sheetViews>
  <sheetFormatPr defaultColWidth="8.7109375" defaultRowHeight="16.5" outlineLevelRow="1" x14ac:dyDescent="0.25"/>
  <cols>
    <col min="1" max="1" width="8" style="70" customWidth="1"/>
    <col min="2" max="2" width="38.28515625" style="71" customWidth="1"/>
    <col min="3" max="3" width="11.7109375" style="72" customWidth="1"/>
    <col min="4" max="4" width="11.7109375" style="73" customWidth="1"/>
    <col min="5" max="5" width="20.7109375" style="74" customWidth="1"/>
    <col min="6" max="6" width="41.42578125" style="74" customWidth="1"/>
    <col min="7" max="7" width="12.28515625" style="74" customWidth="1"/>
    <col min="8" max="8" width="12.28515625" style="73" customWidth="1"/>
    <col min="9" max="9" width="13.7109375" style="74" customWidth="1"/>
    <col min="10" max="10" width="41.140625" style="81" customWidth="1"/>
    <col min="11" max="11" width="11" style="74" customWidth="1"/>
    <col min="12" max="12" width="11" style="85" customWidth="1"/>
    <col min="13" max="13" width="15.140625" style="96" customWidth="1"/>
    <col min="14" max="14" width="17.7109375" style="76" customWidth="1"/>
    <col min="15" max="15" width="16.7109375" style="1" customWidth="1"/>
    <col min="16" max="16" width="8.7109375" style="53" customWidth="1"/>
    <col min="17" max="16384" width="8.7109375" style="53"/>
  </cols>
  <sheetData>
    <row r="1" spans="1:16" x14ac:dyDescent="0.25">
      <c r="B1" s="194" t="s">
        <v>87</v>
      </c>
    </row>
    <row r="2" spans="1:16" x14ac:dyDescent="0.25">
      <c r="B2" s="195"/>
    </row>
    <row r="3" spans="1:16" s="124" customFormat="1" ht="42.4" customHeight="1" x14ac:dyDescent="0.25">
      <c r="A3" s="196" t="s">
        <v>4</v>
      </c>
      <c r="B3" s="196"/>
      <c r="C3" s="196"/>
      <c r="D3" s="196"/>
      <c r="E3" s="196"/>
      <c r="F3" s="196"/>
      <c r="G3" s="196"/>
      <c r="H3" s="196"/>
      <c r="I3" s="196"/>
      <c r="J3" s="196"/>
      <c r="K3" s="196"/>
      <c r="L3" s="196"/>
      <c r="M3" s="196"/>
      <c r="N3" s="196"/>
      <c r="O3" s="196"/>
    </row>
    <row r="4" spans="1:16" s="2" customFormat="1" ht="19.5" customHeight="1" x14ac:dyDescent="0.25">
      <c r="A4" s="16" t="s">
        <v>1</v>
      </c>
      <c r="B4" s="189" t="s">
        <v>5</v>
      </c>
      <c r="C4" s="189"/>
      <c r="D4" s="189"/>
      <c r="E4" s="189"/>
      <c r="F4" s="189"/>
      <c r="G4" s="189"/>
      <c r="H4" s="189"/>
      <c r="I4" s="189"/>
      <c r="J4" s="189"/>
      <c r="K4" s="189"/>
      <c r="L4" s="189"/>
      <c r="M4" s="189"/>
      <c r="N4" s="13"/>
      <c r="O4" s="1"/>
      <c r="P4" s="1"/>
    </row>
    <row r="5" spans="1:16" s="2" customFormat="1" ht="19.5" customHeight="1" x14ac:dyDescent="0.25">
      <c r="A5" s="16" t="s">
        <v>1</v>
      </c>
      <c r="B5" s="189" t="s">
        <v>6</v>
      </c>
      <c r="C5" s="189"/>
      <c r="D5" s="189"/>
      <c r="E5" s="189"/>
      <c r="F5" s="189"/>
      <c r="G5" s="189"/>
      <c r="H5" s="189"/>
      <c r="I5" s="189"/>
      <c r="J5" s="189"/>
      <c r="K5" s="189"/>
      <c r="L5" s="189"/>
      <c r="M5" s="189"/>
      <c r="N5" s="13"/>
      <c r="O5" s="1"/>
      <c r="P5" s="1"/>
    </row>
    <row r="6" spans="1:16" s="2" customFormat="1" ht="19.5" customHeight="1" x14ac:dyDescent="0.25">
      <c r="A6" s="16" t="s">
        <v>62</v>
      </c>
      <c r="B6" s="189" t="s">
        <v>63</v>
      </c>
      <c r="C6" s="189"/>
      <c r="D6" s="189"/>
      <c r="E6" s="189"/>
      <c r="F6" s="189"/>
      <c r="G6" s="189"/>
      <c r="H6" s="189"/>
      <c r="I6" s="189"/>
      <c r="J6" s="189"/>
      <c r="K6" s="189"/>
      <c r="L6" s="189"/>
      <c r="M6" s="189"/>
      <c r="N6" s="13"/>
      <c r="O6" s="1"/>
      <c r="P6" s="1"/>
    </row>
    <row r="7" spans="1:16" ht="34.5" customHeight="1" x14ac:dyDescent="0.25">
      <c r="A7" s="190" t="s">
        <v>0</v>
      </c>
      <c r="B7" s="191" t="s">
        <v>2</v>
      </c>
      <c r="C7" s="192"/>
      <c r="D7" s="192"/>
      <c r="E7" s="193"/>
      <c r="F7" s="191" t="s">
        <v>11</v>
      </c>
      <c r="G7" s="192"/>
      <c r="H7" s="192"/>
      <c r="I7" s="193"/>
      <c r="J7" s="191" t="s">
        <v>12</v>
      </c>
      <c r="K7" s="192"/>
      <c r="L7" s="192"/>
      <c r="M7" s="192"/>
      <c r="N7" s="60"/>
      <c r="O7" s="197" t="s">
        <v>3</v>
      </c>
    </row>
    <row r="8" spans="1:16" s="24" customFormat="1" ht="50.25" customHeight="1" x14ac:dyDescent="0.25">
      <c r="A8" s="190"/>
      <c r="B8" s="17" t="s">
        <v>7</v>
      </c>
      <c r="C8" s="18" t="s">
        <v>9</v>
      </c>
      <c r="D8" s="19" t="s">
        <v>20</v>
      </c>
      <c r="E8" s="20" t="s">
        <v>8</v>
      </c>
      <c r="F8" s="17" t="s">
        <v>7</v>
      </c>
      <c r="G8" s="21" t="s">
        <v>9</v>
      </c>
      <c r="H8" s="19" t="s">
        <v>20</v>
      </c>
      <c r="I8" s="20" t="s">
        <v>8</v>
      </c>
      <c r="J8" s="22" t="s">
        <v>7</v>
      </c>
      <c r="K8" s="23" t="s">
        <v>10</v>
      </c>
      <c r="L8" s="19" t="s">
        <v>20</v>
      </c>
      <c r="M8" s="20" t="s">
        <v>8</v>
      </c>
      <c r="N8" s="20" t="s">
        <v>75</v>
      </c>
      <c r="O8" s="197"/>
    </row>
    <row r="9" spans="1:16" s="29" customFormat="1" ht="31.15" customHeight="1" x14ac:dyDescent="0.25">
      <c r="A9" s="25">
        <v>1</v>
      </c>
      <c r="B9" s="26">
        <v>2</v>
      </c>
      <c r="C9" s="27">
        <v>3</v>
      </c>
      <c r="D9" s="54">
        <v>4</v>
      </c>
      <c r="E9" s="28" t="s">
        <v>14</v>
      </c>
      <c r="F9" s="28">
        <v>6</v>
      </c>
      <c r="G9" s="28">
        <v>7</v>
      </c>
      <c r="H9" s="54">
        <v>8</v>
      </c>
      <c r="I9" s="28" t="s">
        <v>15</v>
      </c>
      <c r="J9" s="28">
        <v>10</v>
      </c>
      <c r="K9" s="28" t="s">
        <v>85</v>
      </c>
      <c r="L9" s="54">
        <v>12</v>
      </c>
      <c r="M9" s="28" t="s">
        <v>13</v>
      </c>
      <c r="N9" s="26" t="s">
        <v>59</v>
      </c>
      <c r="O9" s="26"/>
    </row>
    <row r="10" spans="1:16" s="35" customFormat="1" ht="31.15" customHeight="1" x14ac:dyDescent="0.25">
      <c r="A10" s="30"/>
      <c r="B10" s="31" t="s">
        <v>58</v>
      </c>
      <c r="C10" s="32"/>
      <c r="D10" s="69"/>
      <c r="E10" s="33">
        <f>E11+E46+E59</f>
        <v>567738.60000000009</v>
      </c>
      <c r="F10" s="34"/>
      <c r="G10" s="34"/>
      <c r="H10" s="69"/>
      <c r="I10" s="33">
        <f>I11+I46+I59</f>
        <v>107837.95000000001</v>
      </c>
      <c r="J10" s="131"/>
      <c r="K10" s="128"/>
      <c r="L10" s="126"/>
      <c r="M10" s="127"/>
      <c r="N10" s="127"/>
      <c r="O10" s="125"/>
    </row>
    <row r="11" spans="1:16" s="41" customFormat="1" ht="30" customHeight="1" x14ac:dyDescent="0.25">
      <c r="A11" s="30" t="s">
        <v>16</v>
      </c>
      <c r="B11" s="36" t="s">
        <v>17</v>
      </c>
      <c r="C11" s="37"/>
      <c r="D11" s="38"/>
      <c r="E11" s="37">
        <f>E12+E24+E33+E36+E42</f>
        <v>321635.60000000003</v>
      </c>
      <c r="F11" s="39"/>
      <c r="G11" s="37"/>
      <c r="H11" s="69"/>
      <c r="I11" s="37">
        <f>I12+I24+I33+I36+I42</f>
        <v>74892.650000000009</v>
      </c>
      <c r="J11" s="131"/>
      <c r="K11" s="130"/>
      <c r="L11" s="132"/>
      <c r="M11" s="130"/>
      <c r="N11" s="130"/>
      <c r="O11" s="129"/>
    </row>
    <row r="12" spans="1:16" s="47" customFormat="1" ht="58.15" customHeight="1" x14ac:dyDescent="0.25">
      <c r="A12" s="42">
        <v>1</v>
      </c>
      <c r="B12" s="43" t="s">
        <v>60</v>
      </c>
      <c r="C12" s="44"/>
      <c r="D12" s="45"/>
      <c r="E12" s="44">
        <f>SUM(E13:E23)</f>
        <v>249876</v>
      </c>
      <c r="F12" s="43" t="s">
        <v>60</v>
      </c>
      <c r="G12" s="44"/>
      <c r="H12" s="45"/>
      <c r="I12" s="44">
        <f>SUM(I13:I23)</f>
        <v>46616.200000000004</v>
      </c>
      <c r="J12" s="108"/>
      <c r="K12" s="111"/>
      <c r="L12" s="112"/>
      <c r="M12" s="114">
        <f>SUM(M13:M23)</f>
        <v>559598.19999999995</v>
      </c>
      <c r="N12" s="111">
        <f>SUM(N13:N23)</f>
        <v>263106</v>
      </c>
      <c r="O12" s="113"/>
    </row>
    <row r="13" spans="1:16" ht="60" customHeight="1" outlineLevel="1" x14ac:dyDescent="0.25">
      <c r="A13" s="42"/>
      <c r="B13" s="48" t="s">
        <v>48</v>
      </c>
      <c r="C13" s="49">
        <v>10888</v>
      </c>
      <c r="D13" s="50">
        <v>5.5</v>
      </c>
      <c r="E13" s="51">
        <f>C13*D13</f>
        <v>59884</v>
      </c>
      <c r="F13" s="48" t="s">
        <v>76</v>
      </c>
      <c r="G13" s="51">
        <v>11187</v>
      </c>
      <c r="H13" s="11">
        <v>0.8</v>
      </c>
      <c r="I13" s="49">
        <f t="shared" ref="I13:I19" si="0">G13*H13</f>
        <v>8949.6</v>
      </c>
      <c r="J13" s="115" t="str">
        <f>B13</f>
        <v>- Thương binh, người hưởng chính sách thương tật từ 21% trở lên</v>
      </c>
      <c r="K13" s="116">
        <f>C13+G13</f>
        <v>22075</v>
      </c>
      <c r="L13" s="117">
        <v>5.5</v>
      </c>
      <c r="M13" s="118">
        <f>K13*L13</f>
        <v>121412.5</v>
      </c>
      <c r="N13" s="119">
        <f>M13-E13-I13</f>
        <v>52578.9</v>
      </c>
      <c r="O13" s="120"/>
      <c r="P13" s="99"/>
    </row>
    <row r="14" spans="1:16" ht="64.5" customHeight="1" outlineLevel="1" x14ac:dyDescent="0.25">
      <c r="A14" s="42"/>
      <c r="B14" s="48" t="s">
        <v>47</v>
      </c>
      <c r="C14" s="51">
        <v>2380</v>
      </c>
      <c r="D14" s="98">
        <v>5.5</v>
      </c>
      <c r="E14" s="10">
        <f t="shared" ref="E14:E16" si="1">C14*D14</f>
        <v>13090</v>
      </c>
      <c r="F14" s="48" t="s">
        <v>49</v>
      </c>
      <c r="G14" s="51">
        <v>5922</v>
      </c>
      <c r="H14" s="11">
        <v>0.8</v>
      </c>
      <c r="I14" s="49">
        <f t="shared" si="0"/>
        <v>4737.6000000000004</v>
      </c>
      <c r="J14" s="115" t="str">
        <f t="shared" ref="J14:J16" si="2">B14</f>
        <v>- Bệnh binh (kể cả bệnh binh 3/3 được xác nhận từ 31/12/1993 trở về trước) mất sức lao động do bệnh tật từ 41% trở lên</v>
      </c>
      <c r="K14" s="116">
        <f t="shared" ref="K14:K23" si="3">C14+G14</f>
        <v>8302</v>
      </c>
      <c r="L14" s="117">
        <v>5.5</v>
      </c>
      <c r="M14" s="118">
        <f t="shared" ref="M14:M23" si="4">K14*L14</f>
        <v>45661</v>
      </c>
      <c r="N14" s="119">
        <f t="shared" ref="N14:N23" si="5">M14-E14-I14</f>
        <v>27833.4</v>
      </c>
      <c r="O14" s="120"/>
    </row>
    <row r="15" spans="1:16" ht="99" outlineLevel="1" x14ac:dyDescent="0.25">
      <c r="A15" s="42"/>
      <c r="B15" s="48" t="s">
        <v>50</v>
      </c>
      <c r="C15" s="51">
        <f>3085+579</f>
        <v>3664</v>
      </c>
      <c r="D15" s="98">
        <v>5.5</v>
      </c>
      <c r="E15" s="10">
        <f t="shared" si="1"/>
        <v>20152</v>
      </c>
      <c r="F15" s="48" t="s">
        <v>50</v>
      </c>
      <c r="G15" s="10">
        <v>6753</v>
      </c>
      <c r="H15" s="11">
        <v>0.8</v>
      </c>
      <c r="I15" s="49">
        <f t="shared" si="0"/>
        <v>5402.4000000000005</v>
      </c>
      <c r="J15" s="115" t="str">
        <f t="shared" si="2"/>
        <v>- Người có công giúp đỡ cách mạng; Người hoạt động kháng chiến bị nhiễm chất độc hóa học; Người hoạt động cách mạng, kháng chiến, bảo vệ Tổ quốc, làm nhiệm vụ quốc tế bị địch bắt tù đày</v>
      </c>
      <c r="K15" s="116">
        <f t="shared" si="3"/>
        <v>10417</v>
      </c>
      <c r="L15" s="117">
        <v>5.5</v>
      </c>
      <c r="M15" s="118">
        <f t="shared" si="4"/>
        <v>57293.5</v>
      </c>
      <c r="N15" s="119">
        <f t="shared" si="5"/>
        <v>31739.1</v>
      </c>
      <c r="O15" s="120"/>
    </row>
    <row r="16" spans="1:16" ht="54.4" customHeight="1" outlineLevel="1" x14ac:dyDescent="0.25">
      <c r="A16" s="42"/>
      <c r="B16" s="9" t="s">
        <v>19</v>
      </c>
      <c r="C16" s="51">
        <f>3830+24663</f>
        <v>28493</v>
      </c>
      <c r="D16" s="98">
        <v>5.5</v>
      </c>
      <c r="E16" s="10">
        <f t="shared" si="1"/>
        <v>156711.5</v>
      </c>
      <c r="F16" s="48" t="s">
        <v>77</v>
      </c>
      <c r="G16" s="10">
        <v>32125</v>
      </c>
      <c r="H16" s="11">
        <v>0.8</v>
      </c>
      <c r="I16" s="49">
        <f t="shared" si="0"/>
        <v>25700</v>
      </c>
      <c r="J16" s="115" t="str">
        <f t="shared" si="2"/>
        <v xml:space="preserve"> - Thân nhân liệt sĩ đang hưởng chế độ tuất liệt sĩ; Người hưởng chế độ trợ cấp thờ cúng liệt sĩ</v>
      </c>
      <c r="K16" s="116">
        <f t="shared" si="3"/>
        <v>60618</v>
      </c>
      <c r="L16" s="117">
        <v>5.5</v>
      </c>
      <c r="M16" s="118">
        <f t="shared" si="4"/>
        <v>333399</v>
      </c>
      <c r="N16" s="119">
        <f t="shared" si="5"/>
        <v>150987.5</v>
      </c>
      <c r="O16" s="120"/>
    </row>
    <row r="17" spans="1:17" s="47" customFormat="1" ht="58.15" customHeight="1" outlineLevel="1" x14ac:dyDescent="0.25">
      <c r="A17" s="42"/>
      <c r="B17" s="43"/>
      <c r="C17" s="44"/>
      <c r="D17" s="54"/>
      <c r="E17" s="55"/>
      <c r="F17" s="48" t="s">
        <v>45</v>
      </c>
      <c r="G17" s="10">
        <v>33</v>
      </c>
      <c r="H17" s="11">
        <v>0.8</v>
      </c>
      <c r="I17" s="49">
        <f t="shared" si="0"/>
        <v>26.400000000000002</v>
      </c>
      <c r="J17" s="115" t="str">
        <f>F17</f>
        <v>Bà mẹ Việt Nam anh hùng; Anh hùng lực lượng vũ trang nhân dân, Anh hùng lao động trong thời kỳ kháng chiến</v>
      </c>
      <c r="K17" s="116">
        <f t="shared" si="3"/>
        <v>33</v>
      </c>
      <c r="L17" s="117">
        <f t="shared" ref="L17:L23" si="6">H17</f>
        <v>0.8</v>
      </c>
      <c r="M17" s="118">
        <f t="shared" si="4"/>
        <v>26.400000000000002</v>
      </c>
      <c r="N17" s="119">
        <f t="shared" si="5"/>
        <v>0</v>
      </c>
      <c r="O17" s="113"/>
    </row>
    <row r="18" spans="1:17" s="47" customFormat="1" ht="39.4" customHeight="1" outlineLevel="1" x14ac:dyDescent="0.25">
      <c r="A18" s="42"/>
      <c r="B18" s="43"/>
      <c r="C18" s="44"/>
      <c r="D18" s="54"/>
      <c r="E18" s="55"/>
      <c r="F18" s="48" t="s">
        <v>71</v>
      </c>
      <c r="G18" s="10">
        <v>1777</v>
      </c>
      <c r="H18" s="11">
        <v>0.8</v>
      </c>
      <c r="I18" s="49">
        <f t="shared" si="0"/>
        <v>1421.6000000000001</v>
      </c>
      <c r="J18" s="115" t="str">
        <f t="shared" ref="J18:J23" si="7">F18</f>
        <v>Con đẻ người hoạt động kháng chiến bị nhiễm chất độc hóa học</v>
      </c>
      <c r="K18" s="116">
        <f t="shared" si="3"/>
        <v>1777</v>
      </c>
      <c r="L18" s="117">
        <f t="shared" si="6"/>
        <v>0.8</v>
      </c>
      <c r="M18" s="118">
        <f t="shared" si="4"/>
        <v>1421.6000000000001</v>
      </c>
      <c r="N18" s="119">
        <f t="shared" si="5"/>
        <v>0</v>
      </c>
      <c r="O18" s="113"/>
    </row>
    <row r="19" spans="1:17" s="1" customFormat="1" ht="171" customHeight="1" outlineLevel="1" x14ac:dyDescent="0.25">
      <c r="A19" s="42"/>
      <c r="B19" s="48" t="s">
        <v>21</v>
      </c>
      <c r="C19" s="49">
        <v>7</v>
      </c>
      <c r="D19" s="11">
        <v>5.5</v>
      </c>
      <c r="E19" s="10">
        <f>C19*D19</f>
        <v>38.5</v>
      </c>
      <c r="F19" s="82" t="s">
        <v>46</v>
      </c>
      <c r="G19" s="10">
        <v>12</v>
      </c>
      <c r="H19" s="11">
        <v>0.8</v>
      </c>
      <c r="I19" s="49">
        <f t="shared" si="0"/>
        <v>9.6000000000000014</v>
      </c>
      <c r="J19" s="121" t="str">
        <f t="shared" si="7"/>
        <v>Thương binh, bệnh binh đã cư trú tại tỉnh Hải Dương; hiện đang được nuôi dưỡng tại một số Trung tâm thuộc Bộ Lao động - Thương binh và Xã hội: Trung tâm điều dưỡng Thương binh Thuận Thành (tỉnh Bắc Ninh), Trung tâm điều dưỡng thương bệnh binh Lạng Giang (tỉnh Bắc Giang); được tỉnh Hải Dương thực hiện và xác nhận các chế độ liên quan khác đối với người có công và thân nhân người có công.</v>
      </c>
      <c r="K19" s="116">
        <f t="shared" si="3"/>
        <v>19</v>
      </c>
      <c r="L19" s="117">
        <f t="shared" si="6"/>
        <v>0.8</v>
      </c>
      <c r="M19" s="118">
        <f t="shared" si="4"/>
        <v>15.200000000000001</v>
      </c>
      <c r="N19" s="119">
        <f t="shared" si="5"/>
        <v>-32.9</v>
      </c>
      <c r="O19" s="120"/>
    </row>
    <row r="20" spans="1:17" s="1" customFormat="1" ht="198" outlineLevel="1" x14ac:dyDescent="0.25">
      <c r="A20" s="42"/>
      <c r="B20" s="48"/>
      <c r="C20" s="49"/>
      <c r="D20" s="56"/>
      <c r="E20" s="10"/>
      <c r="F20" s="14" t="s">
        <v>72</v>
      </c>
      <c r="G20" s="10">
        <v>9</v>
      </c>
      <c r="H20" s="11">
        <v>10.5</v>
      </c>
      <c r="I20" s="10">
        <f t="shared" ref="I20" si="8">G20*H20</f>
        <v>94.5</v>
      </c>
      <c r="J20" s="121" t="str">
        <f t="shared" si="7"/>
        <v xml:space="preserve">Đơn vị quân đội cấp Trung, Lữ đoàn và tương đương thuộc Bộ Quốc
phòng và Quân khu 3 gồm: Lữ đoàn Tên lửa 490/Binh chủng Pháo binh; Lữ
đoàn Công binh 513/Quân khu 3; Lữ đoàn Phòng không 214/Quân khu 3; Lữ
đoàn Pháo binh 454/Quân khu 3; Trung đoàn Bộ binh 2/Sư đoàn 395/Quân khu 3; Trường Quân sự/ Quân khu 3; Bệnh viện Quân y 7/Cục Hậu cần/Quân khu 3; Xưởng 56/Cục Kỹ thuật/Quân khu 3; Cụm Kho 76/Cục Kỹ thuật/ Quân khu 3 </v>
      </c>
      <c r="K20" s="116">
        <f t="shared" si="3"/>
        <v>9</v>
      </c>
      <c r="L20" s="117">
        <f t="shared" si="6"/>
        <v>10.5</v>
      </c>
      <c r="M20" s="118">
        <f t="shared" si="4"/>
        <v>94.5</v>
      </c>
      <c r="N20" s="119">
        <f t="shared" si="5"/>
        <v>0</v>
      </c>
      <c r="O20" s="120"/>
    </row>
    <row r="21" spans="1:17" s="1" customFormat="1" ht="299.25" outlineLevel="1" x14ac:dyDescent="0.25">
      <c r="A21" s="42"/>
      <c r="B21" s="48"/>
      <c r="C21" s="49"/>
      <c r="D21" s="56"/>
      <c r="E21" s="10"/>
      <c r="F21" s="82" t="s">
        <v>73</v>
      </c>
      <c r="G21" s="10">
        <v>5</v>
      </c>
      <c r="H21" s="11">
        <v>5.5</v>
      </c>
      <c r="I21" s="10">
        <f>G21*H21</f>
        <v>27.5</v>
      </c>
      <c r="J21" s="121" t="str">
        <f t="shared" si="7"/>
        <v>Thương binh, bệnh binh đã cư trú tại tỉnh Hải Dương; hiện đang được nuôi dưỡng tại một số Trung tâm thuộc Bộ Lao động - Thương binh và Xã hội: Trung tâm điều dưỡng Thương binh Thuận Thành (tỉnh Bắc Ninh), Trung tâm điều dưỡng thương bệnh binh Lạng Giang (tỉnh Bắc Giang); được tỉnh Hải Dương thực hiện và xác nhận các chế độ liên quan khác đối với người có công và thân nhân người có công; Thương binh, bệnh binh, người hoạt động kháng chiến bị nhiễm chất độc hóa học đang được nuôi dưỡng tại Trung tâm Nuôi dưỡng tâm thần người có công và Xã hội Hải Dương; Người có công và thân nhân đang được điều dưỡng tại Trung tâm điều dưỡng Người có công tỉnh Hải Dương; Người có công cư trú tại tỉnh Hải Dương, đang được điều trị, phục hồi sức khỏe tại Bệnh viện Quân y 7</v>
      </c>
      <c r="K21" s="116">
        <f t="shared" si="3"/>
        <v>5</v>
      </c>
      <c r="L21" s="117">
        <f t="shared" si="6"/>
        <v>5.5</v>
      </c>
      <c r="M21" s="118">
        <f t="shared" si="4"/>
        <v>27.5</v>
      </c>
      <c r="N21" s="119">
        <f t="shared" si="5"/>
        <v>0</v>
      </c>
      <c r="O21" s="120"/>
    </row>
    <row r="22" spans="1:17" s="1" customFormat="1" ht="36.75" customHeight="1" outlineLevel="1" x14ac:dyDescent="0.25">
      <c r="A22" s="42"/>
      <c r="B22" s="48"/>
      <c r="C22" s="49"/>
      <c r="D22" s="56"/>
      <c r="E22" s="10"/>
      <c r="F22" s="48" t="s">
        <v>51</v>
      </c>
      <c r="G22" s="10">
        <v>36</v>
      </c>
      <c r="H22" s="11">
        <v>2.5</v>
      </c>
      <c r="I22" s="10">
        <f t="shared" ref="I22" si="9">G22*H22</f>
        <v>90</v>
      </c>
      <c r="J22" s="115" t="str">
        <f t="shared" si="7"/>
        <v>Các đối tượng người có công được Lãnh đạo tỉnh thăm trực tiếp</v>
      </c>
      <c r="K22" s="116">
        <f t="shared" si="3"/>
        <v>36</v>
      </c>
      <c r="L22" s="117">
        <f t="shared" si="6"/>
        <v>2.5</v>
      </c>
      <c r="M22" s="118">
        <f t="shared" si="4"/>
        <v>90</v>
      </c>
      <c r="N22" s="119">
        <f t="shared" si="5"/>
        <v>0</v>
      </c>
      <c r="O22" s="120"/>
    </row>
    <row r="23" spans="1:17" s="1" customFormat="1" ht="49.5" outlineLevel="1" x14ac:dyDescent="0.25">
      <c r="A23" s="42"/>
      <c r="B23" s="48"/>
      <c r="C23" s="49"/>
      <c r="D23" s="56"/>
      <c r="E23" s="10"/>
      <c r="F23" s="48" t="s">
        <v>74</v>
      </c>
      <c r="G23" s="57">
        <v>157</v>
      </c>
      <c r="H23" s="105">
        <v>1</v>
      </c>
      <c r="I23" s="10">
        <f t="shared" ref="I23" si="10">G23*H23</f>
        <v>157</v>
      </c>
      <c r="J23" s="115" t="str">
        <f t="shared" si="7"/>
        <v>Gia đình quân nhân đang công tác tại địa bàn biên giới, trên biển, hải đảo có điều kiện khó khăn</v>
      </c>
      <c r="K23" s="116">
        <f t="shared" si="3"/>
        <v>157</v>
      </c>
      <c r="L23" s="117">
        <f t="shared" si="6"/>
        <v>1</v>
      </c>
      <c r="M23" s="118">
        <f t="shared" si="4"/>
        <v>157</v>
      </c>
      <c r="N23" s="119">
        <f t="shared" si="5"/>
        <v>0</v>
      </c>
      <c r="O23" s="120"/>
    </row>
    <row r="24" spans="1:17" s="47" customFormat="1" ht="40.15" customHeight="1" x14ac:dyDescent="0.25">
      <c r="A24" s="42">
        <v>2</v>
      </c>
      <c r="B24" s="43" t="s">
        <v>65</v>
      </c>
      <c r="C24" s="44"/>
      <c r="D24" s="54"/>
      <c r="E24" s="44">
        <f>SUM(E25:E32)</f>
        <v>52483.199999999997</v>
      </c>
      <c r="F24" s="43" t="s">
        <v>65</v>
      </c>
      <c r="G24" s="44"/>
      <c r="H24" s="54"/>
      <c r="I24" s="44">
        <f>SUM(I25:I32)</f>
        <v>24638.95</v>
      </c>
      <c r="J24" s="108"/>
      <c r="K24" s="111"/>
      <c r="L24" s="122"/>
      <c r="M24" s="114">
        <f>SUM(M25:M32)</f>
        <v>109426.4142857143</v>
      </c>
      <c r="N24" s="111">
        <f>SUM(N25:N32)</f>
        <v>32304.264285714296</v>
      </c>
      <c r="O24" s="113"/>
    </row>
    <row r="25" spans="1:17" s="1" customFormat="1" ht="28.5" customHeight="1" outlineLevel="1" x14ac:dyDescent="0.25">
      <c r="A25" s="42"/>
      <c r="B25" s="9" t="s">
        <v>22</v>
      </c>
      <c r="C25" s="49">
        <v>51174</v>
      </c>
      <c r="D25" s="11">
        <v>0.9</v>
      </c>
      <c r="E25" s="10">
        <v>49078</v>
      </c>
      <c r="F25" s="9" t="s">
        <v>52</v>
      </c>
      <c r="G25" s="15">
        <f>21654/H25</f>
        <v>61868.571428571435</v>
      </c>
      <c r="H25" s="106">
        <v>0.35</v>
      </c>
      <c r="I25" s="15">
        <f>G25*H25</f>
        <v>21654</v>
      </c>
      <c r="J25" s="115" t="str">
        <f>F25</f>
        <v>Người cao tuổi ở tuổi 70, 75</v>
      </c>
      <c r="K25" s="116">
        <f>C25+G25</f>
        <v>113042.57142857143</v>
      </c>
      <c r="L25" s="117">
        <f>D25</f>
        <v>0.9</v>
      </c>
      <c r="M25" s="118">
        <f>K25*L25</f>
        <v>101738.3142857143</v>
      </c>
      <c r="N25" s="119">
        <f t="shared" ref="N25:N62" si="11">M25-E25-I25</f>
        <v>31006.314285714296</v>
      </c>
      <c r="O25" s="120"/>
      <c r="P25" s="107">
        <f>I25+E25</f>
        <v>70732</v>
      </c>
      <c r="Q25" s="1">
        <f>P25/K25</f>
        <v>0.62571117328743397</v>
      </c>
    </row>
    <row r="26" spans="1:17" s="1" customFormat="1" ht="28.5" customHeight="1" outlineLevel="1" x14ac:dyDescent="0.25">
      <c r="A26" s="42"/>
      <c r="B26" s="9"/>
      <c r="C26" s="49"/>
      <c r="D26" s="11"/>
      <c r="E26" s="10"/>
      <c r="F26" s="9" t="s">
        <v>53</v>
      </c>
      <c r="G26" s="10"/>
      <c r="H26" s="11">
        <v>0.45</v>
      </c>
      <c r="I26" s="10">
        <f t="shared" ref="I26:I32" si="12">G26*H26</f>
        <v>0</v>
      </c>
      <c r="J26" s="115" t="str">
        <f t="shared" ref="J26:J32" si="13">F26</f>
        <v>Người cao tuổi ở tuổi 80, 85</v>
      </c>
      <c r="K26" s="116">
        <f t="shared" ref="K26:K32" si="14">C26+G26</f>
        <v>0</v>
      </c>
      <c r="L26" s="117">
        <f>L25</f>
        <v>0.9</v>
      </c>
      <c r="M26" s="118">
        <f t="shared" ref="M26:M32" si="15">K26*L26</f>
        <v>0</v>
      </c>
      <c r="N26" s="119">
        <f t="shared" si="11"/>
        <v>0</v>
      </c>
      <c r="O26" s="120"/>
      <c r="P26" s="107">
        <f t="shared" ref="P26:P32" si="16">I26+E26</f>
        <v>0</v>
      </c>
      <c r="Q26" s="1" t="e">
        <f t="shared" ref="Q26:Q32" si="17">P26/K26</f>
        <v>#DIV/0!</v>
      </c>
    </row>
    <row r="27" spans="1:17" s="1" customFormat="1" ht="28.5" customHeight="1" outlineLevel="1" x14ac:dyDescent="0.25">
      <c r="A27" s="42"/>
      <c r="B27" s="9" t="s">
        <v>23</v>
      </c>
      <c r="C27" s="49">
        <v>2475</v>
      </c>
      <c r="D27" s="11">
        <v>1.2</v>
      </c>
      <c r="E27" s="10">
        <f>C27*D27</f>
        <v>2970</v>
      </c>
      <c r="F27" s="9" t="s">
        <v>66</v>
      </c>
      <c r="G27" s="10">
        <v>3010</v>
      </c>
      <c r="H27" s="11">
        <v>0.75</v>
      </c>
      <c r="I27" s="10">
        <f t="shared" si="12"/>
        <v>2257.5</v>
      </c>
      <c r="J27" s="115" t="str">
        <f t="shared" si="13"/>
        <v>Người cao tuổi ở tuổi 90</v>
      </c>
      <c r="K27" s="116">
        <f t="shared" si="14"/>
        <v>5485</v>
      </c>
      <c r="L27" s="117">
        <f t="shared" ref="L27:L30" si="18">D27</f>
        <v>1.2</v>
      </c>
      <c r="M27" s="118">
        <f t="shared" si="15"/>
        <v>6582</v>
      </c>
      <c r="N27" s="119">
        <f t="shared" si="11"/>
        <v>1354.5</v>
      </c>
      <c r="O27" s="120"/>
      <c r="P27" s="107">
        <f t="shared" si="16"/>
        <v>5227.5</v>
      </c>
      <c r="Q27" s="1">
        <f t="shared" si="17"/>
        <v>0.95305378304466726</v>
      </c>
    </row>
    <row r="28" spans="1:17" s="1" customFormat="1" ht="28.5" customHeight="1" outlineLevel="1" x14ac:dyDescent="0.25">
      <c r="A28" s="42"/>
      <c r="B28" s="9" t="s">
        <v>24</v>
      </c>
      <c r="C28" s="49">
        <v>0</v>
      </c>
      <c r="D28" s="11">
        <v>1.5</v>
      </c>
      <c r="E28" s="10">
        <f t="shared" ref="E28:E30" si="19">C28*D28</f>
        <v>0</v>
      </c>
      <c r="F28" s="9" t="s">
        <v>24</v>
      </c>
      <c r="G28" s="10"/>
      <c r="H28" s="11">
        <v>0.75</v>
      </c>
      <c r="I28" s="10">
        <f t="shared" si="12"/>
        <v>0</v>
      </c>
      <c r="J28" s="115" t="str">
        <f t="shared" si="13"/>
        <v>Người cao tuổi ở tuổi 95;</v>
      </c>
      <c r="K28" s="116">
        <f t="shared" si="14"/>
        <v>0</v>
      </c>
      <c r="L28" s="117">
        <f t="shared" si="18"/>
        <v>1.5</v>
      </c>
      <c r="M28" s="118">
        <f t="shared" si="15"/>
        <v>0</v>
      </c>
      <c r="N28" s="119">
        <f t="shared" si="11"/>
        <v>0</v>
      </c>
      <c r="O28" s="120"/>
      <c r="P28" s="107">
        <f t="shared" si="16"/>
        <v>0</v>
      </c>
      <c r="Q28" s="1" t="e">
        <f t="shared" si="17"/>
        <v>#DIV/0!</v>
      </c>
    </row>
    <row r="29" spans="1:17" s="1" customFormat="1" ht="28.5" customHeight="1" outlineLevel="1" x14ac:dyDescent="0.25">
      <c r="A29" s="42"/>
      <c r="B29" s="9" t="s">
        <v>56</v>
      </c>
      <c r="C29" s="49">
        <v>256</v>
      </c>
      <c r="D29" s="11">
        <v>1.7</v>
      </c>
      <c r="E29" s="10">
        <f t="shared" si="19"/>
        <v>435.2</v>
      </c>
      <c r="F29" s="9" t="s">
        <v>56</v>
      </c>
      <c r="G29" s="10">
        <v>377</v>
      </c>
      <c r="H29" s="11">
        <v>1.85</v>
      </c>
      <c r="I29" s="10">
        <f t="shared" si="12"/>
        <v>697.45</v>
      </c>
      <c r="J29" s="115" t="str">
        <f t="shared" si="13"/>
        <v xml:space="preserve">Người cao tuổi ở tuổi 100 </v>
      </c>
      <c r="K29" s="116">
        <f t="shared" si="14"/>
        <v>633</v>
      </c>
      <c r="L29" s="117">
        <f t="shared" si="18"/>
        <v>1.7</v>
      </c>
      <c r="M29" s="118">
        <f t="shared" si="15"/>
        <v>1076.0999999999999</v>
      </c>
      <c r="N29" s="119">
        <f t="shared" si="11"/>
        <v>-56.550000000000182</v>
      </c>
      <c r="O29" s="120"/>
      <c r="P29" s="107">
        <f t="shared" si="16"/>
        <v>1132.6500000000001</v>
      </c>
      <c r="Q29" s="1">
        <f t="shared" si="17"/>
        <v>1.7893364928909954</v>
      </c>
    </row>
    <row r="30" spans="1:17" s="1" customFormat="1" ht="28.5" customHeight="1" outlineLevel="1" x14ac:dyDescent="0.25">
      <c r="A30" s="42"/>
      <c r="B30" s="9" t="s">
        <v>25</v>
      </c>
      <c r="C30" s="49">
        <v>0</v>
      </c>
      <c r="D30" s="11">
        <v>1.8</v>
      </c>
      <c r="E30" s="10">
        <f t="shared" si="19"/>
        <v>0</v>
      </c>
      <c r="F30" s="9" t="s">
        <v>54</v>
      </c>
      <c r="G30" s="10"/>
      <c r="H30" s="11">
        <v>1.5</v>
      </c>
      <c r="I30" s="10">
        <f t="shared" si="12"/>
        <v>0</v>
      </c>
      <c r="J30" s="115" t="str">
        <f t="shared" si="13"/>
        <v>Người cao tuổi từ 101 tuổi - 109 tuổi</v>
      </c>
      <c r="K30" s="116">
        <f t="shared" si="14"/>
        <v>0</v>
      </c>
      <c r="L30" s="117">
        <f t="shared" si="18"/>
        <v>1.8</v>
      </c>
      <c r="M30" s="118">
        <f t="shared" si="15"/>
        <v>0</v>
      </c>
      <c r="N30" s="119">
        <f t="shared" si="11"/>
        <v>0</v>
      </c>
      <c r="O30" s="120"/>
      <c r="P30" s="107">
        <f t="shared" si="16"/>
        <v>0</v>
      </c>
      <c r="Q30" s="1" t="e">
        <f t="shared" si="17"/>
        <v>#DIV/0!</v>
      </c>
    </row>
    <row r="31" spans="1:17" s="1" customFormat="1" ht="26.65" customHeight="1" outlineLevel="1" x14ac:dyDescent="0.25">
      <c r="A31" s="42"/>
      <c r="B31" s="9"/>
      <c r="C31" s="49"/>
      <c r="D31" s="11"/>
      <c r="E31" s="10"/>
      <c r="F31" s="9" t="s">
        <v>55</v>
      </c>
      <c r="G31" s="10"/>
      <c r="H31" s="11">
        <v>3</v>
      </c>
      <c r="I31" s="10">
        <f t="shared" si="12"/>
        <v>0</v>
      </c>
      <c r="J31" s="115" t="str">
        <f t="shared" si="13"/>
        <v>Người cao tuổi từ 110 tuổi trở lên</v>
      </c>
      <c r="K31" s="116">
        <f t="shared" si="14"/>
        <v>0</v>
      </c>
      <c r="L31" s="117">
        <f>H31</f>
        <v>3</v>
      </c>
      <c r="M31" s="118">
        <f t="shared" si="15"/>
        <v>0</v>
      </c>
      <c r="N31" s="119">
        <f t="shared" si="11"/>
        <v>0</v>
      </c>
      <c r="O31" s="120"/>
      <c r="P31" s="107">
        <f t="shared" si="16"/>
        <v>0</v>
      </c>
      <c r="Q31" s="1" t="e">
        <f t="shared" si="17"/>
        <v>#DIV/0!</v>
      </c>
    </row>
    <row r="32" spans="1:17" s="1" customFormat="1" ht="45.4" customHeight="1" outlineLevel="1" x14ac:dyDescent="0.25">
      <c r="A32" s="42"/>
      <c r="B32" s="9"/>
      <c r="C32" s="49"/>
      <c r="D32" s="11"/>
      <c r="E32" s="10"/>
      <c r="F32" s="9" t="s">
        <v>78</v>
      </c>
      <c r="G32" s="10">
        <v>12</v>
      </c>
      <c r="H32" s="11">
        <v>2.5</v>
      </c>
      <c r="I32" s="10">
        <f t="shared" si="12"/>
        <v>30</v>
      </c>
      <c r="J32" s="115" t="str">
        <f t="shared" si="13"/>
        <v>Người cao tuổi được lãnh đạo tỉnh thăm</v>
      </c>
      <c r="K32" s="116">
        <f t="shared" si="14"/>
        <v>12</v>
      </c>
      <c r="L32" s="117">
        <f>H32</f>
        <v>2.5</v>
      </c>
      <c r="M32" s="118">
        <f t="shared" si="15"/>
        <v>30</v>
      </c>
      <c r="N32" s="119">
        <f t="shared" si="11"/>
        <v>0</v>
      </c>
      <c r="O32" s="120"/>
      <c r="P32" s="107">
        <f t="shared" si="16"/>
        <v>30</v>
      </c>
      <c r="Q32" s="1">
        <f t="shared" si="17"/>
        <v>2.5</v>
      </c>
    </row>
    <row r="33" spans="1:15" s="47" customFormat="1" ht="29.65" customHeight="1" x14ac:dyDescent="0.25">
      <c r="A33" s="42">
        <v>3</v>
      </c>
      <c r="B33" s="43" t="s">
        <v>26</v>
      </c>
      <c r="C33" s="46"/>
      <c r="D33" s="54"/>
      <c r="E33" s="46">
        <f>SUM(E34:E35)</f>
        <v>18054.400000000001</v>
      </c>
      <c r="F33" s="43" t="s">
        <v>26</v>
      </c>
      <c r="G33" s="46">
        <f>SUM(G34:G35)</f>
        <v>6287</v>
      </c>
      <c r="H33" s="54"/>
      <c r="I33" s="46">
        <f>SUM(I34:I35)</f>
        <v>3143.5</v>
      </c>
      <c r="J33" s="108"/>
      <c r="K33" s="110"/>
      <c r="L33" s="122"/>
      <c r="M33" s="110">
        <f>SUM(M34:M35)</f>
        <v>29371</v>
      </c>
      <c r="N33" s="110">
        <f>SUM(N34:N35)</f>
        <v>8173.1</v>
      </c>
      <c r="O33" s="113"/>
    </row>
    <row r="34" spans="1:15" ht="29.65" customHeight="1" outlineLevel="1" x14ac:dyDescent="0.25">
      <c r="A34" s="42"/>
      <c r="B34" s="9" t="s">
        <v>27</v>
      </c>
      <c r="C34" s="49">
        <v>2032</v>
      </c>
      <c r="D34" s="11">
        <v>1.8</v>
      </c>
      <c r="E34" s="10">
        <f>C34*D34</f>
        <v>3657.6</v>
      </c>
      <c r="F34" s="9" t="s">
        <v>27</v>
      </c>
      <c r="G34" s="10">
        <v>6287</v>
      </c>
      <c r="H34" s="11">
        <v>0.5</v>
      </c>
      <c r="I34" s="10">
        <f>G34*H34</f>
        <v>3143.5</v>
      </c>
      <c r="J34" s="115" t="str">
        <f>B34</f>
        <v>Hộ nghèo</v>
      </c>
      <c r="K34" s="116">
        <f>C34+G34</f>
        <v>8319</v>
      </c>
      <c r="L34" s="117">
        <f>D34</f>
        <v>1.8</v>
      </c>
      <c r="M34" s="118">
        <f>K34*L34</f>
        <v>14974.2</v>
      </c>
      <c r="N34" s="119">
        <f t="shared" si="11"/>
        <v>8173.1</v>
      </c>
      <c r="O34" s="120"/>
    </row>
    <row r="35" spans="1:15" ht="29.65" customHeight="1" outlineLevel="1" x14ac:dyDescent="0.25">
      <c r="A35" s="42"/>
      <c r="B35" s="9" t="s">
        <v>28</v>
      </c>
      <c r="C35" s="49">
        <v>8998</v>
      </c>
      <c r="D35" s="11">
        <v>1.6</v>
      </c>
      <c r="E35" s="10">
        <f>C35*D35</f>
        <v>14396.800000000001</v>
      </c>
      <c r="F35" s="9" t="s">
        <v>28</v>
      </c>
      <c r="G35" s="10"/>
      <c r="H35" s="11"/>
      <c r="I35" s="10"/>
      <c r="J35" s="115" t="str">
        <f>B35</f>
        <v>Hộ cận nghèo</v>
      </c>
      <c r="K35" s="116">
        <f>C35+G35</f>
        <v>8998</v>
      </c>
      <c r="L35" s="117">
        <f>D35</f>
        <v>1.6</v>
      </c>
      <c r="M35" s="118">
        <f>K35*L35</f>
        <v>14396.800000000001</v>
      </c>
      <c r="N35" s="119">
        <f t="shared" si="11"/>
        <v>0</v>
      </c>
      <c r="O35" s="120"/>
    </row>
    <row r="36" spans="1:15" s="47" customFormat="1" ht="34.9" customHeight="1" x14ac:dyDescent="0.25">
      <c r="A36" s="42">
        <v>4</v>
      </c>
      <c r="B36" s="43" t="s">
        <v>61</v>
      </c>
      <c r="C36" s="44"/>
      <c r="D36" s="56"/>
      <c r="E36" s="44">
        <f>SUM(E37:E41)</f>
        <v>1184</v>
      </c>
      <c r="F36" s="43" t="s">
        <v>61</v>
      </c>
      <c r="G36" s="44"/>
      <c r="H36" s="56"/>
      <c r="I36" s="44">
        <f>SUM(I37:I41)</f>
        <v>484</v>
      </c>
      <c r="J36" s="108"/>
      <c r="K36" s="111"/>
      <c r="L36" s="109"/>
      <c r="M36" s="111">
        <f>SUM(M37:M41)</f>
        <v>1668</v>
      </c>
      <c r="N36" s="111">
        <f>SUM(N37:N41)</f>
        <v>0</v>
      </c>
      <c r="O36" s="113"/>
    </row>
    <row r="37" spans="1:15" ht="29.65" customHeight="1" outlineLevel="1" x14ac:dyDescent="0.25">
      <c r="A37" s="42"/>
      <c r="B37" s="9" t="s">
        <v>68</v>
      </c>
      <c r="C37" s="49">
        <v>166</v>
      </c>
      <c r="D37" s="11">
        <v>1</v>
      </c>
      <c r="E37" s="10">
        <f>C37*D37</f>
        <v>166</v>
      </c>
      <c r="F37" s="67"/>
      <c r="G37" s="67"/>
      <c r="H37" s="11"/>
      <c r="I37" s="67"/>
      <c r="J37" s="115" t="str">
        <f>B37</f>
        <v>Trẻ em có hoàn cảnh đặc biệt;</v>
      </c>
      <c r="K37" s="116">
        <f>C37+G37</f>
        <v>166</v>
      </c>
      <c r="L37" s="117">
        <f>D37</f>
        <v>1</v>
      </c>
      <c r="M37" s="118">
        <f>K37*L37</f>
        <v>166</v>
      </c>
      <c r="N37" s="119">
        <f t="shared" si="11"/>
        <v>0</v>
      </c>
      <c r="O37" s="120"/>
    </row>
    <row r="38" spans="1:15" ht="52.9" customHeight="1" outlineLevel="1" x14ac:dyDescent="0.25">
      <c r="A38" s="42"/>
      <c r="B38" s="9" t="s">
        <v>69</v>
      </c>
      <c r="C38" s="49">
        <v>534</v>
      </c>
      <c r="D38" s="11">
        <v>1</v>
      </c>
      <c r="E38" s="10">
        <f t="shared" ref="E38:E40" si="20">C38*D38</f>
        <v>534</v>
      </c>
      <c r="F38" s="67"/>
      <c r="G38" s="67"/>
      <c r="H38" s="11"/>
      <c r="I38" s="67"/>
      <c r="J38" s="115" t="str">
        <f t="shared" ref="J38:J40" si="21">B38</f>
        <v>Người khuyết tật là thế hệ thứ ba của người hoạt động kháng chiến bị nhiễm chất độc hóa học;</v>
      </c>
      <c r="K38" s="116">
        <f t="shared" ref="K38:K41" si="22">C38+G38</f>
        <v>534</v>
      </c>
      <c r="L38" s="117">
        <f t="shared" ref="L38:L40" si="23">D38</f>
        <v>1</v>
      </c>
      <c r="M38" s="118">
        <f t="shared" ref="M38:M41" si="24">K38*L38</f>
        <v>534</v>
      </c>
      <c r="N38" s="119">
        <f t="shared" si="11"/>
        <v>0</v>
      </c>
      <c r="O38" s="120"/>
    </row>
    <row r="39" spans="1:15" ht="67.150000000000006" customHeight="1" outlineLevel="1" x14ac:dyDescent="0.25">
      <c r="A39" s="42"/>
      <c r="B39" s="9" t="s">
        <v>70</v>
      </c>
      <c r="C39" s="49">
        <f>902-C37-C38</f>
        <v>202</v>
      </c>
      <c r="D39" s="11">
        <v>1</v>
      </c>
      <c r="E39" s="10">
        <f t="shared" si="20"/>
        <v>202</v>
      </c>
      <c r="F39" s="67"/>
      <c r="G39" s="67"/>
      <c r="H39" s="11"/>
      <c r="I39" s="67"/>
      <c r="J39" s="115" t="str">
        <f t="shared" si="21"/>
        <v>Đối tượng bảo trợ xã hội đang được nuôi dưỡng tập trung tại các cơ sở trợ giúp xã hội công lập và tại Làng trẻ em SOS Hải Phòng;</v>
      </c>
      <c r="K39" s="116">
        <f t="shared" si="22"/>
        <v>202</v>
      </c>
      <c r="L39" s="117">
        <f t="shared" si="23"/>
        <v>1</v>
      </c>
      <c r="M39" s="118">
        <f t="shared" si="24"/>
        <v>202</v>
      </c>
      <c r="N39" s="119">
        <f t="shared" si="11"/>
        <v>0</v>
      </c>
      <c r="O39" s="120"/>
    </row>
    <row r="40" spans="1:15" ht="67.150000000000006" customHeight="1" outlineLevel="1" x14ac:dyDescent="0.25">
      <c r="A40" s="42"/>
      <c r="B40" s="9" t="s">
        <v>67</v>
      </c>
      <c r="C40" s="49">
        <v>282</v>
      </c>
      <c r="D40" s="11">
        <v>1</v>
      </c>
      <c r="E40" s="10">
        <f t="shared" si="20"/>
        <v>282</v>
      </c>
      <c r="F40" s="67"/>
      <c r="G40" s="67"/>
      <c r="H40" s="11"/>
      <c r="I40" s="67"/>
      <c r="J40" s="115" t="str">
        <f t="shared" si="21"/>
        <v>Cán bộ, nhân viên tại các cơ sở trợ giúp xã hội công lập có nuôi dưỡng đối tượng bảo trợ xã hội và tại Làng trẻ em SOS Hải Phòng</v>
      </c>
      <c r="K40" s="116">
        <f t="shared" si="22"/>
        <v>282</v>
      </c>
      <c r="L40" s="117">
        <f t="shared" si="23"/>
        <v>1</v>
      </c>
      <c r="M40" s="118">
        <f t="shared" si="24"/>
        <v>282</v>
      </c>
      <c r="N40" s="119">
        <f t="shared" si="11"/>
        <v>0</v>
      </c>
      <c r="O40" s="120"/>
    </row>
    <row r="41" spans="1:15" ht="153.4" customHeight="1" outlineLevel="1" x14ac:dyDescent="0.25">
      <c r="A41" s="42"/>
      <c r="B41" s="9"/>
      <c r="C41" s="49"/>
      <c r="D41" s="11"/>
      <c r="E41" s="10"/>
      <c r="F41" s="59" t="s">
        <v>79</v>
      </c>
      <c r="G41" s="10">
        <v>968</v>
      </c>
      <c r="H41" s="11">
        <v>0.5</v>
      </c>
      <c r="I41" s="10">
        <f>G41*H41</f>
        <v>484</v>
      </c>
      <c r="J41" s="115" t="str">
        <f>F41</f>
        <v>Các đối tượng đang được nuôi dưỡng, điều trị tại: Trung tâm Bảo trợ xã hội tỉnh Hải Dương, Trung tâm Nuôi dưỡng tâm thần Người có công và Xã hội Hải Dương, Trung tâm Phục hồi chức năng giáo dục dạy nghề và tạo việc làm Hội người mù tỉnh Hải Dương, Bệnh viện Phong Chí Linh (trừ đối tượng là người có công với cách mạng và thân nhân liệt sĩ)</v>
      </c>
      <c r="K41" s="116">
        <f t="shared" si="22"/>
        <v>968</v>
      </c>
      <c r="L41" s="117">
        <f>H41</f>
        <v>0.5</v>
      </c>
      <c r="M41" s="118">
        <f t="shared" si="24"/>
        <v>484</v>
      </c>
      <c r="N41" s="119">
        <f t="shared" si="11"/>
        <v>0</v>
      </c>
      <c r="O41" s="120"/>
    </row>
    <row r="42" spans="1:15" s="47" customFormat="1" ht="40.15" customHeight="1" x14ac:dyDescent="0.25">
      <c r="A42" s="42">
        <v>5</v>
      </c>
      <c r="B42" s="43" t="s">
        <v>64</v>
      </c>
      <c r="C42" s="44"/>
      <c r="D42" s="56"/>
      <c r="E42" s="44">
        <f>SUM(E43:E45)</f>
        <v>38</v>
      </c>
      <c r="F42" s="43" t="s">
        <v>64</v>
      </c>
      <c r="G42" s="44"/>
      <c r="H42" s="56"/>
      <c r="I42" s="44">
        <f>SUM(I43:I45)</f>
        <v>10</v>
      </c>
      <c r="J42" s="108"/>
      <c r="K42" s="111"/>
      <c r="L42" s="109"/>
      <c r="M42" s="111">
        <f>SUM(M43:M45)</f>
        <v>48</v>
      </c>
      <c r="N42" s="111">
        <f>SUM(N43:N45)</f>
        <v>0</v>
      </c>
      <c r="O42" s="113"/>
    </row>
    <row r="43" spans="1:15" ht="70.900000000000006" customHeight="1" outlineLevel="1" x14ac:dyDescent="0.25">
      <c r="A43" s="42"/>
      <c r="B43" s="9" t="s">
        <v>29</v>
      </c>
      <c r="C43" s="49">
        <v>7</v>
      </c>
      <c r="D43" s="11">
        <v>2</v>
      </c>
      <c r="E43" s="10">
        <f>C43*D43</f>
        <v>14</v>
      </c>
      <c r="F43" s="67"/>
      <c r="G43" s="67"/>
      <c r="H43" s="11"/>
      <c r="I43" s="67"/>
      <c r="J43" s="115" t="str">
        <f>B43</f>
        <v xml:space="preserve"> - Các tổ chức hội với chức năng giúp UBND TP trong công tác hỗ trợ, thực hiện chính sách xã hội, đảm bảo an sinh xã hội</v>
      </c>
      <c r="K43" s="116">
        <f>C43+G43</f>
        <v>7</v>
      </c>
      <c r="L43" s="117">
        <f>D43</f>
        <v>2</v>
      </c>
      <c r="M43" s="118">
        <f>K43*L43</f>
        <v>14</v>
      </c>
      <c r="N43" s="119">
        <f t="shared" si="11"/>
        <v>0</v>
      </c>
      <c r="O43" s="120"/>
    </row>
    <row r="44" spans="1:15" ht="214.5" outlineLevel="1" x14ac:dyDescent="0.25">
      <c r="A44" s="42"/>
      <c r="B44" s="68" t="s">
        <v>30</v>
      </c>
      <c r="C44" s="49">
        <v>12</v>
      </c>
      <c r="D44" s="11">
        <v>2</v>
      </c>
      <c r="E44" s="10">
        <f>C44*D44</f>
        <v>24</v>
      </c>
      <c r="F44" s="67"/>
      <c r="G44" s="67"/>
      <c r="H44" s="11"/>
      <c r="I44" s="67"/>
      <c r="J44" s="115" t="str">
        <f t="shared" ref="J44" si="25">B44</f>
        <v xml:space="preserve"> - 12 đơn vị trực thuộc Sở Lao động, Bộ Công an Trung tâm Nuôi dưỡng bảo trợ xã hội; Trung tâm Điều dưỡng người tâm thần; Trung tâm Công tác xã hội và Quỹ Bảo trợ trẻ em Hải Phòng; Làng Trẻ em SOS Hải Phòng; Làng Nuôi dạy trẻ mồ côi Hoa Phượng; Trường phổ thông Hermann Gmeiner; Trường Lao động Xã hội Thanh Xuân; Cơ sở cai nghiện ma túy Gia Minh; Cơ sở cai nghiện ma túy số 2; Trường Khiếm thính; Trường Khiếm thị; Trường Giáo dưỡng số 2 Ninh Bình).</v>
      </c>
      <c r="K44" s="116">
        <f t="shared" ref="K44:K45" si="26">C44+G44</f>
        <v>12</v>
      </c>
      <c r="L44" s="117">
        <f t="shared" ref="L44" si="27">D44</f>
        <v>2</v>
      </c>
      <c r="M44" s="118">
        <f t="shared" ref="M44:M45" si="28">K44*L44</f>
        <v>24</v>
      </c>
      <c r="N44" s="119">
        <f t="shared" ref="N44:N45" si="29">M44-E44-I44</f>
        <v>0</v>
      </c>
      <c r="O44" s="120"/>
    </row>
    <row r="45" spans="1:15" ht="103.9" customHeight="1" outlineLevel="1" x14ac:dyDescent="0.25">
      <c r="A45" s="42"/>
      <c r="B45" s="68"/>
      <c r="C45" s="49"/>
      <c r="D45" s="11"/>
      <c r="E45" s="10"/>
      <c r="F45" s="68" t="s">
        <v>80</v>
      </c>
      <c r="G45" s="10">
        <v>4</v>
      </c>
      <c r="H45" s="11">
        <v>2.5</v>
      </c>
      <c r="I45" s="10">
        <f>G45*H45</f>
        <v>10</v>
      </c>
      <c r="J45" s="115" t="str">
        <f>F45</f>
        <v>Trung tâm Bảo trợ xã hội tỉnh Hải Dương, Trung tâm Nuôi dưỡng tâm thần người có công và Xã hội Hải Dương, Bệnh viện Phong Chí Linh, Trung tâm Phục hồi chức năng giáo dục dạy nghề và tạo việc làm thuộc Hội người mù tỉnh Hải Dương</v>
      </c>
      <c r="K45" s="116">
        <f t="shared" si="26"/>
        <v>4</v>
      </c>
      <c r="L45" s="117">
        <f>H45</f>
        <v>2.5</v>
      </c>
      <c r="M45" s="118">
        <f t="shared" si="28"/>
        <v>10</v>
      </c>
      <c r="N45" s="119">
        <f t="shared" si="29"/>
        <v>0</v>
      </c>
      <c r="O45" s="120"/>
    </row>
    <row r="46" spans="1:15" s="41" customFormat="1" ht="36" customHeight="1" x14ac:dyDescent="0.25">
      <c r="A46" s="30" t="s">
        <v>31</v>
      </c>
      <c r="B46" s="36" t="s">
        <v>32</v>
      </c>
      <c r="C46" s="37"/>
      <c r="D46" s="69"/>
      <c r="E46" s="37">
        <f>SUM(E47:E58)</f>
        <v>245734.5</v>
      </c>
      <c r="F46" s="36" t="s">
        <v>32</v>
      </c>
      <c r="G46" s="37"/>
      <c r="H46" s="69"/>
      <c r="I46" s="37">
        <f>SUM(I47:I58)</f>
        <v>32945.299999999996</v>
      </c>
      <c r="J46" s="131"/>
      <c r="K46" s="130"/>
      <c r="L46" s="126"/>
      <c r="M46" s="130"/>
      <c r="N46" s="130"/>
      <c r="O46" s="129"/>
    </row>
    <row r="47" spans="1:15" ht="70.5" customHeight="1" outlineLevel="1" x14ac:dyDescent="0.25">
      <c r="A47" s="42">
        <v>1</v>
      </c>
      <c r="B47" s="9" t="s">
        <v>33</v>
      </c>
      <c r="C47" s="49">
        <v>29</v>
      </c>
      <c r="D47" s="11">
        <v>5.5</v>
      </c>
      <c r="E47" s="10">
        <f>C47*D47</f>
        <v>159.5</v>
      </c>
      <c r="F47" s="7" t="s">
        <v>81</v>
      </c>
      <c r="G47" s="3">
        <v>14</v>
      </c>
      <c r="H47" s="5">
        <v>0.6</v>
      </c>
      <c r="I47" s="3">
        <f>G47*H47</f>
        <v>8.4</v>
      </c>
      <c r="J47" s="118" t="str">
        <f>B47</f>
        <v>- Người hoạt động cách mạng trước ngày 01/01/1945; Người hoạt động cách mạng từ ngày 01/01/1945 đến trước Tổng khởi nghĩa 19/8/1945;</v>
      </c>
      <c r="K47" s="116">
        <f>C47+G47</f>
        <v>43</v>
      </c>
      <c r="L47" s="117">
        <f>D47</f>
        <v>5.5</v>
      </c>
      <c r="M47" s="118"/>
      <c r="N47" s="119"/>
      <c r="O47" s="120"/>
    </row>
    <row r="48" spans="1:15" ht="38.65" customHeight="1" outlineLevel="1" x14ac:dyDescent="0.25">
      <c r="A48" s="42">
        <f>A47+1</f>
        <v>2</v>
      </c>
      <c r="B48" s="48" t="s">
        <v>38</v>
      </c>
      <c r="C48" s="49">
        <v>45</v>
      </c>
      <c r="D48" s="11">
        <v>5.5</v>
      </c>
      <c r="E48" s="10">
        <f t="shared" ref="E48:E57" si="30">C48*D48</f>
        <v>247.5</v>
      </c>
      <c r="F48" s="7" t="s">
        <v>38</v>
      </c>
      <c r="G48" s="3">
        <v>30</v>
      </c>
      <c r="H48" s="5">
        <v>0.6</v>
      </c>
      <c r="I48" s="3">
        <f t="shared" ref="I48:I49" si="31">G48*H48</f>
        <v>18</v>
      </c>
      <c r="J48" s="118" t="str">
        <f t="shared" ref="J48:J53" si="32">B48</f>
        <v>- Bà mẹ VNAH; AHLLVT; AHLĐ trong thời kỳ kháng chiến;</v>
      </c>
      <c r="K48" s="116">
        <f t="shared" ref="K48" si="33">C48+G48</f>
        <v>75</v>
      </c>
      <c r="L48" s="117">
        <f t="shared" ref="L48:L53" si="34">D48</f>
        <v>5.5</v>
      </c>
      <c r="M48" s="118"/>
      <c r="N48" s="119"/>
      <c r="O48" s="120"/>
    </row>
    <row r="49" spans="1:15" ht="89.65" customHeight="1" outlineLevel="1" x14ac:dyDescent="0.25">
      <c r="A49" s="42">
        <f t="shared" ref="A49:A58" si="35">A48+1</f>
        <v>3</v>
      </c>
      <c r="B49" s="48" t="s">
        <v>34</v>
      </c>
      <c r="C49" s="49">
        <v>10598</v>
      </c>
      <c r="D49" s="11">
        <v>5.5</v>
      </c>
      <c r="E49" s="10">
        <f t="shared" si="30"/>
        <v>58289</v>
      </c>
      <c r="F49" s="7" t="s">
        <v>34</v>
      </c>
      <c r="G49" s="3">
        <v>15857</v>
      </c>
      <c r="H49" s="5">
        <v>0.6</v>
      </c>
      <c r="I49" s="3">
        <f t="shared" si="31"/>
        <v>9514.1999999999989</v>
      </c>
      <c r="J49" s="118" t="str">
        <f t="shared" si="32"/>
        <v>- Thương binh và người hưởng chính sách như thương binh bị suy giảm khả năng lao động do thương tật từ 21% trở lên (kể cả thương binh loại B được xác nhận từ 31/12/1993 trở về trước);</v>
      </c>
      <c r="K49" s="116">
        <f>C49+G49</f>
        <v>26455</v>
      </c>
      <c r="L49" s="117">
        <f t="shared" si="34"/>
        <v>5.5</v>
      </c>
      <c r="M49" s="118"/>
      <c r="N49" s="119"/>
      <c r="O49" s="120"/>
    </row>
    <row r="50" spans="1:15" ht="69.400000000000006" customHeight="1" outlineLevel="1" x14ac:dyDescent="0.25">
      <c r="A50" s="42">
        <f t="shared" si="35"/>
        <v>4</v>
      </c>
      <c r="B50" s="9" t="s">
        <v>18</v>
      </c>
      <c r="C50" s="49">
        <v>2282</v>
      </c>
      <c r="D50" s="11">
        <v>5.5</v>
      </c>
      <c r="E50" s="10">
        <f t="shared" si="30"/>
        <v>12551</v>
      </c>
      <c r="F50" s="67"/>
      <c r="G50" s="67"/>
      <c r="H50" s="11"/>
      <c r="I50" s="67"/>
      <c r="J50" s="118" t="str">
        <f t="shared" si="32"/>
        <v>- Bệnh binh (kể cả bệnh binh 3/3 được xác nhận từ 31/12/1993 trở về trước) mất sức lao động do bệnh tật từ 41% trở lên;</v>
      </c>
      <c r="K50" s="116">
        <f>C50+G50</f>
        <v>2282</v>
      </c>
      <c r="L50" s="117">
        <f t="shared" si="34"/>
        <v>5.5</v>
      </c>
      <c r="M50" s="118"/>
      <c r="N50" s="119"/>
      <c r="O50" s="120"/>
    </row>
    <row r="51" spans="1:15" ht="103.9" customHeight="1" outlineLevel="1" x14ac:dyDescent="0.25">
      <c r="A51" s="42">
        <f t="shared" si="35"/>
        <v>5</v>
      </c>
      <c r="B51" s="9" t="s">
        <v>35</v>
      </c>
      <c r="C51" s="49">
        <v>3470</v>
      </c>
      <c r="D51" s="11">
        <v>5.5</v>
      </c>
      <c r="E51" s="10">
        <f t="shared" si="30"/>
        <v>19085</v>
      </c>
      <c r="F51" s="6" t="s">
        <v>35</v>
      </c>
      <c r="G51" s="3">
        <v>3930</v>
      </c>
      <c r="H51" s="5">
        <v>0.6</v>
      </c>
      <c r="I51" s="3">
        <f t="shared" ref="I51:I56" si="36">G51*H51</f>
        <v>2358</v>
      </c>
      <c r="J51" s="118" t="str">
        <f t="shared" si="32"/>
        <v>- Người có công giúp đỡ cách mạng; Người hoạt động kháng chiến bị nhiễm chất độc hóa học; Người hoạt động cách mạng, kháng chiến, bảo vệ Tổ quốc, làm nhiệm vụ quốc tế bị địch bắt tù đày;</v>
      </c>
      <c r="K51" s="116">
        <f t="shared" ref="K51:K58" si="37">C51+G51</f>
        <v>7400</v>
      </c>
      <c r="L51" s="117">
        <f t="shared" si="34"/>
        <v>5.5</v>
      </c>
      <c r="M51" s="118"/>
      <c r="N51" s="119"/>
      <c r="O51" s="120"/>
    </row>
    <row r="52" spans="1:15" ht="41.65" customHeight="1" outlineLevel="1" x14ac:dyDescent="0.25">
      <c r="A52" s="42">
        <f t="shared" si="35"/>
        <v>6</v>
      </c>
      <c r="B52" s="9" t="s">
        <v>36</v>
      </c>
      <c r="C52" s="49">
        <v>3200</v>
      </c>
      <c r="D52" s="11">
        <v>5.5</v>
      </c>
      <c r="E52" s="10">
        <f t="shared" si="30"/>
        <v>17600</v>
      </c>
      <c r="F52" s="6" t="s">
        <v>36</v>
      </c>
      <c r="G52" s="3">
        <v>414</v>
      </c>
      <c r="H52" s="5">
        <v>0.6</v>
      </c>
      <c r="I52" s="3">
        <f t="shared" si="36"/>
        <v>248.39999999999998</v>
      </c>
      <c r="J52" s="118" t="str">
        <f t="shared" si="32"/>
        <v>- Thân nhân liệt sĩ đang hưởng chế độ tuất liệt sĩ;</v>
      </c>
      <c r="K52" s="116">
        <f t="shared" si="37"/>
        <v>3614</v>
      </c>
      <c r="L52" s="117">
        <f t="shared" si="34"/>
        <v>5.5</v>
      </c>
      <c r="M52" s="118"/>
      <c r="N52" s="119"/>
      <c r="O52" s="120"/>
    </row>
    <row r="53" spans="1:15" ht="41.65" customHeight="1" outlineLevel="1" x14ac:dyDescent="0.25">
      <c r="A53" s="42">
        <f t="shared" si="35"/>
        <v>7</v>
      </c>
      <c r="B53" s="9" t="s">
        <v>37</v>
      </c>
      <c r="C53" s="49">
        <v>25048</v>
      </c>
      <c r="D53" s="11">
        <v>5.5</v>
      </c>
      <c r="E53" s="10">
        <f t="shared" si="30"/>
        <v>137764</v>
      </c>
      <c r="F53" s="6" t="s">
        <v>37</v>
      </c>
      <c r="G53" s="3">
        <v>30063</v>
      </c>
      <c r="H53" s="5">
        <v>0.6</v>
      </c>
      <c r="I53" s="3">
        <f t="shared" si="36"/>
        <v>18037.8</v>
      </c>
      <c r="J53" s="118" t="str">
        <f t="shared" si="32"/>
        <v>- Người hưởng chế độ trợ cấp thờ cúng liệt sĩ</v>
      </c>
      <c r="K53" s="116">
        <f t="shared" si="37"/>
        <v>55111</v>
      </c>
      <c r="L53" s="117">
        <f t="shared" si="34"/>
        <v>5.5</v>
      </c>
      <c r="M53" s="118"/>
      <c r="N53" s="119"/>
      <c r="O53" s="120"/>
    </row>
    <row r="54" spans="1:15" ht="69.400000000000006" customHeight="1" outlineLevel="1" x14ac:dyDescent="0.25">
      <c r="A54" s="42">
        <f t="shared" si="35"/>
        <v>8</v>
      </c>
      <c r="B54" s="9"/>
      <c r="C54" s="49"/>
      <c r="D54" s="11"/>
      <c r="E54" s="10"/>
      <c r="F54" s="77" t="s">
        <v>82</v>
      </c>
      <c r="G54" s="3">
        <v>281</v>
      </c>
      <c r="H54" s="5">
        <v>0.6</v>
      </c>
      <c r="I54" s="3">
        <f t="shared" si="36"/>
        <v>168.6</v>
      </c>
      <c r="J54" s="118" t="str">
        <f>F54</f>
        <v>Người hoạt động cách mạng, kháng chiến, bảo vệ Tổ quốc, làm nghĩa vụ quốc tế bị địch bắt tù, đày đang hưởng trợ cấp ưu đãi hàng tháng</v>
      </c>
      <c r="K54" s="116">
        <f t="shared" si="37"/>
        <v>281</v>
      </c>
      <c r="L54" s="117">
        <f>L53</f>
        <v>5.5</v>
      </c>
      <c r="M54" s="118"/>
      <c r="N54" s="119"/>
      <c r="O54" s="120"/>
    </row>
    <row r="55" spans="1:15" ht="25.9" customHeight="1" outlineLevel="1" x14ac:dyDescent="0.25">
      <c r="A55" s="42">
        <f t="shared" si="35"/>
        <v>9</v>
      </c>
      <c r="B55" s="9"/>
      <c r="C55" s="49"/>
      <c r="D55" s="11"/>
      <c r="E55" s="10"/>
      <c r="F55" s="77" t="s">
        <v>83</v>
      </c>
      <c r="G55" s="3">
        <v>4124</v>
      </c>
      <c r="H55" s="5">
        <v>0.6</v>
      </c>
      <c r="I55" s="3">
        <f t="shared" si="36"/>
        <v>2474.4</v>
      </c>
      <c r="J55" s="118" t="str">
        <f t="shared" ref="J55:J56" si="38">F55</f>
        <v>Đại diện thân nhân liệt sĩ</v>
      </c>
      <c r="K55" s="116">
        <f t="shared" si="37"/>
        <v>4124</v>
      </c>
      <c r="L55" s="117">
        <f>L54</f>
        <v>5.5</v>
      </c>
      <c r="M55" s="118"/>
      <c r="N55" s="119"/>
      <c r="O55" s="120"/>
    </row>
    <row r="56" spans="1:15" ht="41.65" customHeight="1" outlineLevel="1" x14ac:dyDescent="0.25">
      <c r="A56" s="42">
        <f t="shared" si="35"/>
        <v>10</v>
      </c>
      <c r="B56" s="9"/>
      <c r="C56" s="49"/>
      <c r="D56" s="11"/>
      <c r="E56" s="10"/>
      <c r="F56" s="4" t="s">
        <v>51</v>
      </c>
      <c r="G56" s="3">
        <v>36</v>
      </c>
      <c r="H56" s="5">
        <v>2.5</v>
      </c>
      <c r="I56" s="3">
        <f t="shared" si="36"/>
        <v>90</v>
      </c>
      <c r="J56" s="118" t="str">
        <f t="shared" si="38"/>
        <v>Các đối tượng người có công được Lãnh đạo tỉnh thăm trực tiếp</v>
      </c>
      <c r="K56" s="116">
        <f t="shared" si="37"/>
        <v>36</v>
      </c>
      <c r="L56" s="117">
        <f t="shared" ref="L56:L58" si="39">H56</f>
        <v>2.5</v>
      </c>
      <c r="M56" s="118"/>
      <c r="N56" s="119"/>
      <c r="O56" s="120"/>
    </row>
    <row r="57" spans="1:15" s="1" customFormat="1" ht="85.5" customHeight="1" outlineLevel="1" x14ac:dyDescent="0.25">
      <c r="A57" s="42">
        <f t="shared" si="35"/>
        <v>11</v>
      </c>
      <c r="B57" s="9" t="s">
        <v>39</v>
      </c>
      <c r="C57" s="49">
        <v>7</v>
      </c>
      <c r="D57" s="11">
        <v>5.5</v>
      </c>
      <c r="E57" s="10">
        <f t="shared" si="30"/>
        <v>38.5</v>
      </c>
      <c r="F57" s="67"/>
      <c r="G57" s="67"/>
      <c r="H57" s="11"/>
      <c r="I57" s="67"/>
      <c r="J57" s="118" t="str">
        <f>B57</f>
        <v xml:space="preserve"> Thương, bệnh binh nặng có nguyên quán tại Hải Phòng đang điều trị, điều dưỡng tại các Trung tâm điều dưỡng thương binh thuộc Bộ Lao động - Thương binh và Xã hội quản lý</v>
      </c>
      <c r="K57" s="116">
        <f t="shared" si="37"/>
        <v>7</v>
      </c>
      <c r="L57" s="117">
        <f>D57</f>
        <v>5.5</v>
      </c>
      <c r="M57" s="118"/>
      <c r="N57" s="119"/>
      <c r="O57" s="120"/>
    </row>
    <row r="58" spans="1:15" s="1" customFormat="1" ht="207.4" customHeight="1" outlineLevel="1" x14ac:dyDescent="0.25">
      <c r="A58" s="42">
        <f t="shared" si="35"/>
        <v>12</v>
      </c>
      <c r="B58" s="9"/>
      <c r="C58" s="49"/>
      <c r="D58" s="11"/>
      <c r="E58" s="10"/>
      <c r="F58" s="4" t="s">
        <v>84</v>
      </c>
      <c r="G58" s="3">
        <v>5</v>
      </c>
      <c r="H58" s="5">
        <v>5.5</v>
      </c>
      <c r="I58" s="3">
        <f t="shared" ref="I58" si="40">G58*H58</f>
        <v>27.5</v>
      </c>
      <c r="J58" s="118" t="str">
        <f>F58</f>
        <v>Quà chung đối với các đối tượng người có công và thân nhân người có công đang được nuôi dưỡng, điều dưỡng, điều trị, phục hồi sức khỏe tại mỗi cơ sở khi Lãnh đạo tỉnh thăm hỏi, động viên trực tiếp: Trung tâm điều dưỡng thương binh Thuận Thành, (tỉnh Bắc Ninh), Trung tâm điều dưỡng thương bệnh binh Lạng Giang (tỉnh Bắc Giang), Trung tâm Nuôi dưỡng tâm thần người có công và Xã hội Hải Dương, Trung tâm Điều dưỡng người có công tỉnh Hải Dương, Bệnh viên Quân y 7</v>
      </c>
      <c r="K58" s="116">
        <f t="shared" si="37"/>
        <v>5</v>
      </c>
      <c r="L58" s="117">
        <f t="shared" si="39"/>
        <v>5.5</v>
      </c>
      <c r="M58" s="118"/>
      <c r="N58" s="119"/>
      <c r="O58" s="120"/>
    </row>
    <row r="59" spans="1:15" s="41" customFormat="1" ht="32.65" customHeight="1" x14ac:dyDescent="0.25">
      <c r="A59" s="30" t="s">
        <v>40</v>
      </c>
      <c r="B59" s="36" t="s">
        <v>41</v>
      </c>
      <c r="C59" s="37"/>
      <c r="D59" s="84"/>
      <c r="E59" s="37">
        <f>SUM(E60:E62)</f>
        <v>368.5</v>
      </c>
      <c r="F59" s="12"/>
      <c r="G59" s="39"/>
      <c r="H59" s="69"/>
      <c r="I59" s="37">
        <f>SUM(I60:I62)</f>
        <v>0</v>
      </c>
      <c r="J59" s="131"/>
      <c r="K59" s="130"/>
      <c r="L59" s="132"/>
      <c r="M59" s="133"/>
      <c r="N59" s="130"/>
      <c r="O59" s="129"/>
    </row>
    <row r="60" spans="1:15" s="1" customFormat="1" ht="66" outlineLevel="1" x14ac:dyDescent="0.25">
      <c r="A60" s="42">
        <v>1</v>
      </c>
      <c r="B60" s="9" t="s">
        <v>42</v>
      </c>
      <c r="C60" s="49">
        <v>24</v>
      </c>
      <c r="D60" s="11">
        <v>5.5</v>
      </c>
      <c r="E60" s="10">
        <f>C60*D60</f>
        <v>132</v>
      </c>
      <c r="F60" s="10"/>
      <c r="G60" s="10"/>
      <c r="H60" s="11"/>
      <c r="I60" s="10"/>
      <c r="J60" s="115" t="str">
        <f>B60</f>
        <v xml:space="preserve"> - Người hoạt động cách mạng trước ngày 01/01/1945; Người hoạt động cách mạng từ ngày 01/01/1945 đến trước Tổng khởi nghĩa 19/8/1945;</v>
      </c>
      <c r="K60" s="116">
        <f>C60</f>
        <v>24</v>
      </c>
      <c r="L60" s="123">
        <f>D60</f>
        <v>5.5</v>
      </c>
      <c r="M60" s="118">
        <f>K60*L60</f>
        <v>132</v>
      </c>
      <c r="N60" s="119">
        <f t="shared" si="11"/>
        <v>0</v>
      </c>
      <c r="O60" s="120"/>
    </row>
    <row r="61" spans="1:15" s="1" customFormat="1" ht="27.4" customHeight="1" outlineLevel="1" x14ac:dyDescent="0.25">
      <c r="A61" s="42">
        <f>A60+1</f>
        <v>2</v>
      </c>
      <c r="B61" s="9" t="s">
        <v>43</v>
      </c>
      <c r="C61" s="49">
        <v>32</v>
      </c>
      <c r="D61" s="11">
        <v>5.5</v>
      </c>
      <c r="E61" s="10">
        <f t="shared" ref="E61:E62" si="41">C61*D61</f>
        <v>176</v>
      </c>
      <c r="F61" s="10"/>
      <c r="G61" s="10"/>
      <c r="H61" s="11"/>
      <c r="I61" s="10"/>
      <c r="J61" s="115" t="str">
        <f t="shared" ref="J61:J62" si="42">B61</f>
        <v xml:space="preserve"> - Bà mẹ Việt Nam anh hùng;</v>
      </c>
      <c r="K61" s="116">
        <f t="shared" ref="K61:K62" si="43">C61</f>
        <v>32</v>
      </c>
      <c r="L61" s="123">
        <f t="shared" ref="L61:L62" si="44">D61</f>
        <v>5.5</v>
      </c>
      <c r="M61" s="118">
        <f t="shared" ref="M61:M62" si="45">K61*L61</f>
        <v>176</v>
      </c>
      <c r="N61" s="119">
        <f t="shared" si="11"/>
        <v>0</v>
      </c>
      <c r="O61" s="120"/>
    </row>
    <row r="62" spans="1:15" s="1" customFormat="1" ht="55.5" customHeight="1" outlineLevel="1" x14ac:dyDescent="0.25">
      <c r="A62" s="42">
        <f>A61+1</f>
        <v>3</v>
      </c>
      <c r="B62" s="9" t="s">
        <v>44</v>
      </c>
      <c r="C62" s="49">
        <v>11</v>
      </c>
      <c r="D62" s="11">
        <v>5.5</v>
      </c>
      <c r="E62" s="10">
        <f t="shared" si="41"/>
        <v>60.5</v>
      </c>
      <c r="F62" s="10"/>
      <c r="G62" s="10"/>
      <c r="H62" s="11"/>
      <c r="I62" s="10"/>
      <c r="J62" s="115" t="str">
        <f t="shared" si="42"/>
        <v xml:space="preserve"> - Anh hùng Lực lượng vũ trang nhân dân; Anh hùng Lao động trong thời kỳ kháng chiến.</v>
      </c>
      <c r="K62" s="116">
        <f t="shared" si="43"/>
        <v>11</v>
      </c>
      <c r="L62" s="123">
        <f t="shared" si="44"/>
        <v>5.5</v>
      </c>
      <c r="M62" s="118">
        <f t="shared" si="45"/>
        <v>60.5</v>
      </c>
      <c r="N62" s="119">
        <f t="shared" si="11"/>
        <v>0</v>
      </c>
      <c r="O62" s="120"/>
    </row>
  </sheetData>
  <mergeCells count="10">
    <mergeCell ref="B1:B2"/>
    <mergeCell ref="J7:M7"/>
    <mergeCell ref="A7:A8"/>
    <mergeCell ref="B7:E7"/>
    <mergeCell ref="F7:I7"/>
    <mergeCell ref="A3:O3"/>
    <mergeCell ref="O7:O8"/>
    <mergeCell ref="B6:M6"/>
    <mergeCell ref="B4:M4"/>
    <mergeCell ref="B5:M5"/>
  </mergeCells>
  <phoneticPr fontId="5" type="noConversion"/>
  <pageMargins left="0.19685039370078741" right="0.23622047244094491" top="0.23622047244094491" bottom="0.23622047244094491" header="0.15748031496062992" footer="0.15748031496062992"/>
  <pageSetup paperSize="9"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0"/>
  <sheetViews>
    <sheetView topLeftCell="A4" zoomScale="55" zoomScaleNormal="55" zoomScaleSheetLayoutView="25" workbookViewId="0">
      <selection activeCell="P23" sqref="P23"/>
    </sheetView>
  </sheetViews>
  <sheetFormatPr defaultColWidth="8.7109375" defaultRowHeight="16.5" outlineLevelRow="1" x14ac:dyDescent="0.25"/>
  <cols>
    <col min="1" max="1" width="8" style="70" customWidth="1"/>
    <col min="2" max="2" width="38.28515625" style="71" customWidth="1"/>
    <col min="3" max="3" width="11.7109375" style="72" customWidth="1"/>
    <col min="4" max="4" width="11.7109375" style="73" customWidth="1"/>
    <col min="5" max="5" width="15.5703125" style="74" customWidth="1"/>
    <col min="6" max="6" width="41.42578125" style="74" customWidth="1"/>
    <col min="7" max="7" width="10.85546875" style="74" customWidth="1"/>
    <col min="8" max="8" width="12.28515625" style="75" customWidth="1"/>
    <col min="9" max="9" width="16.5703125" style="74" customWidth="1"/>
    <col min="10" max="10" width="41.140625" style="81" customWidth="1"/>
    <col min="11" max="11" width="12.7109375" style="74" customWidth="1"/>
    <col min="12" max="12" width="12" style="91" customWidth="1"/>
    <col min="13" max="13" width="13.85546875" style="96" customWidth="1"/>
    <col min="14" max="14" width="18.85546875" style="76" customWidth="1"/>
    <col min="15" max="15" width="19.28515625" style="1" customWidth="1"/>
    <col min="16" max="16384" width="8.7109375" style="53"/>
  </cols>
  <sheetData>
    <row r="1" spans="1:15" ht="42.4" customHeight="1" x14ac:dyDescent="0.25">
      <c r="A1" s="188" t="s">
        <v>86</v>
      </c>
      <c r="B1" s="188"/>
      <c r="C1" s="188"/>
      <c r="D1" s="188"/>
      <c r="E1" s="188"/>
      <c r="F1" s="188"/>
      <c r="G1" s="188"/>
      <c r="H1" s="188"/>
      <c r="I1" s="188"/>
      <c r="J1" s="188"/>
      <c r="K1" s="188"/>
      <c r="L1" s="188"/>
      <c r="M1" s="188"/>
      <c r="N1" s="188"/>
      <c r="O1" s="188"/>
    </row>
    <row r="2" spans="1:15" s="2" customFormat="1" ht="19.5" customHeight="1" x14ac:dyDescent="0.25">
      <c r="A2" s="16" t="s">
        <v>1</v>
      </c>
      <c r="B2" s="189" t="s">
        <v>5</v>
      </c>
      <c r="C2" s="189"/>
      <c r="D2" s="189"/>
      <c r="E2" s="189"/>
      <c r="F2" s="189"/>
      <c r="G2" s="189"/>
      <c r="H2" s="189"/>
      <c r="I2" s="189"/>
      <c r="J2" s="189"/>
      <c r="K2" s="189"/>
      <c r="L2" s="189"/>
      <c r="M2" s="189"/>
      <c r="N2" s="13"/>
      <c r="O2" s="1"/>
    </row>
    <row r="3" spans="1:15" s="2" customFormat="1" ht="19.5" customHeight="1" x14ac:dyDescent="0.25">
      <c r="A3" s="16" t="s">
        <v>1</v>
      </c>
      <c r="B3" s="189" t="s">
        <v>6</v>
      </c>
      <c r="C3" s="189"/>
      <c r="D3" s="189"/>
      <c r="E3" s="189"/>
      <c r="F3" s="189"/>
      <c r="G3" s="189"/>
      <c r="H3" s="189"/>
      <c r="I3" s="189"/>
      <c r="J3" s="189"/>
      <c r="K3" s="189"/>
      <c r="L3" s="189"/>
      <c r="M3" s="189"/>
      <c r="N3" s="13"/>
      <c r="O3" s="1"/>
    </row>
    <row r="4" spans="1:15" s="2" customFormat="1" ht="19.5" customHeight="1" x14ac:dyDescent="0.25">
      <c r="A4" s="16" t="s">
        <v>62</v>
      </c>
      <c r="B4" s="189" t="s">
        <v>63</v>
      </c>
      <c r="C4" s="189"/>
      <c r="D4" s="189"/>
      <c r="E4" s="189"/>
      <c r="F4" s="189"/>
      <c r="G4" s="189"/>
      <c r="H4" s="189"/>
      <c r="I4" s="189"/>
      <c r="J4" s="189"/>
      <c r="K4" s="189"/>
      <c r="L4" s="189"/>
      <c r="M4" s="189"/>
      <c r="N4" s="13"/>
      <c r="O4" s="1"/>
    </row>
    <row r="5" spans="1:15" ht="34.5" customHeight="1" x14ac:dyDescent="0.25">
      <c r="A5" s="190" t="s">
        <v>0</v>
      </c>
      <c r="B5" s="191" t="s">
        <v>2</v>
      </c>
      <c r="C5" s="192"/>
      <c r="D5" s="192"/>
      <c r="E5" s="193"/>
      <c r="F5" s="191" t="s">
        <v>11</v>
      </c>
      <c r="G5" s="192"/>
      <c r="H5" s="192"/>
      <c r="I5" s="193"/>
      <c r="J5" s="191" t="s">
        <v>12</v>
      </c>
      <c r="K5" s="192"/>
      <c r="L5" s="192"/>
      <c r="M5" s="192"/>
      <c r="N5" s="60"/>
      <c r="O5" s="197" t="s">
        <v>3</v>
      </c>
    </row>
    <row r="6" spans="1:15" s="24" customFormat="1" ht="50.25" customHeight="1" x14ac:dyDescent="0.25">
      <c r="A6" s="190"/>
      <c r="B6" s="17" t="s">
        <v>7</v>
      </c>
      <c r="C6" s="18" t="s">
        <v>9</v>
      </c>
      <c r="D6" s="19" t="s">
        <v>20</v>
      </c>
      <c r="E6" s="20" t="s">
        <v>8</v>
      </c>
      <c r="F6" s="17" t="s">
        <v>7</v>
      </c>
      <c r="G6" s="21" t="s">
        <v>9</v>
      </c>
      <c r="H6" s="19" t="s">
        <v>20</v>
      </c>
      <c r="I6" s="20" t="s">
        <v>8</v>
      </c>
      <c r="J6" s="22" t="s">
        <v>7</v>
      </c>
      <c r="K6" s="23" t="s">
        <v>10</v>
      </c>
      <c r="L6" s="86" t="s">
        <v>20</v>
      </c>
      <c r="M6" s="20" t="s">
        <v>8</v>
      </c>
      <c r="N6" s="20" t="s">
        <v>75</v>
      </c>
      <c r="O6" s="197"/>
    </row>
    <row r="7" spans="1:15" s="29" customFormat="1" ht="31.15" customHeight="1" x14ac:dyDescent="0.25">
      <c r="A7" s="25">
        <v>1</v>
      </c>
      <c r="B7" s="26">
        <v>2</v>
      </c>
      <c r="C7" s="27">
        <v>3</v>
      </c>
      <c r="D7" s="26">
        <v>4</v>
      </c>
      <c r="E7" s="28" t="s">
        <v>14</v>
      </c>
      <c r="F7" s="28">
        <v>6</v>
      </c>
      <c r="G7" s="28">
        <v>7</v>
      </c>
      <c r="H7" s="28">
        <v>8</v>
      </c>
      <c r="I7" s="28" t="s">
        <v>15</v>
      </c>
      <c r="J7" s="28">
        <v>10</v>
      </c>
      <c r="K7" s="28" t="s">
        <v>85</v>
      </c>
      <c r="L7" s="28">
        <v>12</v>
      </c>
      <c r="M7" s="28" t="s">
        <v>13</v>
      </c>
      <c r="N7" s="26" t="s">
        <v>59</v>
      </c>
      <c r="O7" s="26"/>
    </row>
    <row r="8" spans="1:15" s="35" customFormat="1" ht="31.15" customHeight="1" x14ac:dyDescent="0.25">
      <c r="A8" s="30"/>
      <c r="B8" s="31" t="s">
        <v>58</v>
      </c>
      <c r="C8" s="32"/>
      <c r="D8" s="31"/>
      <c r="E8" s="33">
        <f>E9+E44+E57</f>
        <v>567738.60000000009</v>
      </c>
      <c r="F8" s="34"/>
      <c r="G8" s="34"/>
      <c r="H8" s="34"/>
      <c r="I8" s="33">
        <f>I9+I44+I57</f>
        <v>107837.95000000001</v>
      </c>
      <c r="J8" s="78"/>
      <c r="K8" s="34"/>
      <c r="L8" s="100"/>
      <c r="M8" s="33">
        <f>M9+M44+M57</f>
        <v>725369.4</v>
      </c>
      <c r="N8" s="33">
        <f>N9+N44+N57</f>
        <v>49792.850000000006</v>
      </c>
      <c r="O8" s="31"/>
    </row>
    <row r="9" spans="1:15" s="41" customFormat="1" ht="30" customHeight="1" x14ac:dyDescent="0.25">
      <c r="A9" s="30" t="s">
        <v>16</v>
      </c>
      <c r="B9" s="36" t="s">
        <v>17</v>
      </c>
      <c r="C9" s="37"/>
      <c r="D9" s="38"/>
      <c r="E9" s="37">
        <f>E10+E22+E31+E34+E40</f>
        <v>321635.60000000003</v>
      </c>
      <c r="F9" s="39"/>
      <c r="G9" s="37"/>
      <c r="H9" s="40"/>
      <c r="I9" s="37">
        <f>I10+I22+I31+I34+I40</f>
        <v>74892.650000000009</v>
      </c>
      <c r="J9" s="78"/>
      <c r="K9" s="37"/>
      <c r="L9" s="88"/>
      <c r="M9" s="37">
        <f>M10+M22+M31+M34+M40</f>
        <v>426887.4</v>
      </c>
      <c r="N9" s="37">
        <f>N10+N22+N31+N34+N40</f>
        <v>30359.15</v>
      </c>
      <c r="O9" s="36"/>
    </row>
    <row r="10" spans="1:15" s="47" customFormat="1" ht="58.15" customHeight="1" x14ac:dyDescent="0.25">
      <c r="A10" s="42">
        <v>1</v>
      </c>
      <c r="B10" s="43" t="s">
        <v>60</v>
      </c>
      <c r="C10" s="44"/>
      <c r="D10" s="45"/>
      <c r="E10" s="44">
        <f>SUM(E11:E21)</f>
        <v>249876</v>
      </c>
      <c r="F10" s="43" t="s">
        <v>60</v>
      </c>
      <c r="G10" s="44"/>
      <c r="H10" s="45"/>
      <c r="I10" s="44">
        <f>SUM(I11:I21)</f>
        <v>46616.200000000004</v>
      </c>
      <c r="J10" s="79"/>
      <c r="K10" s="44"/>
      <c r="L10" s="89"/>
      <c r="M10" s="93">
        <f>SUM(M11:M21)</f>
        <v>310079.5</v>
      </c>
      <c r="N10" s="44">
        <f>SUM(N11:N21)</f>
        <v>13587.299999999997</v>
      </c>
      <c r="O10" s="43"/>
    </row>
    <row r="11" spans="1:15" ht="60" customHeight="1" outlineLevel="1" x14ac:dyDescent="0.25">
      <c r="A11" s="42"/>
      <c r="B11" s="48" t="s">
        <v>48</v>
      </c>
      <c r="C11" s="49">
        <v>10888</v>
      </c>
      <c r="D11" s="50">
        <v>5.5</v>
      </c>
      <c r="E11" s="51">
        <f>C11*D11</f>
        <v>59884</v>
      </c>
      <c r="F11" s="48" t="s">
        <v>76</v>
      </c>
      <c r="G11" s="51">
        <v>11187</v>
      </c>
      <c r="H11" s="52">
        <v>0.8</v>
      </c>
      <c r="I11" s="49">
        <f t="shared" ref="I11:I18" si="0">G11*H11</f>
        <v>8949.6</v>
      </c>
      <c r="J11" s="59" t="str">
        <f>B11</f>
        <v>- Thương binh, người hưởng chính sách thương tật từ 21% trở lên</v>
      </c>
      <c r="K11" s="10">
        <f>C11+G11</f>
        <v>22075</v>
      </c>
      <c r="L11" s="90">
        <v>3</v>
      </c>
      <c r="M11" s="94">
        <f>K11*L11</f>
        <v>66225</v>
      </c>
      <c r="N11" s="49">
        <f>M11-E11-I11</f>
        <v>-2608.6000000000004</v>
      </c>
      <c r="O11" s="9"/>
    </row>
    <row r="12" spans="1:15" ht="64.5" customHeight="1" outlineLevel="1" x14ac:dyDescent="0.25">
      <c r="A12" s="42"/>
      <c r="B12" s="48" t="s">
        <v>47</v>
      </c>
      <c r="C12" s="51">
        <v>2380</v>
      </c>
      <c r="D12" s="97">
        <v>5.5</v>
      </c>
      <c r="E12" s="10">
        <f t="shared" ref="E12:E14" si="1">C12*D12</f>
        <v>13090</v>
      </c>
      <c r="F12" s="48" t="s">
        <v>49</v>
      </c>
      <c r="G12" s="51">
        <v>5922</v>
      </c>
      <c r="H12" s="52">
        <v>0.8</v>
      </c>
      <c r="I12" s="49">
        <f t="shared" si="0"/>
        <v>4737.6000000000004</v>
      </c>
      <c r="J12" s="59" t="str">
        <f t="shared" ref="J12:J14" si="2">B12</f>
        <v>- Bệnh binh (kể cả bệnh binh 3/3 được xác nhận từ 31/12/1993 trở về trước) mất sức lao động do bệnh tật từ 41% trở lên</v>
      </c>
      <c r="K12" s="10">
        <f t="shared" ref="K12:K21" si="3">C12+G12</f>
        <v>8302</v>
      </c>
      <c r="L12" s="90">
        <v>3</v>
      </c>
      <c r="M12" s="94">
        <f t="shared" ref="M12:M21" si="4">K12*L12</f>
        <v>24906</v>
      </c>
      <c r="N12" s="49">
        <f t="shared" ref="N12:N21" si="5">M12-E12-I12</f>
        <v>7078.4</v>
      </c>
      <c r="O12" s="9"/>
    </row>
    <row r="13" spans="1:15" ht="99" outlineLevel="1" x14ac:dyDescent="0.25">
      <c r="A13" s="42"/>
      <c r="B13" s="48" t="s">
        <v>50</v>
      </c>
      <c r="C13" s="51">
        <f>3085+579</f>
        <v>3664</v>
      </c>
      <c r="D13" s="97">
        <v>5.5</v>
      </c>
      <c r="E13" s="10">
        <f t="shared" si="1"/>
        <v>20152</v>
      </c>
      <c r="F13" s="48" t="s">
        <v>50</v>
      </c>
      <c r="G13" s="10">
        <v>6753</v>
      </c>
      <c r="H13" s="52">
        <v>0.8</v>
      </c>
      <c r="I13" s="49">
        <f t="shared" si="0"/>
        <v>5402.4000000000005</v>
      </c>
      <c r="J13" s="59" t="str">
        <f t="shared" si="2"/>
        <v>- Người có công giúp đỡ cách mạng; Người hoạt động kháng chiến bị nhiễm chất độc hóa học; Người hoạt động cách mạng, kháng chiến, bảo vệ Tổ quốc, làm nhiệm vụ quốc tế bị địch bắt tù đày</v>
      </c>
      <c r="K13" s="10">
        <f t="shared" si="3"/>
        <v>10417</v>
      </c>
      <c r="L13" s="90">
        <v>3</v>
      </c>
      <c r="M13" s="94">
        <f t="shared" si="4"/>
        <v>31251</v>
      </c>
      <c r="N13" s="49">
        <f t="shared" si="5"/>
        <v>5696.5999999999995</v>
      </c>
      <c r="O13" s="9"/>
    </row>
    <row r="14" spans="1:15" ht="54.4" customHeight="1" outlineLevel="1" x14ac:dyDescent="0.25">
      <c r="A14" s="42"/>
      <c r="B14" s="9" t="s">
        <v>19</v>
      </c>
      <c r="C14" s="51">
        <f>3830+24663</f>
        <v>28493</v>
      </c>
      <c r="D14" s="97">
        <v>5.5</v>
      </c>
      <c r="E14" s="10">
        <f t="shared" si="1"/>
        <v>156711.5</v>
      </c>
      <c r="F14" s="48" t="s">
        <v>77</v>
      </c>
      <c r="G14" s="10">
        <v>32125</v>
      </c>
      <c r="H14" s="52">
        <v>0.8</v>
      </c>
      <c r="I14" s="49">
        <f t="shared" si="0"/>
        <v>25700</v>
      </c>
      <c r="J14" s="59" t="str">
        <f t="shared" si="2"/>
        <v xml:space="preserve"> - Thân nhân liệt sĩ đang hưởng chế độ tuất liệt sĩ; Người hưởng chế độ trợ cấp thờ cúng liệt sĩ</v>
      </c>
      <c r="K14" s="10">
        <f t="shared" si="3"/>
        <v>60618</v>
      </c>
      <c r="L14" s="90">
        <v>3</v>
      </c>
      <c r="M14" s="94">
        <f t="shared" si="4"/>
        <v>181854</v>
      </c>
      <c r="N14" s="49">
        <f t="shared" si="5"/>
        <v>-557.5</v>
      </c>
      <c r="O14" s="9"/>
    </row>
    <row r="15" spans="1:15" s="47" customFormat="1" ht="58.15" customHeight="1" outlineLevel="1" x14ac:dyDescent="0.25">
      <c r="A15" s="42"/>
      <c r="B15" s="43"/>
      <c r="C15" s="44"/>
      <c r="D15" s="54"/>
      <c r="E15" s="55"/>
      <c r="F15" s="48" t="s">
        <v>45</v>
      </c>
      <c r="G15" s="10">
        <v>33</v>
      </c>
      <c r="H15" s="52">
        <v>0.8</v>
      </c>
      <c r="I15" s="49">
        <f t="shared" si="0"/>
        <v>26.400000000000002</v>
      </c>
      <c r="J15" s="59" t="str">
        <f>F15</f>
        <v>Bà mẹ Việt Nam anh hùng; Anh hùng lực lượng vũ trang nhân dân, Anh hùng lao động trong thời kỳ kháng chiến</v>
      </c>
      <c r="K15" s="10">
        <f t="shared" si="3"/>
        <v>33</v>
      </c>
      <c r="L15" s="90">
        <v>3</v>
      </c>
      <c r="M15" s="94">
        <f t="shared" si="4"/>
        <v>99</v>
      </c>
      <c r="N15" s="49">
        <f t="shared" si="5"/>
        <v>72.599999999999994</v>
      </c>
      <c r="O15" s="43"/>
    </row>
    <row r="16" spans="1:15" s="47" customFormat="1" ht="39.4" customHeight="1" outlineLevel="1" x14ac:dyDescent="0.25">
      <c r="A16" s="42"/>
      <c r="B16" s="43"/>
      <c r="C16" s="44"/>
      <c r="D16" s="54"/>
      <c r="E16" s="55"/>
      <c r="F16" s="48" t="s">
        <v>71</v>
      </c>
      <c r="G16" s="10">
        <v>1777</v>
      </c>
      <c r="H16" s="52">
        <v>0.8</v>
      </c>
      <c r="I16" s="49">
        <f t="shared" si="0"/>
        <v>1421.6000000000001</v>
      </c>
      <c r="J16" s="59" t="str">
        <f t="shared" ref="J16:J21" si="6">F16</f>
        <v>Con đẻ người hoạt động kháng chiến bị nhiễm chất độc hóa học</v>
      </c>
      <c r="K16" s="10">
        <f t="shared" si="3"/>
        <v>1777</v>
      </c>
      <c r="L16" s="90">
        <v>3</v>
      </c>
      <c r="M16" s="94">
        <f t="shared" si="4"/>
        <v>5331</v>
      </c>
      <c r="N16" s="49">
        <f t="shared" si="5"/>
        <v>3909.3999999999996</v>
      </c>
      <c r="O16" s="43"/>
    </row>
    <row r="17" spans="1:17" s="1" customFormat="1" ht="171" customHeight="1" outlineLevel="1" x14ac:dyDescent="0.25">
      <c r="A17" s="42"/>
      <c r="B17" s="48" t="s">
        <v>21</v>
      </c>
      <c r="C17" s="49">
        <v>7</v>
      </c>
      <c r="D17" s="11">
        <v>5.5</v>
      </c>
      <c r="E17" s="10">
        <f>C17*D17</f>
        <v>38.5</v>
      </c>
      <c r="F17" s="82" t="s">
        <v>46</v>
      </c>
      <c r="G17" s="10">
        <v>12</v>
      </c>
      <c r="H17" s="52">
        <v>0.8</v>
      </c>
      <c r="I17" s="49">
        <f t="shared" si="0"/>
        <v>9.6000000000000014</v>
      </c>
      <c r="J17" s="83" t="str">
        <f t="shared" si="6"/>
        <v>Thương binh, bệnh binh đã cư trú tại tỉnh Hải Dương; hiện đang được nuôi dưỡng tại một số Trung tâm thuộc Bộ Lao động - Thương binh và Xã hội: Trung tâm điều dưỡng Thương binh Thuận Thành (tỉnh Bắc Ninh), Trung tâm điều dưỡng thương bệnh binh Lạng Giang (tỉnh Bắc Giang); được tỉnh Hải Dương thực hiện và xác nhận các chế độ liên quan khác đối với người có công và thân nhân người có công.</v>
      </c>
      <c r="K17" s="10">
        <f t="shared" si="3"/>
        <v>19</v>
      </c>
      <c r="L17" s="90">
        <v>3</v>
      </c>
      <c r="M17" s="94">
        <f t="shared" si="4"/>
        <v>57</v>
      </c>
      <c r="N17" s="49">
        <f t="shared" si="5"/>
        <v>8.8999999999999986</v>
      </c>
      <c r="O17" s="9"/>
    </row>
    <row r="18" spans="1:17" s="1" customFormat="1" ht="198" outlineLevel="1" x14ac:dyDescent="0.25">
      <c r="A18" s="42"/>
      <c r="B18" s="48"/>
      <c r="C18" s="49"/>
      <c r="D18" s="56"/>
      <c r="E18" s="10"/>
      <c r="F18" s="14" t="s">
        <v>72</v>
      </c>
      <c r="G18" s="10">
        <v>9</v>
      </c>
      <c r="H18" s="52">
        <v>10.5</v>
      </c>
      <c r="I18" s="10">
        <f t="shared" si="0"/>
        <v>94.5</v>
      </c>
      <c r="J18" s="83" t="str">
        <f t="shared" si="6"/>
        <v xml:space="preserve">Đơn vị quân đội cấp Trung, Lữ đoàn và tương đương thuộc Bộ Quốc
phòng và Quân khu 3 gồm: Lữ đoàn Tên lửa 490/Binh chủng Pháo binh; Lữ
đoàn Công binh 513/Quân khu 3; Lữ đoàn Phòng không 214/Quân khu 3; Lữ
đoàn Pháo binh 454/Quân khu 3; Trung đoàn Bộ binh 2/Sư đoàn 395/Quân khu 3; Trường Quân sự/ Quân khu 3; Bệnh viện Quân y 7/Cục Hậu cần/Quân khu 3; Xưởng 56/Cục Kỹ thuật/Quân khu 3; Cụm Kho 76/Cục Kỹ thuật/ Quân khu 3 </v>
      </c>
      <c r="K18" s="10">
        <f t="shared" si="3"/>
        <v>9</v>
      </c>
      <c r="L18" s="90">
        <f t="shared" ref="L18:L21" si="7">H18</f>
        <v>10.5</v>
      </c>
      <c r="M18" s="94">
        <f t="shared" si="4"/>
        <v>94.5</v>
      </c>
      <c r="N18" s="49">
        <f t="shared" si="5"/>
        <v>0</v>
      </c>
      <c r="O18" s="9"/>
    </row>
    <row r="19" spans="1:17" s="1" customFormat="1" ht="299.25" outlineLevel="1" x14ac:dyDescent="0.25">
      <c r="A19" s="42"/>
      <c r="B19" s="48"/>
      <c r="C19" s="49"/>
      <c r="D19" s="56"/>
      <c r="E19" s="10"/>
      <c r="F19" s="82" t="s">
        <v>73</v>
      </c>
      <c r="G19" s="10">
        <v>5</v>
      </c>
      <c r="H19" s="52">
        <v>5.5</v>
      </c>
      <c r="I19" s="10">
        <f>G19*H19</f>
        <v>27.5</v>
      </c>
      <c r="J19" s="83" t="str">
        <f t="shared" si="6"/>
        <v>Thương binh, bệnh binh đã cư trú tại tỉnh Hải Dương; hiện đang được nuôi dưỡng tại một số Trung tâm thuộc Bộ Lao động - Thương binh và Xã hội: Trung tâm điều dưỡng Thương binh Thuận Thành (tỉnh Bắc Ninh), Trung tâm điều dưỡng thương bệnh binh Lạng Giang (tỉnh Bắc Giang); được tỉnh Hải Dương thực hiện và xác nhận các chế độ liên quan khác đối với người có công và thân nhân người có công; Thương binh, bệnh binh, người hoạt động kháng chiến bị nhiễm chất độc hóa học đang được nuôi dưỡng tại Trung tâm Nuôi dưỡng tâm thần người có công và Xã hội Hải Dương; Người có công và thân nhân đang được điều dưỡng tại Trung tâm điều dưỡng Người có công tỉnh Hải Dương; Người có công cư trú tại tỉnh Hải Dương, đang được điều trị, phục hồi sức khỏe tại Bệnh viện Quân y 7</v>
      </c>
      <c r="K19" s="10">
        <f t="shared" si="3"/>
        <v>5</v>
      </c>
      <c r="L19" s="90">
        <v>3</v>
      </c>
      <c r="M19" s="94">
        <f t="shared" si="4"/>
        <v>15</v>
      </c>
      <c r="N19" s="49">
        <f t="shared" si="5"/>
        <v>-12.5</v>
      </c>
      <c r="O19" s="9"/>
    </row>
    <row r="20" spans="1:17" s="1" customFormat="1" ht="36.75" customHeight="1" outlineLevel="1" x14ac:dyDescent="0.25">
      <c r="A20" s="42"/>
      <c r="B20" s="48"/>
      <c r="C20" s="49"/>
      <c r="D20" s="56"/>
      <c r="E20" s="10"/>
      <c r="F20" s="48" t="s">
        <v>51</v>
      </c>
      <c r="G20" s="10">
        <v>36</v>
      </c>
      <c r="H20" s="52">
        <v>2.5</v>
      </c>
      <c r="I20" s="10">
        <f t="shared" ref="I20:I21" si="8">G20*H20</f>
        <v>90</v>
      </c>
      <c r="J20" s="59" t="str">
        <f t="shared" si="6"/>
        <v>Các đối tượng người có công được Lãnh đạo tỉnh thăm trực tiếp</v>
      </c>
      <c r="K20" s="10">
        <f t="shared" si="3"/>
        <v>36</v>
      </c>
      <c r="L20" s="90">
        <f>H20</f>
        <v>2.5</v>
      </c>
      <c r="M20" s="94">
        <f t="shared" si="4"/>
        <v>90</v>
      </c>
      <c r="N20" s="49">
        <f t="shared" si="5"/>
        <v>0</v>
      </c>
      <c r="O20" s="9"/>
    </row>
    <row r="21" spans="1:17" s="1" customFormat="1" ht="49.5" outlineLevel="1" x14ac:dyDescent="0.25">
      <c r="A21" s="42"/>
      <c r="B21" s="48"/>
      <c r="C21" s="49"/>
      <c r="D21" s="56"/>
      <c r="E21" s="10"/>
      <c r="F21" s="48" t="s">
        <v>74</v>
      </c>
      <c r="G21" s="57">
        <v>157</v>
      </c>
      <c r="H21" s="58">
        <v>1</v>
      </c>
      <c r="I21" s="10">
        <f t="shared" si="8"/>
        <v>157</v>
      </c>
      <c r="J21" s="59" t="str">
        <f t="shared" si="6"/>
        <v>Gia đình quân nhân đang công tác tại địa bàn biên giới, trên biển, hải đảo có điều kiện khó khăn</v>
      </c>
      <c r="K21" s="10">
        <f t="shared" si="3"/>
        <v>157</v>
      </c>
      <c r="L21" s="90">
        <f t="shared" si="7"/>
        <v>1</v>
      </c>
      <c r="M21" s="94">
        <f t="shared" si="4"/>
        <v>157</v>
      </c>
      <c r="N21" s="49">
        <f t="shared" si="5"/>
        <v>0</v>
      </c>
      <c r="O21" s="9"/>
    </row>
    <row r="22" spans="1:17" s="65" customFormat="1" ht="40.15" customHeight="1" x14ac:dyDescent="0.25">
      <c r="A22" s="61">
        <v>2</v>
      </c>
      <c r="B22" s="62" t="s">
        <v>65</v>
      </c>
      <c r="C22" s="63"/>
      <c r="D22" s="64"/>
      <c r="E22" s="63">
        <f>SUM(E23:E30)</f>
        <v>52483.199999999997</v>
      </c>
      <c r="F22" s="62" t="s">
        <v>65</v>
      </c>
      <c r="G22" s="63"/>
      <c r="H22" s="64"/>
      <c r="I22" s="63">
        <f>SUM(I23:I30)</f>
        <v>24638.95</v>
      </c>
      <c r="J22" s="80"/>
      <c r="K22" s="63"/>
      <c r="L22" s="101"/>
      <c r="M22" s="95">
        <f>SUM(M23:M30)</f>
        <v>85720.900000000009</v>
      </c>
      <c r="N22" s="63">
        <f>SUM(N23:N30)</f>
        <v>8598.7500000000036</v>
      </c>
      <c r="O22" s="62"/>
    </row>
    <row r="23" spans="1:17" s="1" customFormat="1" ht="28.5" customHeight="1" outlineLevel="1" x14ac:dyDescent="0.25">
      <c r="A23" s="42"/>
      <c r="B23" s="9" t="s">
        <v>22</v>
      </c>
      <c r="C23" s="49">
        <v>51174</v>
      </c>
      <c r="D23" s="11">
        <v>0.9</v>
      </c>
      <c r="E23" s="10">
        <v>49078</v>
      </c>
      <c r="F23" s="9" t="s">
        <v>52</v>
      </c>
      <c r="G23" s="15">
        <f>21654/H23</f>
        <v>61868.571428571435</v>
      </c>
      <c r="H23" s="11">
        <v>0.35</v>
      </c>
      <c r="I23" s="10">
        <f>G23*H23</f>
        <v>21654</v>
      </c>
      <c r="J23" s="59" t="str">
        <f>F23</f>
        <v>Người cao tuổi ở tuổi 70, 75</v>
      </c>
      <c r="K23" s="10">
        <f>C23+G23</f>
        <v>113042.57142857143</v>
      </c>
      <c r="L23" s="90">
        <v>0.7</v>
      </c>
      <c r="M23" s="94">
        <f>K23*L23</f>
        <v>79129.8</v>
      </c>
      <c r="N23" s="49">
        <f t="shared" ref="N23:N60" si="9">M23-E23-I23</f>
        <v>8397.8000000000029</v>
      </c>
      <c r="O23" s="9"/>
      <c r="P23" s="107">
        <f>I23+E23</f>
        <v>70732</v>
      </c>
      <c r="Q23" s="1">
        <f>P23/K23</f>
        <v>0.62571117328743397</v>
      </c>
    </row>
    <row r="24" spans="1:17" s="1" customFormat="1" ht="28.5" customHeight="1" outlineLevel="1" x14ac:dyDescent="0.25">
      <c r="A24" s="42"/>
      <c r="B24" s="9"/>
      <c r="C24" s="49"/>
      <c r="D24" s="11"/>
      <c r="E24" s="10"/>
      <c r="F24" s="9" t="s">
        <v>53</v>
      </c>
      <c r="G24" s="10"/>
      <c r="H24" s="11">
        <v>0.45</v>
      </c>
      <c r="I24" s="10">
        <f t="shared" ref="I24:I30" si="10">G24*H24</f>
        <v>0</v>
      </c>
      <c r="J24" s="59" t="str">
        <f t="shared" ref="J24:J30" si="11">F24</f>
        <v>Người cao tuổi ở tuổi 80, 85</v>
      </c>
      <c r="K24" s="10">
        <f t="shared" ref="K24:K30" si="12">C24+G24</f>
        <v>0</v>
      </c>
      <c r="L24" s="90">
        <f>L23</f>
        <v>0.7</v>
      </c>
      <c r="M24" s="94">
        <f t="shared" ref="M24:M30" si="13">K24*L24</f>
        <v>0</v>
      </c>
      <c r="N24" s="49">
        <f t="shared" si="9"/>
        <v>0</v>
      </c>
      <c r="O24" s="9"/>
      <c r="P24" s="107">
        <f t="shared" ref="P24:P30" si="14">I24+E24</f>
        <v>0</v>
      </c>
      <c r="Q24" s="1" t="e">
        <f t="shared" ref="Q24:Q30" si="15">P24/K24</f>
        <v>#DIV/0!</v>
      </c>
    </row>
    <row r="25" spans="1:17" s="1" customFormat="1" ht="28.5" customHeight="1" outlineLevel="1" x14ac:dyDescent="0.25">
      <c r="A25" s="42"/>
      <c r="B25" s="9" t="s">
        <v>23</v>
      </c>
      <c r="C25" s="49">
        <v>2475</v>
      </c>
      <c r="D25" s="11">
        <v>1.2</v>
      </c>
      <c r="E25" s="10">
        <f>C25*D25</f>
        <v>2970</v>
      </c>
      <c r="F25" s="9" t="s">
        <v>66</v>
      </c>
      <c r="G25" s="10">
        <v>3010</v>
      </c>
      <c r="H25" s="11">
        <v>0.75</v>
      </c>
      <c r="I25" s="10">
        <f t="shared" si="10"/>
        <v>2257.5</v>
      </c>
      <c r="J25" s="59" t="str">
        <f t="shared" si="11"/>
        <v>Người cao tuổi ở tuổi 90</v>
      </c>
      <c r="K25" s="10">
        <f t="shared" si="12"/>
        <v>5485</v>
      </c>
      <c r="L25" s="90">
        <v>1</v>
      </c>
      <c r="M25" s="94">
        <f t="shared" si="13"/>
        <v>5485</v>
      </c>
      <c r="N25" s="49">
        <f t="shared" si="9"/>
        <v>257.5</v>
      </c>
      <c r="O25" s="9"/>
      <c r="P25" s="107">
        <f t="shared" si="14"/>
        <v>5227.5</v>
      </c>
      <c r="Q25" s="1">
        <f t="shared" si="15"/>
        <v>0.95305378304466726</v>
      </c>
    </row>
    <row r="26" spans="1:17" s="1" customFormat="1" ht="28.5" customHeight="1" outlineLevel="1" x14ac:dyDescent="0.25">
      <c r="A26" s="42"/>
      <c r="B26" s="9" t="s">
        <v>24</v>
      </c>
      <c r="C26" s="49">
        <v>0</v>
      </c>
      <c r="D26" s="11">
        <v>1.5</v>
      </c>
      <c r="E26" s="10">
        <f t="shared" ref="E26:E28" si="16">C26*D26</f>
        <v>0</v>
      </c>
      <c r="F26" s="9" t="s">
        <v>24</v>
      </c>
      <c r="G26" s="10"/>
      <c r="H26" s="11">
        <v>0.75</v>
      </c>
      <c r="I26" s="10">
        <f t="shared" si="10"/>
        <v>0</v>
      </c>
      <c r="J26" s="59" t="str">
        <f t="shared" si="11"/>
        <v>Người cao tuổi ở tuổi 95;</v>
      </c>
      <c r="K26" s="10">
        <f t="shared" si="12"/>
        <v>0</v>
      </c>
      <c r="L26" s="90">
        <f t="shared" ref="L26:L28" si="17">D26</f>
        <v>1.5</v>
      </c>
      <c r="M26" s="94">
        <f t="shared" si="13"/>
        <v>0</v>
      </c>
      <c r="N26" s="49">
        <f t="shared" si="9"/>
        <v>0</v>
      </c>
      <c r="O26" s="9"/>
      <c r="P26" s="107">
        <f t="shared" si="14"/>
        <v>0</v>
      </c>
      <c r="Q26" s="1" t="e">
        <f t="shared" si="15"/>
        <v>#DIV/0!</v>
      </c>
    </row>
    <row r="27" spans="1:17" s="1" customFormat="1" ht="28.5" customHeight="1" outlineLevel="1" x14ac:dyDescent="0.25">
      <c r="A27" s="42"/>
      <c r="B27" s="9" t="s">
        <v>56</v>
      </c>
      <c r="C27" s="49">
        <v>256</v>
      </c>
      <c r="D27" s="11">
        <v>1.7</v>
      </c>
      <c r="E27" s="10">
        <f t="shared" si="16"/>
        <v>435.2</v>
      </c>
      <c r="F27" s="9" t="s">
        <v>56</v>
      </c>
      <c r="G27" s="10">
        <v>377</v>
      </c>
      <c r="H27" s="11">
        <v>1.85</v>
      </c>
      <c r="I27" s="10">
        <f t="shared" si="10"/>
        <v>697.45</v>
      </c>
      <c r="J27" s="59" t="str">
        <f t="shared" si="11"/>
        <v xml:space="preserve">Người cao tuổi ở tuổi 100 </v>
      </c>
      <c r="K27" s="10">
        <f t="shared" si="12"/>
        <v>633</v>
      </c>
      <c r="L27" s="90">
        <f t="shared" si="17"/>
        <v>1.7</v>
      </c>
      <c r="M27" s="94">
        <f t="shared" si="13"/>
        <v>1076.0999999999999</v>
      </c>
      <c r="N27" s="49">
        <f t="shared" si="9"/>
        <v>-56.550000000000182</v>
      </c>
      <c r="O27" s="9"/>
      <c r="P27" s="107">
        <f t="shared" si="14"/>
        <v>1132.6500000000001</v>
      </c>
      <c r="Q27" s="1">
        <f t="shared" si="15"/>
        <v>1.7893364928909954</v>
      </c>
    </row>
    <row r="28" spans="1:17" s="1" customFormat="1" ht="28.5" customHeight="1" outlineLevel="1" x14ac:dyDescent="0.25">
      <c r="A28" s="42"/>
      <c r="B28" s="9" t="s">
        <v>25</v>
      </c>
      <c r="C28" s="49">
        <v>0</v>
      </c>
      <c r="D28" s="11">
        <v>1.8</v>
      </c>
      <c r="E28" s="10">
        <f t="shared" si="16"/>
        <v>0</v>
      </c>
      <c r="F28" s="9" t="s">
        <v>54</v>
      </c>
      <c r="G28" s="10"/>
      <c r="H28" s="11">
        <v>1.5</v>
      </c>
      <c r="I28" s="10">
        <f t="shared" si="10"/>
        <v>0</v>
      </c>
      <c r="J28" s="59" t="str">
        <f t="shared" si="11"/>
        <v>Người cao tuổi từ 101 tuổi - 109 tuổi</v>
      </c>
      <c r="K28" s="10">
        <f t="shared" si="12"/>
        <v>0</v>
      </c>
      <c r="L28" s="90">
        <f t="shared" si="17"/>
        <v>1.8</v>
      </c>
      <c r="M28" s="94">
        <f t="shared" si="13"/>
        <v>0</v>
      </c>
      <c r="N28" s="49">
        <f t="shared" si="9"/>
        <v>0</v>
      </c>
      <c r="O28" s="9"/>
      <c r="P28" s="107">
        <f t="shared" si="14"/>
        <v>0</v>
      </c>
      <c r="Q28" s="1" t="e">
        <f t="shared" si="15"/>
        <v>#DIV/0!</v>
      </c>
    </row>
    <row r="29" spans="1:17" s="1" customFormat="1" ht="26.65" customHeight="1" outlineLevel="1" x14ac:dyDescent="0.25">
      <c r="A29" s="42"/>
      <c r="B29" s="9"/>
      <c r="C29" s="49"/>
      <c r="D29" s="11"/>
      <c r="E29" s="10"/>
      <c r="F29" s="9" t="s">
        <v>55</v>
      </c>
      <c r="G29" s="10"/>
      <c r="H29" s="52">
        <v>3</v>
      </c>
      <c r="I29" s="10">
        <f t="shared" si="10"/>
        <v>0</v>
      </c>
      <c r="J29" s="59" t="str">
        <f t="shared" si="11"/>
        <v>Người cao tuổi từ 110 tuổi trở lên</v>
      </c>
      <c r="K29" s="10">
        <f t="shared" si="12"/>
        <v>0</v>
      </c>
      <c r="L29" s="90">
        <f t="shared" ref="L29:L30" si="18">H29</f>
        <v>3</v>
      </c>
      <c r="M29" s="94">
        <f t="shared" si="13"/>
        <v>0</v>
      </c>
      <c r="N29" s="49">
        <f t="shared" si="9"/>
        <v>0</v>
      </c>
      <c r="O29" s="9"/>
      <c r="P29" s="107">
        <f t="shared" si="14"/>
        <v>0</v>
      </c>
      <c r="Q29" s="1" t="e">
        <f t="shared" si="15"/>
        <v>#DIV/0!</v>
      </c>
    </row>
    <row r="30" spans="1:17" s="1" customFormat="1" ht="45.4" customHeight="1" outlineLevel="1" x14ac:dyDescent="0.25">
      <c r="A30" s="42"/>
      <c r="B30" s="9"/>
      <c r="C30" s="49"/>
      <c r="D30" s="11"/>
      <c r="E30" s="10"/>
      <c r="F30" s="9" t="s">
        <v>78</v>
      </c>
      <c r="G30" s="10">
        <v>12</v>
      </c>
      <c r="H30" s="52">
        <v>2.5</v>
      </c>
      <c r="I30" s="10">
        <f t="shared" si="10"/>
        <v>30</v>
      </c>
      <c r="J30" s="59" t="str">
        <f t="shared" si="11"/>
        <v>Người cao tuổi được lãnh đạo tỉnh thăm</v>
      </c>
      <c r="K30" s="10">
        <f t="shared" si="12"/>
        <v>12</v>
      </c>
      <c r="L30" s="90">
        <f t="shared" si="18"/>
        <v>2.5</v>
      </c>
      <c r="M30" s="94">
        <f t="shared" si="13"/>
        <v>30</v>
      </c>
      <c r="N30" s="49">
        <f t="shared" si="9"/>
        <v>0</v>
      </c>
      <c r="O30" s="9"/>
      <c r="P30" s="107">
        <f t="shared" si="14"/>
        <v>30</v>
      </c>
      <c r="Q30" s="1">
        <f t="shared" si="15"/>
        <v>2.5</v>
      </c>
    </row>
    <row r="31" spans="1:17" s="47" customFormat="1" ht="29.65" customHeight="1" x14ac:dyDescent="0.25">
      <c r="A31" s="42">
        <v>3</v>
      </c>
      <c r="B31" s="43" t="s">
        <v>26</v>
      </c>
      <c r="C31" s="46"/>
      <c r="D31" s="54"/>
      <c r="E31" s="46">
        <f>SUM(E32:E33)</f>
        <v>18054.400000000001</v>
      </c>
      <c r="F31" s="43" t="s">
        <v>26</v>
      </c>
      <c r="G31" s="46">
        <f>SUM(G32:G33)</f>
        <v>6287</v>
      </c>
      <c r="H31" s="54"/>
      <c r="I31" s="46">
        <f>SUM(I32:I33)</f>
        <v>3143.5</v>
      </c>
      <c r="J31" s="79"/>
      <c r="K31" s="46"/>
      <c r="L31" s="87"/>
      <c r="M31" s="46">
        <f>SUM(M32:M33)</f>
        <v>29371</v>
      </c>
      <c r="N31" s="46">
        <f>SUM(N32:N33)</f>
        <v>8173.1</v>
      </c>
      <c r="O31" s="43"/>
    </row>
    <row r="32" spans="1:17" ht="29.65" customHeight="1" outlineLevel="1" x14ac:dyDescent="0.25">
      <c r="A32" s="42"/>
      <c r="B32" s="9" t="s">
        <v>27</v>
      </c>
      <c r="C32" s="49">
        <v>2032</v>
      </c>
      <c r="D32" s="11">
        <v>1.8</v>
      </c>
      <c r="E32" s="10">
        <f>C32*D32</f>
        <v>3657.6</v>
      </c>
      <c r="F32" s="9" t="s">
        <v>27</v>
      </c>
      <c r="G32" s="10">
        <v>6287</v>
      </c>
      <c r="H32" s="52">
        <v>0.5</v>
      </c>
      <c r="I32" s="10">
        <f>G32*H32</f>
        <v>3143.5</v>
      </c>
      <c r="J32" s="59" t="str">
        <f>B32</f>
        <v>Hộ nghèo</v>
      </c>
      <c r="K32" s="10">
        <f>C32+G32</f>
        <v>8319</v>
      </c>
      <c r="L32" s="90">
        <f>D32</f>
        <v>1.8</v>
      </c>
      <c r="M32" s="94">
        <f>K32*L32</f>
        <v>14974.2</v>
      </c>
      <c r="N32" s="49">
        <f t="shared" si="9"/>
        <v>8173.1</v>
      </c>
      <c r="O32" s="9"/>
    </row>
    <row r="33" spans="1:15" ht="29.65" customHeight="1" outlineLevel="1" x14ac:dyDescent="0.25">
      <c r="A33" s="42"/>
      <c r="B33" s="9" t="s">
        <v>28</v>
      </c>
      <c r="C33" s="49">
        <v>8998</v>
      </c>
      <c r="D33" s="11">
        <v>1.6</v>
      </c>
      <c r="E33" s="10">
        <f>C33*D33</f>
        <v>14396.800000000001</v>
      </c>
      <c r="F33" s="9" t="s">
        <v>28</v>
      </c>
      <c r="G33" s="10"/>
      <c r="H33" s="66"/>
      <c r="I33" s="10"/>
      <c r="J33" s="59" t="str">
        <f>B33</f>
        <v>Hộ cận nghèo</v>
      </c>
      <c r="K33" s="10">
        <f>C33+G33</f>
        <v>8998</v>
      </c>
      <c r="L33" s="90">
        <f>D33</f>
        <v>1.6</v>
      </c>
      <c r="M33" s="94">
        <f>K33*L33</f>
        <v>14396.800000000001</v>
      </c>
      <c r="N33" s="49">
        <f t="shared" si="9"/>
        <v>0</v>
      </c>
      <c r="O33" s="9"/>
    </row>
    <row r="34" spans="1:15" s="47" customFormat="1" ht="34.9" customHeight="1" x14ac:dyDescent="0.25">
      <c r="A34" s="42">
        <v>4</v>
      </c>
      <c r="B34" s="43" t="s">
        <v>61</v>
      </c>
      <c r="C34" s="44"/>
      <c r="D34" s="56"/>
      <c r="E34" s="44">
        <f>SUM(E35:E39)</f>
        <v>1184</v>
      </c>
      <c r="F34" s="43" t="s">
        <v>61</v>
      </c>
      <c r="G34" s="44"/>
      <c r="H34" s="56"/>
      <c r="I34" s="44">
        <f>SUM(I35:I39)</f>
        <v>484</v>
      </c>
      <c r="J34" s="79"/>
      <c r="K34" s="44"/>
      <c r="L34" s="102"/>
      <c r="M34" s="44">
        <f>SUM(M35:M39)</f>
        <v>1668</v>
      </c>
      <c r="N34" s="44">
        <f>SUM(N35:N39)</f>
        <v>0</v>
      </c>
      <c r="O34" s="43"/>
    </row>
    <row r="35" spans="1:15" ht="29.65" customHeight="1" outlineLevel="1" x14ac:dyDescent="0.25">
      <c r="A35" s="42"/>
      <c r="B35" s="9" t="s">
        <v>68</v>
      </c>
      <c r="C35" s="49">
        <v>166</v>
      </c>
      <c r="D35" s="11">
        <v>1</v>
      </c>
      <c r="E35" s="10">
        <f>C35*D35</f>
        <v>166</v>
      </c>
      <c r="F35" s="67"/>
      <c r="G35" s="67"/>
      <c r="H35" s="66"/>
      <c r="I35" s="67"/>
      <c r="J35" s="59" t="str">
        <f>B35</f>
        <v>Trẻ em có hoàn cảnh đặc biệt;</v>
      </c>
      <c r="K35" s="10">
        <f>C35+G35</f>
        <v>166</v>
      </c>
      <c r="L35" s="90">
        <f>D35</f>
        <v>1</v>
      </c>
      <c r="M35" s="94">
        <f>K35*L35</f>
        <v>166</v>
      </c>
      <c r="N35" s="49">
        <f t="shared" si="9"/>
        <v>0</v>
      </c>
      <c r="O35" s="9"/>
    </row>
    <row r="36" spans="1:15" ht="52.9" customHeight="1" outlineLevel="1" x14ac:dyDescent="0.25">
      <c r="A36" s="42"/>
      <c r="B36" s="9" t="s">
        <v>69</v>
      </c>
      <c r="C36" s="49">
        <v>534</v>
      </c>
      <c r="D36" s="11">
        <v>1</v>
      </c>
      <c r="E36" s="10">
        <f t="shared" ref="E36:E38" si="19">C36*D36</f>
        <v>534</v>
      </c>
      <c r="F36" s="67"/>
      <c r="G36" s="67"/>
      <c r="H36" s="66"/>
      <c r="I36" s="67"/>
      <c r="J36" s="59" t="str">
        <f t="shared" ref="J36:J38" si="20">B36</f>
        <v>Người khuyết tật là thế hệ thứ ba của người hoạt động kháng chiến bị nhiễm chất độc hóa học;</v>
      </c>
      <c r="K36" s="10">
        <f t="shared" ref="K36:K39" si="21">C36+G36</f>
        <v>534</v>
      </c>
      <c r="L36" s="90">
        <f t="shared" ref="L36:L38" si="22">D36</f>
        <v>1</v>
      </c>
      <c r="M36" s="94">
        <f t="shared" ref="M36:M39" si="23">K36*L36</f>
        <v>534</v>
      </c>
      <c r="N36" s="49">
        <f t="shared" si="9"/>
        <v>0</v>
      </c>
      <c r="O36" s="9"/>
    </row>
    <row r="37" spans="1:15" ht="67.150000000000006" customHeight="1" outlineLevel="1" x14ac:dyDescent="0.25">
      <c r="A37" s="42"/>
      <c r="B37" s="9" t="s">
        <v>70</v>
      </c>
      <c r="C37" s="49">
        <f>902-C35-C36</f>
        <v>202</v>
      </c>
      <c r="D37" s="11">
        <v>1</v>
      </c>
      <c r="E37" s="10">
        <f t="shared" si="19"/>
        <v>202</v>
      </c>
      <c r="F37" s="67"/>
      <c r="G37" s="67"/>
      <c r="H37" s="66"/>
      <c r="I37" s="67"/>
      <c r="J37" s="59" t="str">
        <f t="shared" si="20"/>
        <v>Đối tượng bảo trợ xã hội đang được nuôi dưỡng tập trung tại các cơ sở trợ giúp xã hội công lập và tại Làng trẻ em SOS Hải Phòng;</v>
      </c>
      <c r="K37" s="10">
        <f t="shared" si="21"/>
        <v>202</v>
      </c>
      <c r="L37" s="90">
        <f t="shared" si="22"/>
        <v>1</v>
      </c>
      <c r="M37" s="94">
        <f t="shared" si="23"/>
        <v>202</v>
      </c>
      <c r="N37" s="49">
        <f t="shared" si="9"/>
        <v>0</v>
      </c>
      <c r="O37" s="9"/>
    </row>
    <row r="38" spans="1:15" ht="67.150000000000006" customHeight="1" outlineLevel="1" x14ac:dyDescent="0.25">
      <c r="A38" s="42"/>
      <c r="B38" s="9" t="s">
        <v>67</v>
      </c>
      <c r="C38" s="49">
        <v>282</v>
      </c>
      <c r="D38" s="11">
        <v>1</v>
      </c>
      <c r="E38" s="10">
        <f t="shared" si="19"/>
        <v>282</v>
      </c>
      <c r="F38" s="67"/>
      <c r="G38" s="67"/>
      <c r="H38" s="66"/>
      <c r="I38" s="67"/>
      <c r="J38" s="59" t="str">
        <f t="shared" si="20"/>
        <v>Cán bộ, nhân viên tại các cơ sở trợ giúp xã hội công lập có nuôi dưỡng đối tượng bảo trợ xã hội và tại Làng trẻ em SOS Hải Phòng</v>
      </c>
      <c r="K38" s="10">
        <f t="shared" si="21"/>
        <v>282</v>
      </c>
      <c r="L38" s="90">
        <f t="shared" si="22"/>
        <v>1</v>
      </c>
      <c r="M38" s="94">
        <f t="shared" si="23"/>
        <v>282</v>
      </c>
      <c r="N38" s="49">
        <f t="shared" si="9"/>
        <v>0</v>
      </c>
      <c r="O38" s="9"/>
    </row>
    <row r="39" spans="1:15" ht="153.4" customHeight="1" outlineLevel="1" x14ac:dyDescent="0.25">
      <c r="A39" s="42"/>
      <c r="B39" s="9"/>
      <c r="C39" s="49"/>
      <c r="D39" s="11"/>
      <c r="E39" s="10"/>
      <c r="F39" s="59" t="s">
        <v>79</v>
      </c>
      <c r="G39" s="10">
        <v>968</v>
      </c>
      <c r="H39" s="52">
        <v>0.5</v>
      </c>
      <c r="I39" s="10">
        <f>G39*H39</f>
        <v>484</v>
      </c>
      <c r="J39" s="59" t="str">
        <f>F39</f>
        <v>Các đối tượng đang được nuôi dưỡng, điều trị tại: Trung tâm Bảo trợ xã hội tỉnh Hải Dương, Trung tâm Nuôi dưỡng tâm thần Người có công và Xã hội Hải Dương, Trung tâm Phục hồi chức năng giáo dục dạy nghề và tạo việc làm Hội người mù tỉnh Hải Dương, Bệnh viện Phong Chí Linh (trừ đối tượng là người có công với cách mạng và thân nhân liệt sĩ)</v>
      </c>
      <c r="K39" s="10">
        <f t="shared" si="21"/>
        <v>968</v>
      </c>
      <c r="L39" s="90">
        <f>H39</f>
        <v>0.5</v>
      </c>
      <c r="M39" s="94">
        <f t="shared" si="23"/>
        <v>484</v>
      </c>
      <c r="N39" s="49">
        <f t="shared" si="9"/>
        <v>0</v>
      </c>
      <c r="O39" s="9"/>
    </row>
    <row r="40" spans="1:15" s="47" customFormat="1" ht="40.15" customHeight="1" x14ac:dyDescent="0.25">
      <c r="A40" s="42">
        <v>5</v>
      </c>
      <c r="B40" s="43" t="s">
        <v>64</v>
      </c>
      <c r="C40" s="44"/>
      <c r="D40" s="56"/>
      <c r="E40" s="44">
        <f>SUM(E41:E43)</f>
        <v>38</v>
      </c>
      <c r="F40" s="43" t="s">
        <v>64</v>
      </c>
      <c r="G40" s="44"/>
      <c r="H40" s="56"/>
      <c r="I40" s="44">
        <f>SUM(I41:I43)</f>
        <v>10</v>
      </c>
      <c r="J40" s="79"/>
      <c r="K40" s="44"/>
      <c r="L40" s="102"/>
      <c r="M40" s="44">
        <f>SUM(M41:M43)</f>
        <v>48</v>
      </c>
      <c r="N40" s="44">
        <f>SUM(N41:N43)</f>
        <v>0</v>
      </c>
      <c r="O40" s="43"/>
    </row>
    <row r="41" spans="1:15" ht="70.900000000000006" customHeight="1" outlineLevel="1" x14ac:dyDescent="0.25">
      <c r="A41" s="42"/>
      <c r="B41" s="9" t="s">
        <v>29</v>
      </c>
      <c r="C41" s="49">
        <v>7</v>
      </c>
      <c r="D41" s="11">
        <v>2</v>
      </c>
      <c r="E41" s="10">
        <f>C41*D41</f>
        <v>14</v>
      </c>
      <c r="F41" s="67"/>
      <c r="G41" s="67"/>
      <c r="H41" s="66"/>
      <c r="I41" s="67"/>
      <c r="J41" s="59" t="str">
        <f>B41</f>
        <v xml:space="preserve"> - Các tổ chức hội với chức năng giúp UBND TP trong công tác hỗ trợ, thực hiện chính sách xã hội, đảm bảo an sinh xã hội</v>
      </c>
      <c r="K41" s="10">
        <f>C41+G41</f>
        <v>7</v>
      </c>
      <c r="L41" s="90">
        <f>D41</f>
        <v>2</v>
      </c>
      <c r="M41" s="94">
        <f>K41*L41</f>
        <v>14</v>
      </c>
      <c r="N41" s="49">
        <f t="shared" si="9"/>
        <v>0</v>
      </c>
      <c r="O41" s="9"/>
    </row>
    <row r="42" spans="1:15" ht="214.5" outlineLevel="1" x14ac:dyDescent="0.25">
      <c r="A42" s="42"/>
      <c r="B42" s="68" t="s">
        <v>30</v>
      </c>
      <c r="C42" s="49">
        <v>12</v>
      </c>
      <c r="D42" s="11">
        <v>2</v>
      </c>
      <c r="E42" s="10">
        <f>C42*D42</f>
        <v>24</v>
      </c>
      <c r="F42" s="67"/>
      <c r="G42" s="67"/>
      <c r="H42" s="66"/>
      <c r="I42" s="67"/>
      <c r="J42" s="59" t="str">
        <f t="shared" ref="J42" si="24">B42</f>
        <v xml:space="preserve"> - 12 đơn vị trực thuộc Sở Lao động, Bộ Công an Trung tâm Nuôi dưỡng bảo trợ xã hội; Trung tâm Điều dưỡng người tâm thần; Trung tâm Công tác xã hội và Quỹ Bảo trợ trẻ em Hải Phòng; Làng Trẻ em SOS Hải Phòng; Làng Nuôi dạy trẻ mồ côi Hoa Phượng; Trường phổ thông Hermann Gmeiner; Trường Lao động Xã hội Thanh Xuân; Cơ sở cai nghiện ma túy Gia Minh; Cơ sở cai nghiện ma túy số 2; Trường Khiếm thính; Trường Khiếm thị; Trường Giáo dưỡng số 2 Ninh Bình).</v>
      </c>
      <c r="K42" s="10">
        <f t="shared" ref="K42:K43" si="25">C42+G42</f>
        <v>12</v>
      </c>
      <c r="L42" s="90">
        <f t="shared" ref="L42" si="26">D42</f>
        <v>2</v>
      </c>
      <c r="M42" s="94">
        <f t="shared" ref="M42:M43" si="27">K42*L42</f>
        <v>24</v>
      </c>
      <c r="N42" s="49">
        <f t="shared" si="9"/>
        <v>0</v>
      </c>
      <c r="O42" s="9"/>
    </row>
    <row r="43" spans="1:15" ht="103.9" customHeight="1" outlineLevel="1" x14ac:dyDescent="0.25">
      <c r="A43" s="42"/>
      <c r="B43" s="68"/>
      <c r="C43" s="49"/>
      <c r="D43" s="11"/>
      <c r="E43" s="10"/>
      <c r="F43" s="68" t="s">
        <v>80</v>
      </c>
      <c r="G43" s="10">
        <v>4</v>
      </c>
      <c r="H43" s="52">
        <v>2.5</v>
      </c>
      <c r="I43" s="10">
        <f>G43*H43</f>
        <v>10</v>
      </c>
      <c r="J43" s="59" t="str">
        <f>F43</f>
        <v>Trung tâm Bảo trợ xã hội tỉnh Hải Dương, Trung tâm Nuôi dưỡng tâm thần người có công và Xã hội Hải Dương, Bệnh viện Phong Chí Linh, Trung tâm Phục hồi chức năng giáo dục dạy nghề và tạo việc làm thuộc Hội người mù tỉnh Hải Dương</v>
      </c>
      <c r="K43" s="10">
        <f t="shared" si="25"/>
        <v>4</v>
      </c>
      <c r="L43" s="90">
        <f>H43</f>
        <v>2.5</v>
      </c>
      <c r="M43" s="94">
        <f t="shared" si="27"/>
        <v>10</v>
      </c>
      <c r="N43" s="49">
        <f t="shared" si="9"/>
        <v>0</v>
      </c>
      <c r="O43" s="9"/>
    </row>
    <row r="44" spans="1:15" s="41" customFormat="1" ht="36" customHeight="1" x14ac:dyDescent="0.25">
      <c r="A44" s="30" t="s">
        <v>31</v>
      </c>
      <c r="B44" s="36" t="s">
        <v>32</v>
      </c>
      <c r="C44" s="37"/>
      <c r="D44" s="69"/>
      <c r="E44" s="37">
        <f>SUM(E45:E56)</f>
        <v>245734.5</v>
      </c>
      <c r="F44" s="36" t="s">
        <v>32</v>
      </c>
      <c r="G44" s="37"/>
      <c r="H44" s="69"/>
      <c r="I44" s="37">
        <f>SUM(I45:I56)</f>
        <v>32945.299999999996</v>
      </c>
      <c r="J44" s="78"/>
      <c r="K44" s="37"/>
      <c r="L44" s="100"/>
      <c r="M44" s="37">
        <f>SUM(M45:M56)</f>
        <v>298281</v>
      </c>
      <c r="N44" s="37">
        <f>SUM(N45:N56)</f>
        <v>19601.200000000004</v>
      </c>
      <c r="O44" s="36"/>
    </row>
    <row r="45" spans="1:15" ht="70.5" customHeight="1" outlineLevel="1" x14ac:dyDescent="0.25">
      <c r="A45" s="42">
        <v>1</v>
      </c>
      <c r="B45" s="9" t="s">
        <v>33</v>
      </c>
      <c r="C45" s="49">
        <v>29</v>
      </c>
      <c r="D45" s="11">
        <v>5.5</v>
      </c>
      <c r="E45" s="10">
        <f>C45*D45</f>
        <v>159.5</v>
      </c>
      <c r="F45" s="7" t="s">
        <v>81</v>
      </c>
      <c r="G45" s="3">
        <v>14</v>
      </c>
      <c r="H45" s="8">
        <v>0.6</v>
      </c>
      <c r="I45" s="3">
        <f>G45*H45</f>
        <v>8.4</v>
      </c>
      <c r="J45" s="94" t="str">
        <f>B45</f>
        <v>- Người hoạt động cách mạng trước ngày 01/01/1945; Người hoạt động cách mạng từ ngày 01/01/1945 đến trước Tổng khởi nghĩa 19/8/1945;</v>
      </c>
      <c r="K45" s="10">
        <f>C45+G45</f>
        <v>43</v>
      </c>
      <c r="L45" s="90">
        <v>3</v>
      </c>
      <c r="M45" s="94">
        <f>K45*L45</f>
        <v>129</v>
      </c>
      <c r="N45" s="49">
        <f t="shared" si="9"/>
        <v>-38.9</v>
      </c>
      <c r="O45" s="9"/>
    </row>
    <row r="46" spans="1:15" ht="38.65" customHeight="1" outlineLevel="1" x14ac:dyDescent="0.25">
      <c r="A46" s="42">
        <f>A45+1</f>
        <v>2</v>
      </c>
      <c r="B46" s="48" t="s">
        <v>38</v>
      </c>
      <c r="C46" s="49">
        <v>45</v>
      </c>
      <c r="D46" s="11">
        <v>5.5</v>
      </c>
      <c r="E46" s="10">
        <f t="shared" ref="E46:E55" si="28">C46*D46</f>
        <v>247.5</v>
      </c>
      <c r="F46" s="7" t="s">
        <v>38</v>
      </c>
      <c r="G46" s="3">
        <v>30</v>
      </c>
      <c r="H46" s="8">
        <v>0.6</v>
      </c>
      <c r="I46" s="3">
        <f t="shared" ref="I46:I47" si="29">G46*H46</f>
        <v>18</v>
      </c>
      <c r="J46" s="94" t="str">
        <f t="shared" ref="J46:J51" si="30">B46</f>
        <v>- Bà mẹ VNAH; AHLLVT; AHLĐ trong thời kỳ kháng chiến;</v>
      </c>
      <c r="K46" s="10">
        <f t="shared" ref="K46" si="31">C46+G46</f>
        <v>75</v>
      </c>
      <c r="L46" s="90">
        <v>3</v>
      </c>
      <c r="M46" s="94">
        <f t="shared" ref="M46:M56" si="32">K46*L46</f>
        <v>225</v>
      </c>
      <c r="N46" s="49">
        <f t="shared" si="9"/>
        <v>-40.5</v>
      </c>
      <c r="O46" s="9"/>
    </row>
    <row r="47" spans="1:15" ht="89.65" customHeight="1" outlineLevel="1" x14ac:dyDescent="0.25">
      <c r="A47" s="42">
        <f t="shared" ref="A47:A56" si="33">A46+1</f>
        <v>3</v>
      </c>
      <c r="B47" s="48" t="s">
        <v>34</v>
      </c>
      <c r="C47" s="49">
        <v>10598</v>
      </c>
      <c r="D47" s="11">
        <v>5.5</v>
      </c>
      <c r="E47" s="10">
        <f t="shared" si="28"/>
        <v>58289</v>
      </c>
      <c r="F47" s="7" t="s">
        <v>34</v>
      </c>
      <c r="G47" s="3">
        <v>15857</v>
      </c>
      <c r="H47" s="8">
        <v>0.6</v>
      </c>
      <c r="I47" s="3">
        <f t="shared" si="29"/>
        <v>9514.1999999999989</v>
      </c>
      <c r="J47" s="94" t="str">
        <f t="shared" si="30"/>
        <v>- Thương binh và người hưởng chính sách như thương binh bị suy giảm khả năng lao động do thương tật từ 21% trở lên (kể cả thương binh loại B được xác nhận từ 31/12/1993 trở về trước);</v>
      </c>
      <c r="K47" s="10">
        <f>C47+G47</f>
        <v>26455</v>
      </c>
      <c r="L47" s="90">
        <v>3</v>
      </c>
      <c r="M47" s="94">
        <f t="shared" si="32"/>
        <v>79365</v>
      </c>
      <c r="N47" s="49">
        <f t="shared" si="9"/>
        <v>11561.800000000001</v>
      </c>
      <c r="O47" s="9"/>
    </row>
    <row r="48" spans="1:15" ht="69.400000000000006" customHeight="1" outlineLevel="1" x14ac:dyDescent="0.25">
      <c r="A48" s="42">
        <f t="shared" si="33"/>
        <v>4</v>
      </c>
      <c r="B48" s="9" t="s">
        <v>18</v>
      </c>
      <c r="C48" s="49">
        <v>2282</v>
      </c>
      <c r="D48" s="11">
        <v>5.5</v>
      </c>
      <c r="E48" s="10">
        <f t="shared" si="28"/>
        <v>12551</v>
      </c>
      <c r="F48" s="67"/>
      <c r="G48" s="67"/>
      <c r="H48" s="66"/>
      <c r="I48" s="67"/>
      <c r="J48" s="94" t="str">
        <f t="shared" si="30"/>
        <v>- Bệnh binh (kể cả bệnh binh 3/3 được xác nhận từ 31/12/1993 trở về trước) mất sức lao động do bệnh tật từ 41% trở lên;</v>
      </c>
      <c r="K48" s="10">
        <f>C48+G48</f>
        <v>2282</v>
      </c>
      <c r="L48" s="90">
        <v>3</v>
      </c>
      <c r="M48" s="94">
        <f t="shared" si="32"/>
        <v>6846</v>
      </c>
      <c r="N48" s="49">
        <f t="shared" si="9"/>
        <v>-5705</v>
      </c>
      <c r="O48" s="9"/>
    </row>
    <row r="49" spans="1:15" ht="103.9" customHeight="1" outlineLevel="1" x14ac:dyDescent="0.25">
      <c r="A49" s="42">
        <f t="shared" si="33"/>
        <v>5</v>
      </c>
      <c r="B49" s="9" t="s">
        <v>35</v>
      </c>
      <c r="C49" s="49">
        <v>3470</v>
      </c>
      <c r="D49" s="11">
        <v>5.5</v>
      </c>
      <c r="E49" s="10">
        <f t="shared" si="28"/>
        <v>19085</v>
      </c>
      <c r="F49" s="6" t="s">
        <v>35</v>
      </c>
      <c r="G49" s="3">
        <v>3930</v>
      </c>
      <c r="H49" s="8">
        <v>0.6</v>
      </c>
      <c r="I49" s="3">
        <f t="shared" ref="I49:I54" si="34">G49*H49</f>
        <v>2358</v>
      </c>
      <c r="J49" s="94" t="str">
        <f t="shared" si="30"/>
        <v>- Người có công giúp đỡ cách mạng; Người hoạt động kháng chiến bị nhiễm chất độc hóa học; Người hoạt động cách mạng, kháng chiến, bảo vệ Tổ quốc, làm nhiệm vụ quốc tế bị địch bắt tù đày;</v>
      </c>
      <c r="K49" s="10">
        <f t="shared" ref="K49:K56" si="35">C49+G49</f>
        <v>7400</v>
      </c>
      <c r="L49" s="90">
        <v>3</v>
      </c>
      <c r="M49" s="94">
        <f t="shared" si="32"/>
        <v>22200</v>
      </c>
      <c r="N49" s="49">
        <f t="shared" si="9"/>
        <v>757</v>
      </c>
      <c r="O49" s="9"/>
    </row>
    <row r="50" spans="1:15" ht="41.65" customHeight="1" outlineLevel="1" x14ac:dyDescent="0.25">
      <c r="A50" s="42">
        <f t="shared" si="33"/>
        <v>6</v>
      </c>
      <c r="B50" s="9" t="s">
        <v>36</v>
      </c>
      <c r="C50" s="49">
        <v>3200</v>
      </c>
      <c r="D50" s="11">
        <v>5.5</v>
      </c>
      <c r="E50" s="10">
        <f t="shared" si="28"/>
        <v>17600</v>
      </c>
      <c r="F50" s="6" t="s">
        <v>36</v>
      </c>
      <c r="G50" s="3">
        <v>414</v>
      </c>
      <c r="H50" s="8">
        <v>0.6</v>
      </c>
      <c r="I50" s="3">
        <f t="shared" si="34"/>
        <v>248.39999999999998</v>
      </c>
      <c r="J50" s="94" t="str">
        <f t="shared" si="30"/>
        <v>- Thân nhân liệt sĩ đang hưởng chế độ tuất liệt sĩ;</v>
      </c>
      <c r="K50" s="10">
        <f t="shared" si="35"/>
        <v>3614</v>
      </c>
      <c r="L50" s="90">
        <v>3</v>
      </c>
      <c r="M50" s="94">
        <f t="shared" si="32"/>
        <v>10842</v>
      </c>
      <c r="N50" s="49">
        <f t="shared" si="9"/>
        <v>-7006.4</v>
      </c>
      <c r="O50" s="9"/>
    </row>
    <row r="51" spans="1:15" ht="41.65" customHeight="1" outlineLevel="1" x14ac:dyDescent="0.25">
      <c r="A51" s="42">
        <f t="shared" si="33"/>
        <v>7</v>
      </c>
      <c r="B51" s="9" t="s">
        <v>37</v>
      </c>
      <c r="C51" s="49">
        <v>25048</v>
      </c>
      <c r="D51" s="11">
        <v>5.5</v>
      </c>
      <c r="E51" s="10">
        <f t="shared" si="28"/>
        <v>137764</v>
      </c>
      <c r="F51" s="6" t="s">
        <v>37</v>
      </c>
      <c r="G51" s="3">
        <v>30063</v>
      </c>
      <c r="H51" s="8">
        <v>0.6</v>
      </c>
      <c r="I51" s="3">
        <f t="shared" si="34"/>
        <v>18037.8</v>
      </c>
      <c r="J51" s="94" t="str">
        <f t="shared" si="30"/>
        <v>- Người hưởng chế độ trợ cấp thờ cúng liệt sĩ</v>
      </c>
      <c r="K51" s="10">
        <f t="shared" si="35"/>
        <v>55111</v>
      </c>
      <c r="L51" s="90">
        <v>3</v>
      </c>
      <c r="M51" s="94">
        <f t="shared" si="32"/>
        <v>165333</v>
      </c>
      <c r="N51" s="49">
        <f t="shared" si="9"/>
        <v>9531.2000000000007</v>
      </c>
      <c r="O51" s="9"/>
    </row>
    <row r="52" spans="1:15" ht="69.400000000000006" customHeight="1" outlineLevel="1" x14ac:dyDescent="0.25">
      <c r="A52" s="42">
        <f t="shared" si="33"/>
        <v>8</v>
      </c>
      <c r="B52" s="9"/>
      <c r="C52" s="49"/>
      <c r="D52" s="11"/>
      <c r="E52" s="10"/>
      <c r="F52" s="77" t="s">
        <v>82</v>
      </c>
      <c r="G52" s="3">
        <v>281</v>
      </c>
      <c r="H52" s="8">
        <v>0.6</v>
      </c>
      <c r="I52" s="3">
        <f t="shared" si="34"/>
        <v>168.6</v>
      </c>
      <c r="J52" s="94" t="str">
        <f>F52</f>
        <v>Người hoạt động cách mạng, kháng chiến, bảo vệ Tổ quốc, làm nghĩa vụ quốc tế bị địch bắt tù, đày đang hưởng trợ cấp ưu đãi hàng tháng</v>
      </c>
      <c r="K52" s="10">
        <f t="shared" si="35"/>
        <v>281</v>
      </c>
      <c r="L52" s="90">
        <v>3</v>
      </c>
      <c r="M52" s="94">
        <f t="shared" si="32"/>
        <v>843</v>
      </c>
      <c r="N52" s="49">
        <f t="shared" si="9"/>
        <v>674.4</v>
      </c>
      <c r="O52" s="9"/>
    </row>
    <row r="53" spans="1:15" ht="25.9" customHeight="1" outlineLevel="1" x14ac:dyDescent="0.25">
      <c r="A53" s="42">
        <f t="shared" si="33"/>
        <v>9</v>
      </c>
      <c r="B53" s="9"/>
      <c r="C53" s="49"/>
      <c r="D53" s="11"/>
      <c r="E53" s="10"/>
      <c r="F53" s="77" t="s">
        <v>83</v>
      </c>
      <c r="G53" s="3">
        <v>4124</v>
      </c>
      <c r="H53" s="8">
        <v>0.6</v>
      </c>
      <c r="I53" s="3">
        <f t="shared" si="34"/>
        <v>2474.4</v>
      </c>
      <c r="J53" s="94" t="str">
        <f t="shared" ref="J53:J54" si="36">F53</f>
        <v>Đại diện thân nhân liệt sĩ</v>
      </c>
      <c r="K53" s="10">
        <f t="shared" si="35"/>
        <v>4124</v>
      </c>
      <c r="L53" s="90">
        <v>3</v>
      </c>
      <c r="M53" s="94">
        <f t="shared" si="32"/>
        <v>12372</v>
      </c>
      <c r="N53" s="49">
        <f t="shared" si="9"/>
        <v>9897.6</v>
      </c>
      <c r="O53" s="9"/>
    </row>
    <row r="54" spans="1:15" ht="41.65" customHeight="1" outlineLevel="1" x14ac:dyDescent="0.25">
      <c r="A54" s="42">
        <f t="shared" si="33"/>
        <v>10</v>
      </c>
      <c r="B54" s="9"/>
      <c r="C54" s="49"/>
      <c r="D54" s="11"/>
      <c r="E54" s="10"/>
      <c r="F54" s="4" t="s">
        <v>51</v>
      </c>
      <c r="G54" s="3">
        <v>36</v>
      </c>
      <c r="H54" s="8">
        <v>2.5</v>
      </c>
      <c r="I54" s="3">
        <f t="shared" si="34"/>
        <v>90</v>
      </c>
      <c r="J54" s="94" t="str">
        <f t="shared" si="36"/>
        <v>Các đối tượng người có công được Lãnh đạo tỉnh thăm trực tiếp</v>
      </c>
      <c r="K54" s="10">
        <f t="shared" si="35"/>
        <v>36</v>
      </c>
      <c r="L54" s="90">
        <f t="shared" ref="L54" si="37">H54</f>
        <v>2.5</v>
      </c>
      <c r="M54" s="94">
        <f t="shared" si="32"/>
        <v>90</v>
      </c>
      <c r="N54" s="49">
        <f t="shared" si="9"/>
        <v>0</v>
      </c>
      <c r="O54" s="9"/>
    </row>
    <row r="55" spans="1:15" s="1" customFormat="1" ht="85.5" customHeight="1" outlineLevel="1" x14ac:dyDescent="0.25">
      <c r="A55" s="42">
        <f t="shared" si="33"/>
        <v>11</v>
      </c>
      <c r="B55" s="9" t="s">
        <v>39</v>
      </c>
      <c r="C55" s="49">
        <v>7</v>
      </c>
      <c r="D55" s="11">
        <v>5.5</v>
      </c>
      <c r="E55" s="10">
        <f t="shared" si="28"/>
        <v>38.5</v>
      </c>
      <c r="F55" s="67"/>
      <c r="G55" s="67"/>
      <c r="H55" s="66"/>
      <c r="I55" s="67"/>
      <c r="J55" s="94" t="str">
        <f>B55</f>
        <v xml:space="preserve"> Thương, bệnh binh nặng có nguyên quán tại Hải Phòng đang điều trị, điều dưỡng tại các Trung tâm điều dưỡng thương binh thuộc Bộ Lao động - Thương binh và Xã hội quản lý</v>
      </c>
      <c r="K55" s="10">
        <f t="shared" si="35"/>
        <v>7</v>
      </c>
      <c r="L55" s="90">
        <v>3</v>
      </c>
      <c r="M55" s="94">
        <f t="shared" si="32"/>
        <v>21</v>
      </c>
      <c r="N55" s="49">
        <f t="shared" si="9"/>
        <v>-17.5</v>
      </c>
      <c r="O55" s="9"/>
    </row>
    <row r="56" spans="1:15" s="1" customFormat="1" ht="207.4" customHeight="1" outlineLevel="1" x14ac:dyDescent="0.25">
      <c r="A56" s="42">
        <f t="shared" si="33"/>
        <v>12</v>
      </c>
      <c r="B56" s="9"/>
      <c r="C56" s="49"/>
      <c r="D56" s="11"/>
      <c r="E56" s="10"/>
      <c r="F56" s="4" t="s">
        <v>84</v>
      </c>
      <c r="G56" s="3">
        <v>5</v>
      </c>
      <c r="H56" s="8">
        <v>5.5</v>
      </c>
      <c r="I56" s="3">
        <f t="shared" ref="I56" si="38">G56*H56</f>
        <v>27.5</v>
      </c>
      <c r="J56" s="94" t="str">
        <f>F56</f>
        <v>Quà chung đối với các đối tượng người có công và thân nhân người có công đang được nuôi dưỡng, điều dưỡng, điều trị, phục hồi sức khỏe tại mỗi cơ sở khi Lãnh đạo tỉnh thăm hỏi, động viên trực tiếp: Trung tâm điều dưỡng thương binh Thuận Thành, (tỉnh Bắc Ninh), Trung tâm điều dưỡng thương bệnh binh Lạng Giang (tỉnh Bắc Giang), Trung tâm Nuôi dưỡng tâm thần người có công và Xã hội Hải Dương, Trung tâm Điều dưỡng người có công tỉnh Hải Dương, Bệnh viên Quân y 7</v>
      </c>
      <c r="K56" s="10">
        <f t="shared" si="35"/>
        <v>5</v>
      </c>
      <c r="L56" s="90">
        <v>3</v>
      </c>
      <c r="M56" s="94">
        <f t="shared" si="32"/>
        <v>15</v>
      </c>
      <c r="N56" s="49">
        <f t="shared" si="9"/>
        <v>-12.5</v>
      </c>
      <c r="O56" s="9"/>
    </row>
    <row r="57" spans="1:15" s="41" customFormat="1" ht="32.65" customHeight="1" x14ac:dyDescent="0.25">
      <c r="A57" s="30" t="s">
        <v>40</v>
      </c>
      <c r="B57" s="36" t="s">
        <v>41</v>
      </c>
      <c r="C57" s="37"/>
      <c r="D57" s="37"/>
      <c r="E57" s="37">
        <f>SUM(E58:E60)</f>
        <v>368.5</v>
      </c>
      <c r="F57" s="12" t="s">
        <v>57</v>
      </c>
      <c r="G57" s="39"/>
      <c r="H57" s="40"/>
      <c r="I57" s="37">
        <f>SUM(I58:I60)</f>
        <v>0</v>
      </c>
      <c r="J57" s="78"/>
      <c r="K57" s="37"/>
      <c r="L57" s="88"/>
      <c r="M57" s="92">
        <f>SUM(M58:M60)</f>
        <v>201</v>
      </c>
      <c r="N57" s="37">
        <f>SUM(N58:N60)</f>
        <v>-167.5</v>
      </c>
      <c r="O57" s="36"/>
    </row>
    <row r="58" spans="1:15" s="1" customFormat="1" ht="66" outlineLevel="1" x14ac:dyDescent="0.25">
      <c r="A58" s="42">
        <v>1</v>
      </c>
      <c r="B58" s="9" t="s">
        <v>42</v>
      </c>
      <c r="C58" s="49">
        <v>24</v>
      </c>
      <c r="D58" s="11">
        <v>5.5</v>
      </c>
      <c r="E58" s="10">
        <f>C58*D58</f>
        <v>132</v>
      </c>
      <c r="F58" s="10"/>
      <c r="G58" s="10"/>
      <c r="H58" s="66"/>
      <c r="I58" s="10"/>
      <c r="J58" s="59" t="str">
        <f>B58</f>
        <v xml:space="preserve"> - Người hoạt động cách mạng trước ngày 01/01/1945; Người hoạt động cách mạng từ ngày 01/01/1945 đến trước Tổng khởi nghĩa 19/8/1945;</v>
      </c>
      <c r="K58" s="10">
        <f>C58</f>
        <v>24</v>
      </c>
      <c r="L58" s="103">
        <v>3</v>
      </c>
      <c r="M58" s="94">
        <f>K58*L58</f>
        <v>72</v>
      </c>
      <c r="N58" s="49">
        <f t="shared" si="9"/>
        <v>-60</v>
      </c>
      <c r="O58" s="9"/>
    </row>
    <row r="59" spans="1:15" s="1" customFormat="1" ht="27.4" customHeight="1" outlineLevel="1" x14ac:dyDescent="0.25">
      <c r="A59" s="42">
        <f>A58+1</f>
        <v>2</v>
      </c>
      <c r="B59" s="9" t="s">
        <v>43</v>
      </c>
      <c r="C59" s="49">
        <v>32</v>
      </c>
      <c r="D59" s="11">
        <v>5.5</v>
      </c>
      <c r="E59" s="10">
        <f t="shared" ref="E59:E60" si="39">C59*D59</f>
        <v>176</v>
      </c>
      <c r="F59" s="10"/>
      <c r="G59" s="10"/>
      <c r="H59" s="66"/>
      <c r="I59" s="10"/>
      <c r="J59" s="59" t="str">
        <f t="shared" ref="J59:K60" si="40">B59</f>
        <v xml:space="preserve"> - Bà mẹ Việt Nam anh hùng;</v>
      </c>
      <c r="K59" s="10">
        <f t="shared" si="40"/>
        <v>32</v>
      </c>
      <c r="L59" s="103">
        <v>3</v>
      </c>
      <c r="M59" s="94">
        <f t="shared" ref="M59:M60" si="41">K59*L59</f>
        <v>96</v>
      </c>
      <c r="N59" s="49">
        <f t="shared" si="9"/>
        <v>-80</v>
      </c>
      <c r="O59" s="9"/>
    </row>
    <row r="60" spans="1:15" s="1" customFormat="1" ht="55.5" customHeight="1" outlineLevel="1" x14ac:dyDescent="0.25">
      <c r="A60" s="42">
        <f>A59+1</f>
        <v>3</v>
      </c>
      <c r="B60" s="9" t="s">
        <v>44</v>
      </c>
      <c r="C60" s="49">
        <v>11</v>
      </c>
      <c r="D60" s="11">
        <v>5.5</v>
      </c>
      <c r="E60" s="10">
        <f t="shared" si="39"/>
        <v>60.5</v>
      </c>
      <c r="F60" s="10"/>
      <c r="G60" s="10"/>
      <c r="H60" s="66"/>
      <c r="I60" s="10"/>
      <c r="J60" s="59" t="str">
        <f t="shared" si="40"/>
        <v xml:space="preserve"> - Anh hùng Lực lượng vũ trang nhân dân; Anh hùng Lao động trong thời kỳ kháng chiến.</v>
      </c>
      <c r="K60" s="10">
        <f t="shared" si="40"/>
        <v>11</v>
      </c>
      <c r="L60" s="103">
        <v>3</v>
      </c>
      <c r="M60" s="94">
        <f t="shared" si="41"/>
        <v>33</v>
      </c>
      <c r="N60" s="49">
        <f t="shared" si="9"/>
        <v>-27.5</v>
      </c>
      <c r="O60" s="9"/>
    </row>
  </sheetData>
  <mergeCells count="9">
    <mergeCell ref="A1:O1"/>
    <mergeCell ref="B2:M2"/>
    <mergeCell ref="B3:M3"/>
    <mergeCell ref="B4:M4"/>
    <mergeCell ref="A5:A6"/>
    <mergeCell ref="B5:E5"/>
    <mergeCell ref="F5:I5"/>
    <mergeCell ref="J5:M5"/>
    <mergeCell ref="O5:O6"/>
  </mergeCells>
  <pageMargins left="0.19685039370078741" right="0.23622047244094491" top="0.23622047244094491" bottom="0.23622047244094491" header="0.15748031496062992" footer="0.15748031496062992"/>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Nghị quyết trẻ em</vt:lpstr>
      <vt:lpstr>NQ tặng quà</vt:lpstr>
      <vt:lpstr>NQ tặng quà (2)</vt:lpstr>
      <vt:lpstr>'NQ tặng quà (2)'!Print_Area</vt:lpstr>
      <vt:lpstr>'NQ tặng quà'!Print_Titles</vt:lpstr>
      <vt:lpstr>'NQ tặng quà (2)'!Print_Titles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dc:creator>
  <cp:lastModifiedBy>Admin</cp:lastModifiedBy>
  <cp:lastPrinted>2025-11-05T09:49:14Z</cp:lastPrinted>
  <dcterms:created xsi:type="dcterms:W3CDTF">2023-04-17T04:27:36Z</dcterms:created>
  <dcterms:modified xsi:type="dcterms:W3CDTF">2025-11-05T09:51:27Z</dcterms:modified>
</cp:coreProperties>
</file>