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D:\MINH HƯỜNG - HCTH\NGUYỄN MINH HƯỞNG TỔNG\Minh Hường\QUẢN TRỊ\Xây dựng NQ HĐND-23\Hồ sơ gửi ngày 15.10 trc khi gửi\"/>
    </mc:Choice>
  </mc:AlternateContent>
  <xr:revisionPtr revIDLastSave="0" documentId="8_{64532054-59DB-4127-BFE5-81DD9CD0C592}" xr6:coauthVersionLast="47" xr6:coauthVersionMax="47" xr10:uidLastSave="{00000000-0000-0000-0000-000000000000}"/>
  <bookViews>
    <workbookView xWindow="-120" yWindow="-120" windowWidth="29040" windowHeight="15840" xr2:uid="{00000000-000D-0000-FFFF-FFFF00000000}"/>
  </bookViews>
  <sheets>
    <sheet name="Kinh phí thực hiện" sheetId="4" r:id="rId1"/>
    <sheet name="so sánh với một số tỉnh"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0" i="4" l="1"/>
  <c r="I72" i="4" s="1"/>
  <c r="I66" i="4"/>
  <c r="I62" i="4"/>
  <c r="I60" i="4"/>
  <c r="I61" i="4"/>
  <c r="I59" i="4"/>
  <c r="I51" i="4"/>
  <c r="I45" i="4"/>
  <c r="I40" i="4"/>
  <c r="I33" i="4"/>
  <c r="I28" i="4"/>
  <c r="I18" i="4"/>
  <c r="I19" i="4"/>
  <c r="I15" i="4"/>
  <c r="I16" i="4"/>
  <c r="I17" i="4"/>
  <c r="I14" i="4"/>
  <c r="I13" i="4"/>
  <c r="I12" i="4"/>
  <c r="I9" i="4"/>
  <c r="I4" i="4"/>
  <c r="E7" i="4"/>
  <c r="E32" i="4"/>
  <c r="E36" i="4"/>
  <c r="E39" i="4"/>
  <c r="E56" i="4"/>
  <c r="D56" i="4"/>
  <c r="E55" i="4"/>
  <c r="D55" i="4"/>
  <c r="D54" i="4"/>
  <c r="D53" i="4"/>
  <c r="D52" i="4"/>
  <c r="J56" i="3"/>
  <c r="J55" i="3"/>
  <c r="J54" i="3"/>
  <c r="J53" i="3"/>
  <c r="J52" i="3"/>
  <c r="J50" i="3"/>
  <c r="J49" i="3"/>
  <c r="J48" i="3"/>
  <c r="J46" i="3"/>
  <c r="J45" i="3"/>
  <c r="J44" i="3"/>
  <c r="J40" i="3"/>
  <c r="I41" i="3"/>
  <c r="J41" i="3" s="1"/>
  <c r="I40" i="3"/>
  <c r="H40" i="3"/>
  <c r="H41" i="3"/>
  <c r="G41" i="3"/>
  <c r="G40" i="3"/>
  <c r="G39" i="3"/>
  <c r="G38" i="3"/>
  <c r="G37" i="3"/>
  <c r="F40" i="3"/>
  <c r="F41" i="3"/>
  <c r="E41" i="3"/>
  <c r="E40" i="3"/>
  <c r="D41" i="3"/>
  <c r="D40" i="3"/>
  <c r="D39" i="3"/>
  <c r="D38" i="3"/>
  <c r="D37" i="3"/>
  <c r="H38" i="3" l="1"/>
  <c r="H39" i="3"/>
  <c r="G42" i="3"/>
  <c r="H42" i="3" s="1"/>
  <c r="F56" i="3"/>
  <c r="F55" i="3"/>
  <c r="F54" i="3"/>
  <c r="F53" i="3"/>
  <c r="F52" i="3"/>
  <c r="F50" i="3"/>
  <c r="F49" i="3"/>
  <c r="F48" i="3"/>
  <c r="F46" i="3"/>
  <c r="F45" i="3"/>
  <c r="F44" i="3"/>
  <c r="J42" i="3"/>
  <c r="J39" i="3"/>
  <c r="J38" i="3"/>
  <c r="J37" i="3"/>
  <c r="J35" i="3"/>
  <c r="J34" i="3"/>
  <c r="J33" i="3"/>
  <c r="J32" i="3"/>
  <c r="J31" i="3"/>
  <c r="J29" i="3"/>
  <c r="J28" i="3"/>
  <c r="J27" i="3"/>
  <c r="J24" i="3"/>
  <c r="J22" i="3"/>
  <c r="J21" i="3"/>
  <c r="J20" i="3"/>
  <c r="J18" i="3"/>
  <c r="J17" i="3"/>
  <c r="J16" i="3"/>
  <c r="J15" i="3"/>
  <c r="J14" i="3"/>
  <c r="J12" i="3"/>
  <c r="J11" i="3"/>
  <c r="J10" i="3"/>
  <c r="J9" i="3"/>
  <c r="J8" i="3"/>
  <c r="J7" i="3"/>
  <c r="J5" i="3"/>
  <c r="J4" i="3"/>
  <c r="H37" i="3"/>
  <c r="G10" i="3"/>
  <c r="H10" i="3" s="1"/>
  <c r="G9" i="3"/>
  <c r="H9" i="3" s="1"/>
  <c r="H35" i="3"/>
  <c r="H34" i="3"/>
  <c r="H33" i="3"/>
  <c r="H32" i="3"/>
  <c r="H31" i="3"/>
  <c r="H29" i="3"/>
  <c r="H28" i="3"/>
  <c r="H27" i="3"/>
  <c r="H24" i="3"/>
  <c r="H22" i="3"/>
  <c r="H21" i="3"/>
  <c r="H20" i="3"/>
  <c r="H18" i="3"/>
  <c r="H17" i="3"/>
  <c r="H16" i="3"/>
  <c r="H15" i="3"/>
  <c r="H14" i="3"/>
  <c r="H12" i="3"/>
  <c r="H11" i="3"/>
  <c r="H8" i="3"/>
  <c r="H7" i="3"/>
  <c r="H5" i="3"/>
  <c r="H4" i="3"/>
  <c r="F42" i="3"/>
  <c r="F39" i="3"/>
  <c r="F38" i="3"/>
  <c r="F37" i="3"/>
  <c r="F35" i="3"/>
  <c r="F34" i="3"/>
  <c r="F33" i="3"/>
  <c r="F32" i="3"/>
  <c r="F31" i="3"/>
  <c r="F29" i="3"/>
  <c r="F28" i="3"/>
  <c r="F27" i="3"/>
  <c r="F24" i="3"/>
  <c r="F22" i="3"/>
  <c r="F21" i="3"/>
  <c r="F20" i="3"/>
  <c r="F17" i="3"/>
  <c r="F16" i="3"/>
  <c r="F15" i="3"/>
  <c r="F14" i="3"/>
  <c r="F12" i="3"/>
  <c r="F11" i="3"/>
  <c r="F10" i="3"/>
  <c r="F9" i="3"/>
  <c r="F8" i="3"/>
  <c r="F7" i="3"/>
  <c r="F5" i="3"/>
  <c r="F4" i="3"/>
</calcChain>
</file>

<file path=xl/sharedStrings.xml><?xml version="1.0" encoding="utf-8"?>
<sst xmlns="http://schemas.openxmlformats.org/spreadsheetml/2006/main" count="311" uniqueCount="152">
  <si>
    <t>TT</t>
  </si>
  <si>
    <t>Nội dung chi chuyên môn</t>
  </si>
  <si>
    <t>Đơn vị tính</t>
  </si>
  <si>
    <t>Biên soạn bản đề xuất xây dựng quy chuẩn kỹ thuật địa phương (QCĐP)</t>
  </si>
  <si>
    <t>Bản</t>
  </si>
  <si>
    <t>Soạn thảo kế hoạch phổ biến tiêu chuẩn, QCĐP được duyệt</t>
  </si>
  <si>
    <t>Kê hoạch</t>
  </si>
  <si>
    <t>Biên soạn dự thảo Quy chuẩn kỹ thuật địa phương (QCĐP)</t>
  </si>
  <si>
    <t>a</t>
  </si>
  <si>
    <t>Tiền công biên soạn dự thảo QCĐP đơn ngành (bao gồm cả khung nội dung và thuyết minh)</t>
  </si>
  <si>
    <t>Dự thảo</t>
  </si>
  <si>
    <t>b</t>
  </si>
  <si>
    <t>Tiền công biên soạn dự thảo QCĐP liên ngành (bao gồm cả khung nội dung và thuyết minh)</t>
  </si>
  <si>
    <t>c</t>
  </si>
  <si>
    <t>Tiền công biên soạn dự thảo sửa đổi, bổ sung QCĐP đơn ngành (bao gồm cả khung nội dung và thuyết minh)</t>
  </si>
  <si>
    <t>d</t>
  </si>
  <si>
    <t>Tiền công biên soạn dự thảo sửa đổi, bổ sung QCĐP liên ngành (bao gồm cả khung nội dung và thuyết minh)</t>
  </si>
  <si>
    <t>e</t>
  </si>
  <si>
    <t xml:space="preserve">Báo cáo đánh giá tác động của dự thảo QCĐP </t>
  </si>
  <si>
    <t>Báo cáo</t>
  </si>
  <si>
    <t>f</t>
  </si>
  <si>
    <t xml:space="preserve">Báo cáo đánh giá tác động của dự thảo sửa đổi, bổ sung QCĐP </t>
  </si>
  <si>
    <t>Họp tổ soạn thảo, hội thảo chuyên đề, hội thảo tham vấn, góp ý đối với dự thảo quy chuẩn kỹ thuật địa phương, dự thảo sửa đổi, bổ sung quy chuẩn kỹ thuật địa phương</t>
  </si>
  <si>
    <t xml:space="preserve">Chủ tịch Hội đồng </t>
  </si>
  <si>
    <t>Buổi</t>
  </si>
  <si>
    <t>Thư ký</t>
  </si>
  <si>
    <t>Đại biểu</t>
  </si>
  <si>
    <t>Người</t>
  </si>
  <si>
    <t>Ý kiến bằng văn bản của Chuyên gia</t>
  </si>
  <si>
    <t>Phiếu</t>
  </si>
  <si>
    <t>Tổng hợp, xử lý các ý kiến góp ý</t>
  </si>
  <si>
    <t>Hội đồng thẩm định quy chuẩn kỹ thuật địa phương, dự thảo sửa đổi, bổ sung quy chuẩn kỹ thuật địa phương</t>
  </si>
  <si>
    <t>Chủ tịch Hội đồng thẩm định</t>
  </si>
  <si>
    <t>Thành viên Hội đồng thẩm định</t>
  </si>
  <si>
    <t>người/buổi</t>
  </si>
  <si>
    <t>Ý kiến bằng văn bản của thành viên Hội đông vắng mặt</t>
  </si>
  <si>
    <t>Đánh giá hiệu quả áp dụng tiêu chuẩn cơ sở, quy chuẩn kỹ thuật địa phương</t>
  </si>
  <si>
    <t>Xây dựng tiêu chuẩn cơ sở do cơ quan nhà nước công bố</t>
  </si>
  <si>
    <t xml:space="preserve"> Chi đánh giá thực trạng</t>
  </si>
  <si>
    <t>-Tiền công lấy mẫu lẻ để phân tích, thử nghiệm...</t>
  </si>
  <si>
    <t>Công</t>
  </si>
  <si>
    <t>-Tiền công phân tích, thử nghiệm, khảo nghiệm, vận hành, áp dụng thử; biên soạn báo cáo kết quả...</t>
  </si>
  <si>
    <t>công</t>
  </si>
  <si>
    <t>Tiền công biên soạn dự thảo tiêu chuẩn cơ sở và thuyết minh dự thảo</t>
  </si>
  <si>
    <t>Dự thảo kèm theo thuyết minh</t>
  </si>
  <si>
    <t>Chi hội thảo chuyên đề, hội thảo góp ý hồ sơ dự thảo tiêu chuẩn cơ sở</t>
  </si>
  <si>
    <t>- Người chủ trì</t>
  </si>
  <si>
    <t>buổi</t>
  </si>
  <si>
    <t>- Thư ký</t>
  </si>
  <si>
    <t>- Đại biểu tham dự</t>
  </si>
  <si>
    <t>Xin ý kiến chuyên gia đối với dự thảo tiêu chuẩn cơ sở</t>
  </si>
  <si>
    <t>Chi tổng hợp, xử lý các ý kiến góp ý đối với dự thảo tiêu chuẩn cơ sở</t>
  </si>
  <si>
    <t>Bảng tổng hợp</t>
  </si>
  <si>
    <t>Chi thẩm tra dự thảo tiêu chuẩn cơ sở</t>
  </si>
  <si>
    <t>- Chủ tịch Hội đồng</t>
  </si>
  <si>
    <t>- Ủy viên phản biện</t>
  </si>
  <si>
    <t>- Ủy viên</t>
  </si>
  <si>
    <t xml:space="preserve"> Thẩm tra theo phương pháp chuyên gia:</t>
  </si>
  <si>
    <t>Phiếu thẩm tra</t>
  </si>
  <si>
    <t>TT 23/2026</t>
  </si>
  <si>
    <t>Bản tổng hợp,giải trình, tiếp thu ý kiến góp ý</t>
  </si>
  <si>
    <t>Mức chi HP đề xuất</t>
  </si>
  <si>
    <t>Mức chi Thái nguyên đề xuất</t>
  </si>
  <si>
    <t>Tỷ lệ</t>
  </si>
  <si>
    <t>Mức chi HCM đề xuất</t>
  </si>
  <si>
    <t>Chi thực hiện hoạt động chuyên môn về thông báo và hỏi đáp về hàng rào kỹ thuật trong thương mại.</t>
  </si>
  <si>
    <t>Tiền công lập báo cáo phân tích, đánh giá tác động của dự thảo biện pháp TBT lên xuất khẩu của Việt Nam nhằm phục vụ cảnh báo sớm cho doanh nghiệp và cơ quan quản lý.</t>
  </si>
  <si>
    <t>Tiền công lập báo cáo nghiên cứu, phân tích, đánh giá tác động và đề xuất nêu quan ngại thương mại của Việt Nam với các biện pháp TBT của nước ngoài ảnh hưởng tới xuất khẩu của Việt Nam.</t>
  </si>
  <si>
    <t>Tiền công lập báo cáo nghiên cứu, phân tích, đánh giá tác động và đề xuất phương án xử lý quan ngại thương mại của các nước thành viên WTO đối với các biện pháp TBT của Việt Nam.</t>
  </si>
  <si>
    <t>Chi họp tham vấn ý kiến cơ quan quản lý, doanh nghiệp, hiệp hội và chuyên gia về các quan ngại thương mại đối với các biện pháp TBT.</t>
  </si>
  <si>
    <t>Người chủ trì.</t>
  </si>
  <si>
    <t>Thư ký.</t>
  </si>
  <si>
    <t>Đại biểu tham dự.</t>
  </si>
  <si>
    <t>Chi họp định kỳ, đột xuất của Ban liên ngành.</t>
  </si>
  <si>
    <t>Trưởng ban.</t>
  </si>
  <si>
    <t>Thành viên, thư ký.</t>
  </si>
  <si>
    <t>Báo cáo tham luận.</t>
  </si>
  <si>
    <t>Lấy ý kiến thành viên Ban liên ngành, chuyên gia.</t>
  </si>
  <si>
    <t>báo cáo</t>
  </si>
  <si>
    <t>phiếu ý kiến</t>
  </si>
  <si>
    <t>Nhận xét, đánh giá của ủy viên phản biện</t>
  </si>
  <si>
    <t>Nhận xét, đánh giá của ủy viên</t>
  </si>
  <si>
    <t>Chi biên soạn bản đề xuất xây dựng quy chuẩn kỹ thuật làm căn cứ xét duyệt để đưa vào kế hoạch xây dựng quy chuẩn kỹ thuật</t>
  </si>
  <si>
    <t>Chi soạn thảo kế hoạch phổ biến quy chuẩn kỹ thuật</t>
  </si>
  <si>
    <t>Tiền công biên soạn dự thảo quy chuẩn kỹ thuật đơn ngành, lĩnh vực, bao gồm cả biên soạn khung nội dung dự thảo quy chuẩn kỹ thuật</t>
  </si>
  <si>
    <t xml:space="preserve">Tiền công biên soạn dự thảo quy chuẩn kỹ thuật liên ngành, bao gồm cả biên soạn khung nội dung dự thảo quy chuẩn kỹ thuật </t>
  </si>
  <si>
    <t xml:space="preserve">Tiền công biên soạn dự thảo sửa đổi, bổ sung quy chuẩn kỹ thuật đơn ngành, lĩnh vực, bao gồm cả biên soạn khung nội dung dự thảo quy chuẩn kỹ thuật </t>
  </si>
  <si>
    <t>đ</t>
  </si>
  <si>
    <t>Báo cáo đánh giá tác động của dự thảo quy chuẩn kỹ thuật</t>
  </si>
  <si>
    <t>báo cáo đánh giá tác động của dự thảo sửa đổi, bổ sung quy chuẩn kỹ thuật</t>
  </si>
  <si>
    <t>g</t>
  </si>
  <si>
    <t>i</t>
  </si>
  <si>
    <t>l</t>
  </si>
  <si>
    <t>Chi họp Hội đồng thẩm định quy chuẩn kỹ thuật, dự thảo sửa đổi, bổ sung quy chuẩn kỹ thuật</t>
  </si>
  <si>
    <t>m</t>
  </si>
  <si>
    <t xml:space="preserve"> Chi thực hiện nội dung chuyên môn về đánh giá hiệu quả áp dụng quy chuẩn kỹ thuật</t>
  </si>
  <si>
    <t>Chi tiền công biên soạn dự thảo tiêu chuẩn cơ sở và thuyết minh dự thảo</t>
  </si>
  <si>
    <t>Người chủ trì</t>
  </si>
  <si>
    <t>Chủ tịch Hội đồng</t>
  </si>
  <si>
    <t>Chi thực hiện nội dung chuyên môn về xây dựng và thực hiện kế hoạch xây dựng quy chuẩn kỹ thuật</t>
  </si>
  <si>
    <t xml:space="preserve">phiếu </t>
  </si>
  <si>
    <t>1 hồ sơ/1 nơi đăng tải</t>
  </si>
  <si>
    <t>Hội nghị</t>
  </si>
  <si>
    <t>01 báo cáo</t>
  </si>
  <si>
    <t>Tiền công lập báo cáo kết quả rà soát, đánh giá hiệu quả quy chuẩn kỹ thuật</t>
  </si>
  <si>
    <t xml:space="preserve">Chủ trì: </t>
  </si>
  <si>
    <t>01 buổi</t>
  </si>
  <si>
    <t>người/ 01 buổi</t>
  </si>
  <si>
    <t>Số lượng năm 2026</t>
  </si>
  <si>
    <t>Dự kiến số lượng năm 2027</t>
  </si>
  <si>
    <t>Chi thực hiện nội dung chuyên môn về phổ biến quy chuẩn kỹ thuật.</t>
  </si>
  <si>
    <t xml:space="preserve">Chi thực hiện nội dung chuyên môn về xây dựng, sửa đổi, bổ sung và bãi bỏ quy chuẩn kỹ thuật </t>
  </si>
  <si>
    <t>Đơn vị thống kê số lượng</t>
  </si>
  <si>
    <t>Phòng QLTCCL</t>
  </si>
  <si>
    <t>Kế hoạch</t>
  </si>
  <si>
    <t>Bản đề xuất</t>
  </si>
  <si>
    <t>trang</t>
  </si>
  <si>
    <t>Hội đồng</t>
  </si>
  <si>
    <t>QCKT</t>
  </si>
  <si>
    <r>
      <t xml:space="preserve">Chi hội thảo chuyên đề góp ý. </t>
    </r>
    <r>
      <rPr>
        <sz val="12"/>
        <color rgb="FFFF0000"/>
        <rFont val="Times New Roman"/>
        <family val="1"/>
      </rPr>
      <t>Số chuyên đề/QCKT….</t>
    </r>
  </si>
  <si>
    <t>Tiêu chuẩn</t>
  </si>
  <si>
    <t>Hội thảo/tiêu chuẩn cơ sở</t>
  </si>
  <si>
    <t>Phòng NK</t>
  </si>
  <si>
    <t>Cuộc họp</t>
  </si>
  <si>
    <t xml:space="preserve">Nội dung </t>
  </si>
  <si>
    <t>Chi xét duyệt đề xuất xây dựng quy chuẩn kỹ thuật phục vụ lập kế hoạch xây dựng quy chuẩn kỹ thuật:</t>
  </si>
  <si>
    <t>NHU CẦU KINH PHÍ KHI THỰC HIỆN NGHỊ QUYẾT</t>
  </si>
  <si>
    <t>Tổng kinh phí dự kiến thực hiện</t>
  </si>
  <si>
    <r>
      <t xml:space="preserve">Thành viên: </t>
    </r>
    <r>
      <rPr>
        <sz val="12"/>
        <color rgb="FFFF0000"/>
        <rFont val="Times New Roman"/>
        <family val="1"/>
      </rPr>
      <t>Số người 8</t>
    </r>
  </si>
  <si>
    <t>Ý kiến bằng văn bản của Chuyên gia: số chuyên gia 2</t>
  </si>
  <si>
    <t>Đại biểu: 8 người</t>
  </si>
  <si>
    <r>
      <t xml:space="preserve">Chi dịch dự thảo quy chuẩn kỹ thuật: </t>
    </r>
    <r>
      <rPr>
        <sz val="12"/>
        <color rgb="FFFF0000"/>
        <rFont val="Times New Roman"/>
        <family val="1"/>
      </rPr>
      <t>số trang.: 50</t>
    </r>
  </si>
  <si>
    <r>
      <t xml:space="preserve">Chi tổ chức lấy ý kiến của các nước thành viên WTO đối với dự thảo quy chuẩn kỹ thuật: </t>
    </r>
    <r>
      <rPr>
        <sz val="12"/>
        <color rgb="FFFF0000"/>
        <rFont val="Times New Roman"/>
        <family val="1"/>
      </rPr>
      <t>số ý kiến: 4</t>
    </r>
  </si>
  <si>
    <r>
      <t xml:space="preserve">Thành viên Hội đồng thẩm định: </t>
    </r>
    <r>
      <rPr>
        <sz val="12"/>
        <color rgb="FFFF0000"/>
        <rFont val="Times New Roman"/>
        <family val="1"/>
      </rPr>
      <t>số thành viên: 8</t>
    </r>
  </si>
  <si>
    <r>
      <t xml:space="preserve">Chi đăng tải hồ sơ dự thảo quy chuẩn kỹ thuật, dự thảo sửa đổi, bổ sung quy chuẩn kỹ thuật lấy ý kiến rộng rãi. </t>
    </r>
    <r>
      <rPr>
        <sz val="12"/>
        <color rgb="FFFF0000"/>
        <rFont val="Times New Roman"/>
        <family val="1"/>
      </rPr>
      <t>Số lượng hồ sơ: 4 x 2 lần đăng tải</t>
    </r>
  </si>
  <si>
    <r>
      <t xml:space="preserve">Chi lấy ý kiến chuyên gia:  </t>
    </r>
    <r>
      <rPr>
        <sz val="12"/>
        <color rgb="FFFF0000"/>
        <rFont val="Times New Roman"/>
        <family val="1"/>
      </rPr>
      <t>Số chuyên giá lấy xin ý kiến…</t>
    </r>
    <r>
      <rPr>
        <sz val="12"/>
        <color theme="1"/>
        <rFont val="Times New Roman"/>
        <family val="1"/>
      </rPr>
      <t>: 10</t>
    </r>
  </si>
  <si>
    <r>
      <t xml:space="preserve">Đại biểu. </t>
    </r>
    <r>
      <rPr>
        <sz val="12"/>
        <color rgb="FFFF0000"/>
        <rFont val="Times New Roman"/>
        <family val="1"/>
      </rPr>
      <t>Số đại biểu.: 8</t>
    </r>
  </si>
  <si>
    <r>
      <t xml:space="preserve">Chi hội thảo chuyên đề, hội thảo góp ý hồ sơ dự thảo tiêu chuẩn cơ sở: </t>
    </r>
    <r>
      <rPr>
        <sz val="12"/>
        <color rgb="FFFF0000"/>
        <rFont val="Times New Roman"/>
        <family val="1"/>
      </rPr>
      <t>số hội thảo.2 Hội thảo</t>
    </r>
  </si>
  <si>
    <r>
      <t xml:space="preserve">Đại biểu tham dự.  </t>
    </r>
    <r>
      <rPr>
        <sz val="12"/>
        <color rgb="FFFF0000"/>
        <rFont val="Times New Roman"/>
        <family val="1"/>
      </rPr>
      <t>Số đại biểu….</t>
    </r>
    <r>
      <rPr>
        <sz val="12"/>
        <color theme="1"/>
        <rFont val="Times New Roman"/>
        <family val="1"/>
      </rPr>
      <t>8</t>
    </r>
  </si>
  <si>
    <r>
      <t xml:space="preserve">Xin ý kiến chuyên gia đối với dự thảo tiêu chuẩn cơ sở. </t>
    </r>
    <r>
      <rPr>
        <sz val="12"/>
        <color rgb="FFFF0000"/>
        <rFont val="Times New Roman"/>
        <family val="1"/>
      </rPr>
      <t>Số phiếu xin ý kiến…2</t>
    </r>
  </si>
  <si>
    <r>
      <t xml:space="preserve">Đại biểu tham dự. </t>
    </r>
    <r>
      <rPr>
        <sz val="12"/>
        <color rgb="FFFF0000"/>
        <rFont val="Times New Roman"/>
        <family val="1"/>
      </rPr>
      <t>Số lượng đại biểu: 8</t>
    </r>
  </si>
  <si>
    <r>
      <t xml:space="preserve">Ủy viên. </t>
    </r>
    <r>
      <rPr>
        <sz val="12"/>
        <color rgb="FFFF0000"/>
        <rFont val="Times New Roman"/>
        <family val="1"/>
      </rPr>
      <t>Số ủy viên…8</t>
    </r>
  </si>
  <si>
    <r>
      <t>Ủy viên phản biện.</t>
    </r>
    <r>
      <rPr>
        <sz val="12"/>
        <color rgb="FFFF0000"/>
        <rFont val="Times New Roman"/>
        <family val="1"/>
      </rPr>
      <t xml:space="preserve"> Số ủy viên phản biên..2</t>
    </r>
  </si>
  <si>
    <t>BẢNG SO SÁNH ĐỊNH MỨC CHI VỚI MỘT SỐ TỈNH</t>
  </si>
  <si>
    <r>
      <t xml:space="preserve">Báo cáo tham luận. </t>
    </r>
    <r>
      <rPr>
        <sz val="12"/>
        <color rgb="FFFF0000"/>
        <rFont val="Times New Roman"/>
        <family val="1"/>
      </rPr>
      <t>Số báo cáo tham luận…2</t>
    </r>
  </si>
  <si>
    <r>
      <t xml:space="preserve">Đại biểu tham dự. </t>
    </r>
    <r>
      <rPr>
        <sz val="12"/>
        <color rgb="FFFF0000"/>
        <rFont val="Times New Roman"/>
        <family val="1"/>
      </rPr>
      <t>Số lượng đại biểu….8</t>
    </r>
  </si>
  <si>
    <r>
      <t xml:space="preserve">Lấy ý kiến thành viên Ban liên ngành, chuyên gia. </t>
    </r>
    <r>
      <rPr>
        <sz val="12"/>
        <color rgb="FFFF0000"/>
        <rFont val="Times New Roman"/>
        <family val="1"/>
      </rPr>
      <t>Số phiếu…</t>
    </r>
    <r>
      <rPr>
        <sz val="12"/>
        <color theme="1"/>
        <rFont val="Times New Roman"/>
        <family val="1"/>
      </rPr>
      <t>10</t>
    </r>
  </si>
  <si>
    <t>Tổng kinh phí dự kiến hàng năm</t>
  </si>
  <si>
    <r>
      <t xml:space="preserve">Chi tiền công lấy mẫu để phân tích, thử nghiệm, khảo nghiệm, áp dụng thử đối với việc lấy mẫu nhỏ lẻ trên nhiều địa bàn (nếu có). </t>
    </r>
    <r>
      <rPr>
        <sz val="12"/>
        <color rgb="FFFF0000"/>
        <rFont val="Times New Roman"/>
        <family val="1"/>
      </rPr>
      <t>số công…10</t>
    </r>
  </si>
  <si>
    <r>
      <t>Chi tiền công phân tích, thử nghiệm, khảo nghiệm hoặc áp dụng thử; biên soạn báo cáo kết quả phân tích, thử nghiệm, khảo nghiệm hoặc áp dụng thử; biên soạn thuyết minh dự thảo quy chuẩn kỹ thuật và dự thảo sửa đổi, bổ sung quy chuẩn kỹ thuật; biên soạn thuyết minh đề nghị bãi bỏ quy chuẩn kỹ thuật.</t>
    </r>
    <r>
      <rPr>
        <sz val="12"/>
        <color rgb="FFFF0000"/>
        <rFont val="Times New Roman"/>
        <family val="1"/>
      </rPr>
      <t xml:space="preserve"> số công...</t>
    </r>
    <r>
      <rPr>
        <sz val="12"/>
        <color theme="1"/>
        <rFont val="Times New Roman"/>
        <family val="1"/>
      </rPr>
      <t>10</t>
    </r>
  </si>
  <si>
    <r>
      <t>Tiền công lấy mẫu lẻ để phân tích, thử nghiệm…</t>
    </r>
    <r>
      <rPr>
        <sz val="12"/>
        <color rgb="FFFF0000"/>
        <rFont val="Times New Roman"/>
        <family val="1"/>
      </rPr>
      <t>Dự kiến số công…</t>
    </r>
    <r>
      <rPr>
        <sz val="12"/>
        <color theme="1"/>
        <rFont val="Times New Roman"/>
        <family val="1"/>
      </rPr>
      <t>10</t>
    </r>
  </si>
  <si>
    <r>
      <t xml:space="preserve">Tiền công phân tích, thử nghiệm, khảo nghiệm, vận hành, áp dụng thử; biên soạn báo cáo kết quả.  </t>
    </r>
    <r>
      <rPr>
        <sz val="12"/>
        <color rgb="FFFF0000"/>
        <rFont val="Times New Roman"/>
        <family val="1"/>
      </rPr>
      <t>Dự kiến số công…10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</si>
</sst>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0" x14ac:knownFonts="1">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b/>
      <sz val="14"/>
      <color theme="1"/>
      <name val="Times New Roman"/>
      <family val="1"/>
    </font>
    <font>
      <b/>
      <sz val="12"/>
      <color rgb="FF000000"/>
      <name val="Times New Roman"/>
      <family val="1"/>
    </font>
    <font>
      <sz val="12"/>
      <color rgb="FF000000"/>
      <name val="Times New Roman"/>
      <family val="1"/>
    </font>
    <font>
      <i/>
      <sz val="12"/>
      <color theme="1"/>
      <name val="Times New Roman"/>
      <family val="1"/>
    </font>
    <font>
      <sz val="12"/>
      <color theme="0"/>
      <name val="Times New Roman"/>
      <family val="1"/>
    </font>
    <font>
      <b/>
      <sz val="12"/>
      <color rgb="FFFF0000"/>
      <name val="Times New Roman"/>
      <family val="1"/>
    </font>
    <font>
      <sz val="12"/>
      <color rgb="FFFF0000"/>
      <name val="Times New Roman"/>
      <family val="1"/>
    </font>
    <font>
      <sz val="13"/>
      <color theme="1"/>
      <name val="Times New Roman"/>
      <family val="1"/>
    </font>
    <font>
      <sz val="11"/>
      <color theme="1"/>
      <name val="Times New Roman"/>
      <family val="1"/>
    </font>
    <font>
      <b/>
      <sz val="13"/>
      <color theme="1"/>
      <name val="Times New Roman"/>
      <family val="1"/>
    </font>
    <font>
      <b/>
      <sz val="12"/>
      <color theme="0"/>
      <name val="Times New Roman"/>
      <family val="1"/>
    </font>
    <font>
      <sz val="11"/>
      <name val="Times New Roman"/>
      <family val="1"/>
    </font>
    <font>
      <b/>
      <sz val="13"/>
      <name val="Times New Roman"/>
      <family val="1"/>
    </font>
    <font>
      <sz val="12"/>
      <name val="Times New Roman"/>
      <family val="1"/>
    </font>
    <font>
      <sz val="14"/>
      <color theme="1"/>
      <name val="Times New Roman"/>
      <family val="1"/>
    </font>
    <font>
      <b/>
      <sz val="14"/>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67">
    <xf numFmtId="0" fontId="0" fillId="0" borderId="0" xfId="0"/>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2" fillId="0" borderId="1" xfId="0" applyFont="1" applyBorder="1" applyAlignment="1">
      <alignment horizontal="center" vertical="center" wrapText="1"/>
    </xf>
    <xf numFmtId="164" fontId="2" fillId="0" borderId="1" xfId="1" applyNumberFormat="1" applyFont="1" applyBorder="1" applyAlignment="1">
      <alignment horizontal="center" vertical="center" wrapText="1"/>
    </xf>
    <xf numFmtId="0" fontId="3" fillId="0" borderId="1" xfId="0" applyFont="1" applyBorder="1" applyAlignment="1">
      <alignment vertical="center" wrapText="1"/>
    </xf>
    <xf numFmtId="164" fontId="3" fillId="0" borderId="1" xfId="1" applyNumberFormat="1" applyFont="1" applyBorder="1" applyAlignment="1">
      <alignment horizontal="center" vertical="center" wrapText="1"/>
    </xf>
    <xf numFmtId="0" fontId="2"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2" fillId="0" borderId="1" xfId="0" applyFont="1" applyBorder="1" applyAlignment="1">
      <alignment vertical="center" wrapText="1"/>
    </xf>
    <xf numFmtId="164" fontId="2" fillId="0" borderId="1" xfId="1" applyNumberFormat="1" applyFont="1" applyBorder="1" applyAlignment="1">
      <alignment vertical="center" wrapText="1"/>
    </xf>
    <xf numFmtId="0" fontId="6" fillId="0" borderId="1" xfId="0" applyFont="1" applyBorder="1" applyAlignment="1">
      <alignment vertical="center" wrapText="1"/>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9" fontId="2" fillId="0" borderId="1" xfId="2" applyFont="1" applyBorder="1" applyAlignment="1">
      <alignment horizontal="center" vertical="center" wrapText="1"/>
    </xf>
    <xf numFmtId="0" fontId="4" fillId="2" borderId="1" xfId="0" applyFont="1" applyFill="1" applyBorder="1" applyAlignment="1">
      <alignment horizontal="center" vertical="center" wrapText="1"/>
    </xf>
    <xf numFmtId="164" fontId="2" fillId="2" borderId="1" xfId="1" applyNumberFormat="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164" fontId="2" fillId="2" borderId="1" xfId="1" applyNumberFormat="1" applyFont="1" applyFill="1" applyBorder="1" applyAlignment="1">
      <alignment vertical="center" wrapText="1"/>
    </xf>
    <xf numFmtId="0" fontId="3" fillId="0" borderId="2" xfId="0" applyFont="1" applyBorder="1" applyAlignment="1">
      <alignment horizontal="center" vertical="center" wrapText="1"/>
    </xf>
    <xf numFmtId="0" fontId="7" fillId="0" borderId="2" xfId="0" applyFont="1" applyBorder="1" applyAlignment="1">
      <alignment horizontal="justify" vertical="center" wrapText="1"/>
    </xf>
    <xf numFmtId="0" fontId="2" fillId="0" borderId="2" xfId="0" applyFont="1" applyBorder="1" applyAlignment="1">
      <alignment horizontal="center" vertical="center" wrapText="1"/>
    </xf>
    <xf numFmtId="164" fontId="2" fillId="0" borderId="2" xfId="1" applyNumberFormat="1" applyFont="1" applyBorder="1" applyAlignment="1">
      <alignment horizontal="center" vertical="center" wrapText="1"/>
    </xf>
    <xf numFmtId="164" fontId="2" fillId="2" borderId="2" xfId="1" applyNumberFormat="1" applyFont="1" applyFill="1" applyBorder="1" applyAlignment="1">
      <alignment horizontal="center" vertical="center" wrapText="1"/>
    </xf>
    <xf numFmtId="9" fontId="2" fillId="0" borderId="2" xfId="2" applyFont="1" applyBorder="1" applyAlignment="1">
      <alignment horizontal="center" vertical="center" wrapText="1"/>
    </xf>
    <xf numFmtId="0" fontId="2" fillId="0" borderId="1" xfId="0" applyFont="1" applyBorder="1"/>
    <xf numFmtId="3" fontId="2" fillId="0" borderId="1" xfId="0" applyNumberFormat="1" applyFont="1" applyBorder="1" applyAlignment="1">
      <alignment horizontal="right" vertical="center" wrapText="1"/>
    </xf>
    <xf numFmtId="0" fontId="2" fillId="0" borderId="1" xfId="0" applyFont="1" applyBorder="1" applyAlignment="1">
      <alignment horizontal="right" vertical="center" wrapText="1"/>
    </xf>
    <xf numFmtId="164" fontId="8" fillId="2" borderId="1" xfId="0" applyNumberFormat="1" applyFont="1" applyFill="1" applyBorder="1"/>
    <xf numFmtId="3" fontId="2" fillId="2" borderId="1" xfId="0" applyNumberFormat="1" applyFont="1" applyFill="1" applyBorder="1" applyAlignment="1">
      <alignment horizontal="right" vertical="center" wrapText="1"/>
    </xf>
    <xf numFmtId="0" fontId="2" fillId="2" borderId="1" xfId="0" applyFont="1" applyFill="1" applyBorder="1" applyAlignment="1">
      <alignment horizontal="right" vertical="center" wrapText="1"/>
    </xf>
    <xf numFmtId="0" fontId="12" fillId="0" borderId="0" xfId="0" applyFont="1"/>
    <xf numFmtId="0" fontId="2" fillId="0" borderId="0" xfId="0" applyFont="1"/>
    <xf numFmtId="0" fontId="3" fillId="0" borderId="1" xfId="0" applyFont="1" applyBorder="1"/>
    <xf numFmtId="0" fontId="3" fillId="0" borderId="0" xfId="0" applyFont="1"/>
    <xf numFmtId="0" fontId="13" fillId="0" borderId="1" xfId="0" applyFont="1" applyBorder="1" applyAlignment="1">
      <alignment horizontal="center" vertical="center" wrapText="1"/>
    </xf>
    <xf numFmtId="0" fontId="13" fillId="2" borderId="1" xfId="0" applyFont="1" applyFill="1" applyBorder="1" applyAlignment="1">
      <alignment horizontal="center" vertical="center" wrapText="1"/>
    </xf>
    <xf numFmtId="0" fontId="11" fillId="0" borderId="0" xfId="0" applyFont="1"/>
    <xf numFmtId="0" fontId="3" fillId="0" borderId="1" xfId="0" applyFont="1" applyBorder="1" applyAlignment="1">
      <alignment horizontal="justify" vertical="center"/>
    </xf>
    <xf numFmtId="0" fontId="3" fillId="2" borderId="1" xfId="0" applyFont="1" applyFill="1" applyBorder="1" applyAlignment="1">
      <alignment horizontal="center" vertical="center" wrapText="1"/>
    </xf>
    <xf numFmtId="0" fontId="2" fillId="0" borderId="1" xfId="0" applyFont="1" applyBorder="1" applyAlignment="1">
      <alignment horizontal="justify" vertical="center"/>
    </xf>
    <xf numFmtId="0" fontId="3" fillId="0" borderId="1" xfId="0" applyFont="1" applyBorder="1" applyAlignment="1">
      <alignment horizontal="center" vertical="center"/>
    </xf>
    <xf numFmtId="164" fontId="14" fillId="2" borderId="1" xfId="0" applyNumberFormat="1" applyFont="1" applyFill="1" applyBorder="1"/>
    <xf numFmtId="9" fontId="2" fillId="3" borderId="1" xfId="2" applyFont="1" applyFill="1" applyBorder="1" applyAlignment="1">
      <alignment horizontal="center" vertical="center" wrapText="1"/>
    </xf>
    <xf numFmtId="9" fontId="2" fillId="0" borderId="1" xfId="2" applyFont="1" applyBorder="1"/>
    <xf numFmtId="9" fontId="2" fillId="0" borderId="2" xfId="2" applyFont="1" applyBorder="1"/>
    <xf numFmtId="0" fontId="12" fillId="3" borderId="0" xfId="0" applyFont="1" applyFill="1"/>
    <xf numFmtId="0" fontId="13" fillId="3"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9" fillId="3" borderId="1" xfId="0" applyFont="1" applyFill="1" applyBorder="1"/>
    <xf numFmtId="0" fontId="2" fillId="3" borderId="1" xfId="0" applyFont="1" applyFill="1" applyBorder="1"/>
    <xf numFmtId="164" fontId="2" fillId="3" borderId="1" xfId="0" applyNumberFormat="1" applyFont="1" applyFill="1" applyBorder="1"/>
    <xf numFmtId="0" fontId="17" fillId="3" borderId="1" xfId="0" applyFont="1" applyFill="1" applyBorder="1"/>
    <xf numFmtId="0" fontId="3" fillId="3" borderId="1" xfId="0" applyFont="1" applyFill="1" applyBorder="1"/>
    <xf numFmtId="0" fontId="15" fillId="3" borderId="0" xfId="0" applyFont="1" applyFill="1"/>
    <xf numFmtId="164" fontId="2" fillId="3" borderId="1" xfId="1" applyNumberFormat="1" applyFont="1" applyFill="1" applyBorder="1"/>
    <xf numFmtId="0" fontId="18" fillId="0" borderId="0" xfId="0" applyFont="1"/>
    <xf numFmtId="0" fontId="4" fillId="0" borderId="1" xfId="0" applyFont="1" applyBorder="1"/>
    <xf numFmtId="0" fontId="4" fillId="3" borderId="1" xfId="0" applyFont="1" applyFill="1" applyBorder="1"/>
    <xf numFmtId="0" fontId="19" fillId="3" borderId="1" xfId="0" applyFont="1" applyFill="1" applyBorder="1"/>
    <xf numFmtId="164" fontId="4" fillId="3" borderId="1" xfId="0" applyNumberFormat="1" applyFont="1" applyFill="1" applyBorder="1"/>
    <xf numFmtId="0" fontId="2" fillId="3" borderId="1" xfId="0" applyFont="1" applyFill="1" applyBorder="1" applyAlignment="1">
      <alignment vertical="center"/>
    </xf>
    <xf numFmtId="164" fontId="2" fillId="3" borderId="1" xfId="1" applyNumberFormat="1" applyFont="1" applyFill="1" applyBorder="1" applyAlignment="1">
      <alignment vertical="center"/>
    </xf>
    <xf numFmtId="0" fontId="17" fillId="3" borderId="1" xfId="0" applyFont="1" applyFill="1" applyBorder="1" applyAlignment="1">
      <alignment vertical="center"/>
    </xf>
    <xf numFmtId="0" fontId="4" fillId="0" borderId="0" xfId="0" applyFont="1" applyAlignment="1">
      <alignment horizont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12205-2868-4271-A4FE-96755766850C}">
  <sheetPr>
    <tabColor rgb="FFFF0000"/>
  </sheetPr>
  <dimension ref="A1:I72"/>
  <sheetViews>
    <sheetView tabSelected="1" zoomScale="85" zoomScaleNormal="85" workbookViewId="0">
      <selection activeCell="L13" sqref="L13"/>
    </sheetView>
  </sheetViews>
  <sheetFormatPr defaultColWidth="8.85546875" defaultRowHeight="15" x14ac:dyDescent="0.25"/>
  <cols>
    <col min="1" max="1" width="7.85546875" style="33" customWidth="1"/>
    <col min="2" max="2" width="69.85546875" style="33" customWidth="1"/>
    <col min="3" max="3" width="11.7109375" style="33" customWidth="1"/>
    <col min="4" max="4" width="19.7109375" style="33" customWidth="1"/>
    <col min="5" max="5" width="17.28515625" style="33" customWidth="1"/>
    <col min="6" max="6" width="14.5703125" style="48" hidden="1" customWidth="1"/>
    <col min="7" max="7" width="15.7109375" style="56" customWidth="1"/>
    <col min="8" max="8" width="15.7109375" style="48" hidden="1" customWidth="1"/>
    <col min="9" max="9" width="19.7109375" style="48" customWidth="1"/>
    <col min="10" max="10" width="15.140625" style="33" bestFit="1" customWidth="1"/>
    <col min="11" max="11" width="8.85546875" style="33"/>
    <col min="12" max="12" width="16" style="33" customWidth="1"/>
    <col min="13" max="16384" width="8.85546875" style="33"/>
  </cols>
  <sheetData>
    <row r="1" spans="1:9" ht="18.75" x14ac:dyDescent="0.3">
      <c r="B1" s="66" t="s">
        <v>126</v>
      </c>
      <c r="C1" s="66"/>
      <c r="D1" s="66"/>
      <c r="E1" s="66"/>
      <c r="F1" s="66"/>
      <c r="G1" s="66"/>
    </row>
    <row r="3" spans="1:9" s="39" customFormat="1" ht="49.5" x14ac:dyDescent="0.25">
      <c r="A3" s="37" t="s">
        <v>0</v>
      </c>
      <c r="B3" s="37" t="s">
        <v>124</v>
      </c>
      <c r="C3" s="37" t="s">
        <v>2</v>
      </c>
      <c r="D3" s="37" t="s">
        <v>59</v>
      </c>
      <c r="E3" s="38" t="s">
        <v>61</v>
      </c>
      <c r="F3" s="49" t="s">
        <v>108</v>
      </c>
      <c r="G3" s="50" t="s">
        <v>109</v>
      </c>
      <c r="H3" s="49" t="s">
        <v>112</v>
      </c>
      <c r="I3" s="49" t="s">
        <v>127</v>
      </c>
    </row>
    <row r="4" spans="1:9" s="36" customFormat="1" ht="31.5" x14ac:dyDescent="0.25">
      <c r="A4" s="2">
        <v>1</v>
      </c>
      <c r="B4" s="40" t="s">
        <v>99</v>
      </c>
      <c r="C4" s="2" t="s">
        <v>115</v>
      </c>
      <c r="D4" s="2"/>
      <c r="E4" s="41"/>
      <c r="F4" s="51"/>
      <c r="G4" s="54">
        <v>1</v>
      </c>
      <c r="H4" s="52" t="s">
        <v>113</v>
      </c>
      <c r="I4" s="53">
        <f>E5*G4+E7+E8*8</f>
        <v>8900000</v>
      </c>
    </row>
    <row r="5" spans="1:9" s="34" customFormat="1" ht="45.75" customHeight="1" x14ac:dyDescent="0.25">
      <c r="A5" s="4" t="s">
        <v>8</v>
      </c>
      <c r="B5" s="42" t="s">
        <v>82</v>
      </c>
      <c r="C5" s="4" t="s">
        <v>4</v>
      </c>
      <c r="D5" s="5">
        <v>1800000</v>
      </c>
      <c r="E5" s="18">
        <v>1800000</v>
      </c>
      <c r="F5" s="52"/>
      <c r="G5" s="54"/>
      <c r="H5" s="52"/>
      <c r="I5" s="52"/>
    </row>
    <row r="6" spans="1:9" s="34" customFormat="1" ht="33.950000000000003" customHeight="1" x14ac:dyDescent="0.25">
      <c r="A6" s="4" t="s">
        <v>11</v>
      </c>
      <c r="B6" s="8" t="s">
        <v>125</v>
      </c>
      <c r="C6" s="4" t="s">
        <v>102</v>
      </c>
      <c r="D6" s="5"/>
      <c r="E6" s="18"/>
      <c r="F6" s="52"/>
      <c r="G6" s="54"/>
      <c r="H6" s="52"/>
      <c r="I6" s="52"/>
    </row>
    <row r="7" spans="1:9" s="34" customFormat="1" ht="28.9" customHeight="1" x14ac:dyDescent="0.25">
      <c r="A7" s="4"/>
      <c r="B7" s="42" t="s">
        <v>105</v>
      </c>
      <c r="C7" s="4" t="s">
        <v>47</v>
      </c>
      <c r="D7" s="5">
        <v>1500000</v>
      </c>
      <c r="E7" s="18">
        <f>D7</f>
        <v>1500000</v>
      </c>
      <c r="F7" s="52"/>
      <c r="G7" s="54"/>
      <c r="H7" s="52"/>
      <c r="I7" s="52"/>
    </row>
    <row r="8" spans="1:9" s="34" customFormat="1" ht="29.45" customHeight="1" x14ac:dyDescent="0.25">
      <c r="A8" s="4"/>
      <c r="B8" s="42" t="s">
        <v>128</v>
      </c>
      <c r="C8" s="4" t="s">
        <v>34</v>
      </c>
      <c r="D8" s="5">
        <v>700000</v>
      </c>
      <c r="E8" s="18">
        <v>700000</v>
      </c>
      <c r="F8" s="52"/>
      <c r="G8" s="54"/>
      <c r="H8" s="52"/>
      <c r="I8" s="52"/>
    </row>
    <row r="9" spans="1:9" s="36" customFormat="1" ht="31.35" customHeight="1" x14ac:dyDescent="0.25">
      <c r="A9" s="2">
        <v>2</v>
      </c>
      <c r="B9" s="40" t="s">
        <v>110</v>
      </c>
      <c r="C9" s="2" t="s">
        <v>114</v>
      </c>
      <c r="D9" s="7"/>
      <c r="E9" s="19"/>
      <c r="F9" s="55"/>
      <c r="G9" s="54">
        <v>3</v>
      </c>
      <c r="H9" s="52" t="s">
        <v>113</v>
      </c>
      <c r="I9" s="53">
        <f>G9*E10</f>
        <v>6000000</v>
      </c>
    </row>
    <row r="10" spans="1:9" s="34" customFormat="1" ht="28.15" customHeight="1" x14ac:dyDescent="0.25">
      <c r="A10" s="4"/>
      <c r="B10" s="42" t="s">
        <v>83</v>
      </c>
      <c r="C10" s="4" t="s">
        <v>114</v>
      </c>
      <c r="D10" s="5">
        <v>2000000</v>
      </c>
      <c r="E10" s="18">
        <v>2000000</v>
      </c>
      <c r="F10" s="52"/>
      <c r="G10" s="54"/>
      <c r="H10" s="52"/>
      <c r="I10" s="52"/>
    </row>
    <row r="11" spans="1:9" s="36" customFormat="1" ht="34.5" customHeight="1" x14ac:dyDescent="0.25">
      <c r="A11" s="2">
        <v>3</v>
      </c>
      <c r="B11" s="40" t="s">
        <v>111</v>
      </c>
      <c r="C11" s="2"/>
      <c r="D11" s="7"/>
      <c r="E11" s="19"/>
      <c r="F11" s="55"/>
      <c r="G11" s="54"/>
      <c r="H11" s="52"/>
      <c r="I11" s="52"/>
    </row>
    <row r="12" spans="1:9" s="34" customFormat="1" ht="50.1" customHeight="1" x14ac:dyDescent="0.25">
      <c r="A12" s="4" t="s">
        <v>8</v>
      </c>
      <c r="B12" s="42" t="s">
        <v>148</v>
      </c>
      <c r="C12" s="4"/>
      <c r="D12" s="5">
        <v>500000</v>
      </c>
      <c r="E12" s="19">
        <v>500000</v>
      </c>
      <c r="F12" s="52"/>
      <c r="G12" s="54">
        <v>10</v>
      </c>
      <c r="H12" s="52"/>
      <c r="I12" s="53">
        <f>E12*G12</f>
        <v>5000000</v>
      </c>
    </row>
    <row r="13" spans="1:9" s="34" customFormat="1" ht="94.5" customHeight="1" x14ac:dyDescent="0.25">
      <c r="A13" s="2" t="s">
        <v>11</v>
      </c>
      <c r="B13" s="42" t="s">
        <v>149</v>
      </c>
      <c r="C13" s="4"/>
      <c r="D13" s="5">
        <v>1000000</v>
      </c>
      <c r="E13" s="19">
        <v>1000000</v>
      </c>
      <c r="F13" s="52"/>
      <c r="G13" s="54">
        <v>10</v>
      </c>
      <c r="H13" s="52"/>
      <c r="I13" s="53">
        <f>E13*G13</f>
        <v>10000000</v>
      </c>
    </row>
    <row r="14" spans="1:9" s="34" customFormat="1" ht="37.700000000000003" customHeight="1" x14ac:dyDescent="0.25">
      <c r="A14" s="4" t="s">
        <v>13</v>
      </c>
      <c r="B14" s="42" t="s">
        <v>84</v>
      </c>
      <c r="C14" s="4" t="s">
        <v>10</v>
      </c>
      <c r="D14" s="5">
        <v>40000000</v>
      </c>
      <c r="E14" s="18">
        <v>40000000</v>
      </c>
      <c r="F14" s="55"/>
      <c r="G14" s="54">
        <v>1</v>
      </c>
      <c r="H14" s="52" t="s">
        <v>113</v>
      </c>
      <c r="I14" s="53">
        <f>E14*G14</f>
        <v>40000000</v>
      </c>
    </row>
    <row r="15" spans="1:9" s="34" customFormat="1" ht="47.65" customHeight="1" x14ac:dyDescent="0.25">
      <c r="A15" s="4" t="s">
        <v>15</v>
      </c>
      <c r="B15" s="42" t="s">
        <v>85</v>
      </c>
      <c r="C15" s="4" t="s">
        <v>10</v>
      </c>
      <c r="D15" s="5">
        <v>80000000</v>
      </c>
      <c r="E15" s="18">
        <v>80000000</v>
      </c>
      <c r="F15" s="55"/>
      <c r="G15" s="54">
        <v>1</v>
      </c>
      <c r="H15" s="52" t="s">
        <v>113</v>
      </c>
      <c r="I15" s="53">
        <f t="shared" ref="I15:I19" si="0">E15*G15</f>
        <v>80000000</v>
      </c>
    </row>
    <row r="16" spans="1:9" s="34" customFormat="1" ht="54.6" customHeight="1" x14ac:dyDescent="0.25">
      <c r="A16" s="4" t="s">
        <v>87</v>
      </c>
      <c r="B16" s="42" t="s">
        <v>86</v>
      </c>
      <c r="C16" s="4" t="s">
        <v>10</v>
      </c>
      <c r="D16" s="5">
        <v>24000000</v>
      </c>
      <c r="E16" s="18">
        <v>24000000</v>
      </c>
      <c r="F16" s="55"/>
      <c r="G16" s="54">
        <v>1</v>
      </c>
      <c r="H16" s="52" t="s">
        <v>113</v>
      </c>
      <c r="I16" s="53">
        <f t="shared" si="0"/>
        <v>24000000</v>
      </c>
    </row>
    <row r="17" spans="1:9" s="34" customFormat="1" ht="50.1" customHeight="1" x14ac:dyDescent="0.25">
      <c r="A17" s="4" t="s">
        <v>15</v>
      </c>
      <c r="B17" s="42" t="s">
        <v>85</v>
      </c>
      <c r="C17" s="4" t="s">
        <v>10</v>
      </c>
      <c r="D17" s="5">
        <v>48000000</v>
      </c>
      <c r="E17" s="18">
        <v>48000000</v>
      </c>
      <c r="F17" s="55"/>
      <c r="G17" s="54">
        <v>1</v>
      </c>
      <c r="H17" s="52" t="s">
        <v>113</v>
      </c>
      <c r="I17" s="53">
        <f t="shared" si="0"/>
        <v>48000000</v>
      </c>
    </row>
    <row r="18" spans="1:9" s="34" customFormat="1" ht="28.15" customHeight="1" x14ac:dyDescent="0.25">
      <c r="A18" s="4" t="s">
        <v>17</v>
      </c>
      <c r="B18" s="42" t="s">
        <v>88</v>
      </c>
      <c r="C18" s="4" t="s">
        <v>19</v>
      </c>
      <c r="D18" s="5">
        <v>10000000</v>
      </c>
      <c r="E18" s="18">
        <v>10000000</v>
      </c>
      <c r="F18" s="52"/>
      <c r="G18" s="54">
        <v>4</v>
      </c>
      <c r="H18" s="52"/>
      <c r="I18" s="53">
        <f>E18*G18</f>
        <v>40000000</v>
      </c>
    </row>
    <row r="19" spans="1:9" s="34" customFormat="1" ht="49.5" customHeight="1" x14ac:dyDescent="0.25">
      <c r="A19" s="4" t="s">
        <v>20</v>
      </c>
      <c r="B19" s="42" t="s">
        <v>89</v>
      </c>
      <c r="C19" s="4" t="s">
        <v>19</v>
      </c>
      <c r="D19" s="5">
        <v>6000000</v>
      </c>
      <c r="E19" s="18">
        <v>6000000</v>
      </c>
      <c r="F19" s="52"/>
      <c r="G19" s="54">
        <v>4</v>
      </c>
      <c r="H19" s="52"/>
      <c r="I19" s="53">
        <f t="shared" si="0"/>
        <v>24000000</v>
      </c>
    </row>
    <row r="20" spans="1:9" s="34" customFormat="1" ht="53.85" customHeight="1" x14ac:dyDescent="0.25">
      <c r="A20" s="4" t="s">
        <v>90</v>
      </c>
      <c r="B20" s="42" t="s">
        <v>22</v>
      </c>
      <c r="C20" s="4" t="s">
        <v>102</v>
      </c>
      <c r="D20" s="5"/>
      <c r="E20" s="18"/>
      <c r="F20" s="55"/>
      <c r="G20" s="54">
        <v>4</v>
      </c>
      <c r="H20" s="52" t="s">
        <v>113</v>
      </c>
      <c r="I20" s="53">
        <f>(E21+E22+E23*8+E24*2+E25+E26*50+E27*4)*3*G20</f>
        <v>319200000</v>
      </c>
    </row>
    <row r="21" spans="1:9" s="34" customFormat="1" ht="28.15" customHeight="1" x14ac:dyDescent="0.25">
      <c r="A21" s="2"/>
      <c r="B21" s="42" t="s">
        <v>23</v>
      </c>
      <c r="C21" s="4" t="s">
        <v>24</v>
      </c>
      <c r="D21" s="5">
        <v>1500000</v>
      </c>
      <c r="E21" s="18">
        <v>1500000</v>
      </c>
      <c r="F21" s="52"/>
      <c r="G21" s="54"/>
      <c r="H21" s="52"/>
      <c r="I21" s="52"/>
    </row>
    <row r="22" spans="1:9" s="34" customFormat="1" ht="28.15" customHeight="1" x14ac:dyDescent="0.25">
      <c r="A22" s="2"/>
      <c r="B22" s="42" t="s">
        <v>25</v>
      </c>
      <c r="C22" s="4" t="s">
        <v>24</v>
      </c>
      <c r="D22" s="5">
        <v>700000</v>
      </c>
      <c r="E22" s="18">
        <v>700000</v>
      </c>
      <c r="F22" s="52"/>
      <c r="G22" s="54"/>
      <c r="H22" s="52"/>
      <c r="I22" s="52"/>
    </row>
    <row r="23" spans="1:9" s="34" customFormat="1" ht="28.15" customHeight="1" x14ac:dyDescent="0.25">
      <c r="A23" s="4"/>
      <c r="B23" s="42" t="s">
        <v>130</v>
      </c>
      <c r="C23" s="4" t="s">
        <v>27</v>
      </c>
      <c r="D23" s="5">
        <v>500000</v>
      </c>
      <c r="E23" s="18">
        <v>500000</v>
      </c>
      <c r="F23" s="52"/>
      <c r="G23" s="54"/>
      <c r="H23" s="52"/>
      <c r="I23" s="52"/>
    </row>
    <row r="24" spans="1:9" s="34" customFormat="1" ht="28.15" customHeight="1" x14ac:dyDescent="0.25">
      <c r="A24" s="2"/>
      <c r="B24" s="42" t="s">
        <v>129</v>
      </c>
      <c r="C24" s="4" t="s">
        <v>29</v>
      </c>
      <c r="D24" s="5">
        <v>700000</v>
      </c>
      <c r="E24" s="18">
        <v>700000</v>
      </c>
      <c r="F24" s="52"/>
      <c r="G24" s="54"/>
      <c r="H24" s="52"/>
      <c r="I24" s="52"/>
    </row>
    <row r="25" spans="1:9" s="34" customFormat="1" ht="28.15" customHeight="1" x14ac:dyDescent="0.25">
      <c r="A25" s="6"/>
      <c r="B25" s="42" t="s">
        <v>30</v>
      </c>
      <c r="C25" s="10" t="s">
        <v>60</v>
      </c>
      <c r="D25" s="12">
        <v>2000000</v>
      </c>
      <c r="E25" s="20">
        <v>2000000</v>
      </c>
      <c r="F25" s="52"/>
      <c r="G25" s="54"/>
      <c r="H25" s="52"/>
      <c r="I25" s="52"/>
    </row>
    <row r="26" spans="1:9" s="34" customFormat="1" ht="28.15" customHeight="1" x14ac:dyDescent="0.25">
      <c r="A26" s="2" t="s">
        <v>91</v>
      </c>
      <c r="B26" s="42" t="s">
        <v>131</v>
      </c>
      <c r="C26" s="10" t="s">
        <v>116</v>
      </c>
      <c r="D26" s="12">
        <v>300000</v>
      </c>
      <c r="E26" s="20">
        <v>300000</v>
      </c>
      <c r="F26" s="52"/>
      <c r="G26" s="54"/>
      <c r="H26" s="52"/>
      <c r="I26" s="52"/>
    </row>
    <row r="27" spans="1:9" s="34" customFormat="1" ht="28.15" customHeight="1" x14ac:dyDescent="0.25">
      <c r="A27" s="6"/>
      <c r="B27" s="42" t="s">
        <v>132</v>
      </c>
      <c r="C27" s="10" t="s">
        <v>29</v>
      </c>
      <c r="D27" s="12">
        <v>500000</v>
      </c>
      <c r="E27" s="20">
        <v>500000</v>
      </c>
      <c r="F27" s="52"/>
      <c r="G27" s="54"/>
      <c r="H27" s="52"/>
      <c r="I27" s="52"/>
    </row>
    <row r="28" spans="1:9" s="34" customFormat="1" ht="28.15" customHeight="1" x14ac:dyDescent="0.25">
      <c r="A28" s="2" t="s">
        <v>92</v>
      </c>
      <c r="B28" s="42" t="s">
        <v>93</v>
      </c>
      <c r="C28" s="2" t="s">
        <v>117</v>
      </c>
      <c r="D28" s="7"/>
      <c r="E28" s="19"/>
      <c r="F28" s="55"/>
      <c r="G28" s="54">
        <v>4</v>
      </c>
      <c r="H28" s="52" t="s">
        <v>113</v>
      </c>
      <c r="I28" s="53">
        <f>(E29+E30*8+E32*8)*G28</f>
        <v>87200000</v>
      </c>
    </row>
    <row r="29" spans="1:9" s="34" customFormat="1" ht="28.15" customHeight="1" x14ac:dyDescent="0.25">
      <c r="A29" s="2"/>
      <c r="B29" s="42" t="s">
        <v>32</v>
      </c>
      <c r="C29" s="4" t="s">
        <v>24</v>
      </c>
      <c r="D29" s="5">
        <v>1800000</v>
      </c>
      <c r="E29" s="18">
        <v>1800000</v>
      </c>
      <c r="F29" s="52"/>
      <c r="G29" s="54"/>
      <c r="H29" s="52"/>
      <c r="I29" s="52"/>
    </row>
    <row r="30" spans="1:9" s="34" customFormat="1" ht="28.15" customHeight="1" x14ac:dyDescent="0.25">
      <c r="A30" s="2"/>
      <c r="B30" s="42" t="s">
        <v>133</v>
      </c>
      <c r="C30" s="4" t="s">
        <v>34</v>
      </c>
      <c r="D30" s="5">
        <v>1500000</v>
      </c>
      <c r="E30" s="18">
        <v>1500000</v>
      </c>
      <c r="F30" s="52"/>
      <c r="G30" s="54"/>
      <c r="H30" s="52"/>
      <c r="I30" s="52"/>
    </row>
    <row r="31" spans="1:9" s="34" customFormat="1" ht="28.15" customHeight="1" x14ac:dyDescent="0.25">
      <c r="A31" s="4"/>
      <c r="B31" s="42" t="s">
        <v>35</v>
      </c>
      <c r="C31" s="4" t="s">
        <v>29</v>
      </c>
      <c r="D31" s="5">
        <v>1000000</v>
      </c>
      <c r="E31" s="18">
        <v>1000000</v>
      </c>
      <c r="F31" s="52"/>
      <c r="G31" s="54"/>
      <c r="H31" s="52"/>
      <c r="I31" s="52"/>
    </row>
    <row r="32" spans="1:9" s="34" customFormat="1" ht="38.25" customHeight="1" x14ac:dyDescent="0.25">
      <c r="A32" s="4" t="s">
        <v>94</v>
      </c>
      <c r="B32" s="42" t="s">
        <v>134</v>
      </c>
      <c r="C32" s="4" t="s">
        <v>101</v>
      </c>
      <c r="D32" s="5">
        <v>1000000</v>
      </c>
      <c r="E32" s="18">
        <f>D32</f>
        <v>1000000</v>
      </c>
      <c r="F32" s="52"/>
      <c r="G32" s="54"/>
      <c r="H32" s="52"/>
      <c r="I32" s="52"/>
    </row>
    <row r="33" spans="1:9" s="36" customFormat="1" ht="28.15" customHeight="1" x14ac:dyDescent="0.25">
      <c r="A33" s="2">
        <v>4</v>
      </c>
      <c r="B33" s="40" t="s">
        <v>95</v>
      </c>
      <c r="C33" s="2" t="s">
        <v>118</v>
      </c>
      <c r="D33" s="7"/>
      <c r="E33" s="19"/>
      <c r="F33" s="55"/>
      <c r="G33" s="54">
        <v>4</v>
      </c>
      <c r="H33" s="52" t="s">
        <v>113</v>
      </c>
      <c r="I33" s="53">
        <f>(E34*10+E36*1+E37+E38*8+E39)*G33</f>
        <v>58400000</v>
      </c>
    </row>
    <row r="34" spans="1:9" s="34" customFormat="1" ht="38.85" customHeight="1" x14ac:dyDescent="0.25">
      <c r="A34" s="4" t="s">
        <v>8</v>
      </c>
      <c r="B34" s="42" t="s">
        <v>135</v>
      </c>
      <c r="C34" s="4" t="s">
        <v>100</v>
      </c>
      <c r="D34" s="5">
        <v>500000</v>
      </c>
      <c r="E34" s="18">
        <v>500000</v>
      </c>
      <c r="F34" s="52"/>
      <c r="G34" s="54"/>
      <c r="H34" s="52"/>
      <c r="I34" s="52"/>
    </row>
    <row r="35" spans="1:9" s="34" customFormat="1" ht="24.4" customHeight="1" x14ac:dyDescent="0.25">
      <c r="A35" s="4" t="s">
        <v>11</v>
      </c>
      <c r="B35" s="8" t="s">
        <v>119</v>
      </c>
      <c r="C35" s="4" t="s">
        <v>102</v>
      </c>
      <c r="D35" s="5"/>
      <c r="E35" s="18"/>
      <c r="F35" s="52"/>
      <c r="G35" s="54"/>
      <c r="H35" s="52"/>
      <c r="I35" s="52"/>
    </row>
    <row r="36" spans="1:9" s="34" customFormat="1" ht="27.6" customHeight="1" x14ac:dyDescent="0.25">
      <c r="A36" s="4"/>
      <c r="B36" s="42" t="s">
        <v>105</v>
      </c>
      <c r="C36" s="4" t="s">
        <v>106</v>
      </c>
      <c r="D36" s="5">
        <v>1500000</v>
      </c>
      <c r="E36" s="18">
        <f>D36</f>
        <v>1500000</v>
      </c>
      <c r="F36" s="52"/>
      <c r="G36" s="54"/>
      <c r="H36" s="52"/>
      <c r="I36" s="52"/>
    </row>
    <row r="37" spans="1:9" s="34" customFormat="1" ht="27.6" customHeight="1" x14ac:dyDescent="0.25">
      <c r="A37" s="4"/>
      <c r="B37" s="42" t="s">
        <v>25</v>
      </c>
      <c r="C37" s="4" t="s">
        <v>106</v>
      </c>
      <c r="D37" s="5">
        <v>700000</v>
      </c>
      <c r="E37" s="18">
        <v>700000</v>
      </c>
      <c r="F37" s="52"/>
      <c r="G37" s="54"/>
      <c r="H37" s="52"/>
      <c r="I37" s="52"/>
    </row>
    <row r="38" spans="1:9" s="34" customFormat="1" ht="27.6" customHeight="1" x14ac:dyDescent="0.25">
      <c r="A38" s="4"/>
      <c r="B38" s="42" t="s">
        <v>136</v>
      </c>
      <c r="C38" s="4" t="s">
        <v>107</v>
      </c>
      <c r="D38" s="5">
        <v>300000</v>
      </c>
      <c r="E38" s="18">
        <v>300000</v>
      </c>
      <c r="F38" s="52"/>
      <c r="G38" s="54"/>
      <c r="H38" s="52"/>
      <c r="I38" s="52"/>
    </row>
    <row r="39" spans="1:9" s="34" customFormat="1" ht="28.15" customHeight="1" x14ac:dyDescent="0.25">
      <c r="A39" s="4" t="s">
        <v>13</v>
      </c>
      <c r="B39" s="42" t="s">
        <v>104</v>
      </c>
      <c r="C39" s="4" t="s">
        <v>103</v>
      </c>
      <c r="D39" s="5">
        <v>5000000</v>
      </c>
      <c r="E39" s="18">
        <f>D39</f>
        <v>5000000</v>
      </c>
      <c r="F39" s="52"/>
      <c r="G39" s="54"/>
      <c r="H39" s="52"/>
      <c r="I39" s="52"/>
    </row>
    <row r="40" spans="1:9" s="34" customFormat="1" ht="28.15" customHeight="1" x14ac:dyDescent="0.25">
      <c r="A40" s="2">
        <v>7</v>
      </c>
      <c r="B40" s="42" t="s">
        <v>37</v>
      </c>
      <c r="C40" s="4" t="s">
        <v>120</v>
      </c>
      <c r="D40" s="5"/>
      <c r="E40" s="18"/>
      <c r="F40" s="55"/>
      <c r="G40" s="54">
        <v>3</v>
      </c>
      <c r="H40" s="52" t="s">
        <v>113</v>
      </c>
      <c r="I40" s="53">
        <f>(E42*10+E43*10+E44)*G40</f>
        <v>91500000</v>
      </c>
    </row>
    <row r="41" spans="1:9" s="34" customFormat="1" ht="28.15" customHeight="1" x14ac:dyDescent="0.25">
      <c r="A41" s="4" t="s">
        <v>8</v>
      </c>
      <c r="B41" s="42" t="s">
        <v>38</v>
      </c>
      <c r="C41" s="4"/>
      <c r="D41" s="5"/>
      <c r="E41" s="18"/>
      <c r="F41" s="52"/>
      <c r="G41" s="54"/>
      <c r="H41" s="52"/>
      <c r="I41" s="52"/>
    </row>
    <row r="42" spans="1:9" s="34" customFormat="1" ht="28.15" customHeight="1" x14ac:dyDescent="0.25">
      <c r="A42" s="4"/>
      <c r="B42" s="42" t="s">
        <v>150</v>
      </c>
      <c r="C42" s="4" t="s">
        <v>40</v>
      </c>
      <c r="D42" s="5">
        <v>350000</v>
      </c>
      <c r="E42" s="18">
        <v>350000</v>
      </c>
      <c r="F42" s="52"/>
      <c r="G42" s="54"/>
      <c r="H42" s="52"/>
      <c r="I42" s="52"/>
    </row>
    <row r="43" spans="1:9" s="34" customFormat="1" ht="28.15" customHeight="1" x14ac:dyDescent="0.25">
      <c r="A43" s="4"/>
      <c r="B43" s="42" t="s">
        <v>151</v>
      </c>
      <c r="C43" s="4" t="s">
        <v>42</v>
      </c>
      <c r="D43" s="5">
        <v>700000</v>
      </c>
      <c r="E43" s="18">
        <v>700000</v>
      </c>
      <c r="F43" s="52"/>
      <c r="G43" s="54"/>
      <c r="H43" s="52"/>
      <c r="I43" s="52"/>
    </row>
    <row r="44" spans="1:9" s="34" customFormat="1" ht="28.15" customHeight="1" x14ac:dyDescent="0.25">
      <c r="A44" s="4" t="s">
        <v>11</v>
      </c>
      <c r="B44" s="42" t="s">
        <v>96</v>
      </c>
      <c r="C44" s="4" t="s">
        <v>44</v>
      </c>
      <c r="D44" s="5">
        <v>20000000</v>
      </c>
      <c r="E44" s="18">
        <v>20000000</v>
      </c>
      <c r="F44" s="52"/>
      <c r="G44" s="54"/>
      <c r="H44" s="52"/>
      <c r="I44" s="52"/>
    </row>
    <row r="45" spans="1:9" s="34" customFormat="1" ht="28.15" customHeight="1" x14ac:dyDescent="0.25">
      <c r="A45" s="4" t="s">
        <v>13</v>
      </c>
      <c r="B45" s="42" t="s">
        <v>137</v>
      </c>
      <c r="C45" s="4" t="s">
        <v>121</v>
      </c>
      <c r="D45" s="5"/>
      <c r="E45" s="18"/>
      <c r="F45" s="55"/>
      <c r="G45" s="54">
        <v>3</v>
      </c>
      <c r="H45" s="52" t="s">
        <v>113</v>
      </c>
      <c r="I45" s="57">
        <f>(E46+E47+E48*8+E49*2+E50)*2*G4</f>
        <v>10200000</v>
      </c>
    </row>
    <row r="46" spans="1:9" s="34" customFormat="1" ht="28.15" customHeight="1" x14ac:dyDescent="0.25">
      <c r="A46" s="4"/>
      <c r="B46" s="42" t="s">
        <v>97</v>
      </c>
      <c r="C46" s="4" t="s">
        <v>47</v>
      </c>
      <c r="D46" s="5">
        <v>1000000</v>
      </c>
      <c r="E46" s="18">
        <v>1000000</v>
      </c>
      <c r="F46" s="52"/>
      <c r="G46" s="54"/>
      <c r="H46" s="52"/>
      <c r="I46" s="57"/>
    </row>
    <row r="47" spans="1:9" s="34" customFormat="1" ht="28.15" customHeight="1" x14ac:dyDescent="0.25">
      <c r="A47" s="4"/>
      <c r="B47" s="42" t="s">
        <v>25</v>
      </c>
      <c r="C47" s="4" t="s">
        <v>47</v>
      </c>
      <c r="D47" s="5">
        <v>500000</v>
      </c>
      <c r="E47" s="18">
        <v>500000</v>
      </c>
      <c r="F47" s="52"/>
      <c r="G47" s="54"/>
      <c r="H47" s="52"/>
      <c r="I47" s="57"/>
    </row>
    <row r="48" spans="1:9" s="34" customFormat="1" ht="28.15" customHeight="1" x14ac:dyDescent="0.25">
      <c r="A48" s="4"/>
      <c r="B48" s="42" t="s">
        <v>138</v>
      </c>
      <c r="C48" s="4" t="s">
        <v>34</v>
      </c>
      <c r="D48" s="5">
        <v>200000</v>
      </c>
      <c r="E48" s="18">
        <v>200000</v>
      </c>
      <c r="F48" s="52"/>
      <c r="G48" s="54"/>
      <c r="H48" s="52"/>
      <c r="I48" s="57"/>
    </row>
    <row r="49" spans="1:9" s="34" customFormat="1" ht="28.15" customHeight="1" x14ac:dyDescent="0.25">
      <c r="A49" s="4" t="s">
        <v>15</v>
      </c>
      <c r="B49" s="42" t="s">
        <v>139</v>
      </c>
      <c r="C49" s="4" t="s">
        <v>29</v>
      </c>
      <c r="D49" s="5">
        <v>500000</v>
      </c>
      <c r="E49" s="18">
        <v>500000</v>
      </c>
      <c r="F49" s="52"/>
      <c r="G49" s="54"/>
      <c r="H49" s="52"/>
      <c r="I49" s="57"/>
    </row>
    <row r="50" spans="1:9" s="34" customFormat="1" ht="28.15" customHeight="1" x14ac:dyDescent="0.25">
      <c r="A50" s="4" t="s">
        <v>17</v>
      </c>
      <c r="B50" s="42" t="s">
        <v>51</v>
      </c>
      <c r="C50" s="4" t="s">
        <v>52</v>
      </c>
      <c r="D50" s="5">
        <v>1000000</v>
      </c>
      <c r="E50" s="18">
        <v>1000000</v>
      </c>
      <c r="F50" s="52"/>
      <c r="G50" s="54"/>
      <c r="H50" s="52"/>
      <c r="I50" s="57"/>
    </row>
    <row r="51" spans="1:9" s="34" customFormat="1" ht="28.15" customHeight="1" x14ac:dyDescent="0.25">
      <c r="A51" s="4" t="s">
        <v>20</v>
      </c>
      <c r="B51" s="42" t="s">
        <v>53</v>
      </c>
      <c r="C51" s="4" t="s">
        <v>117</v>
      </c>
      <c r="D51" s="5"/>
      <c r="E51" s="18"/>
      <c r="F51" s="55"/>
      <c r="G51" s="54">
        <v>3</v>
      </c>
      <c r="H51" s="52" t="s">
        <v>113</v>
      </c>
      <c r="I51" s="57">
        <f>(E52+E53*2+E54*8+E55*2+E56*8+E57)*G51</f>
        <v>29250000</v>
      </c>
    </row>
    <row r="52" spans="1:9" s="34" customFormat="1" ht="28.15" customHeight="1" x14ac:dyDescent="0.25">
      <c r="A52" s="2"/>
      <c r="B52" s="42" t="s">
        <v>98</v>
      </c>
      <c r="C52" s="4" t="s">
        <v>24</v>
      </c>
      <c r="D52" s="5">
        <f>1500000*0.7</f>
        <v>1050000</v>
      </c>
      <c r="E52" s="18">
        <v>1050000</v>
      </c>
      <c r="F52" s="52"/>
      <c r="G52" s="54"/>
      <c r="H52" s="52"/>
      <c r="I52" s="57"/>
    </row>
    <row r="53" spans="1:9" s="34" customFormat="1" ht="28.15" customHeight="1" x14ac:dyDescent="0.25">
      <c r="A53" s="2"/>
      <c r="B53" s="42" t="s">
        <v>142</v>
      </c>
      <c r="C53" s="4" t="s">
        <v>34</v>
      </c>
      <c r="D53" s="5">
        <f>1000000*0.7</f>
        <v>700000</v>
      </c>
      <c r="E53" s="18">
        <v>700000</v>
      </c>
      <c r="F53" s="52"/>
      <c r="G53" s="54"/>
      <c r="H53" s="52"/>
      <c r="I53" s="57"/>
    </row>
    <row r="54" spans="1:9" s="34" customFormat="1" ht="28.15" customHeight="1" x14ac:dyDescent="0.25">
      <c r="A54" s="2"/>
      <c r="B54" s="42" t="s">
        <v>141</v>
      </c>
      <c r="C54" s="4" t="s">
        <v>34</v>
      </c>
      <c r="D54" s="5">
        <f>700000*0.7</f>
        <v>489999.99999999994</v>
      </c>
      <c r="E54" s="18">
        <v>490000</v>
      </c>
      <c r="F54" s="52"/>
      <c r="G54" s="54"/>
      <c r="H54" s="52"/>
      <c r="I54" s="57"/>
    </row>
    <row r="55" spans="1:9" s="34" customFormat="1" ht="28.15" customHeight="1" x14ac:dyDescent="0.25">
      <c r="A55" s="2"/>
      <c r="B55" s="42" t="s">
        <v>80</v>
      </c>
      <c r="C55" s="4" t="s">
        <v>29</v>
      </c>
      <c r="D55" s="5">
        <f>500000*0.7</f>
        <v>350000</v>
      </c>
      <c r="E55" s="18">
        <f>500000*0.7</f>
        <v>350000</v>
      </c>
      <c r="F55" s="52"/>
      <c r="G55" s="54"/>
      <c r="H55" s="52"/>
      <c r="I55" s="57"/>
    </row>
    <row r="56" spans="1:9" s="34" customFormat="1" ht="28.15" customHeight="1" x14ac:dyDescent="0.25">
      <c r="A56" s="2"/>
      <c r="B56" s="42" t="s">
        <v>81</v>
      </c>
      <c r="C56" s="4" t="s">
        <v>29</v>
      </c>
      <c r="D56" s="5">
        <f>300000*0.7</f>
        <v>210000</v>
      </c>
      <c r="E56" s="18">
        <f>300000*0.7</f>
        <v>210000</v>
      </c>
      <c r="F56" s="52"/>
      <c r="G56" s="54"/>
      <c r="H56" s="52"/>
      <c r="I56" s="57"/>
    </row>
    <row r="57" spans="1:9" s="34" customFormat="1" ht="28.15" customHeight="1" x14ac:dyDescent="0.25">
      <c r="A57" s="2"/>
      <c r="B57" s="42" t="s">
        <v>57</v>
      </c>
      <c r="C57" s="4" t="s">
        <v>58</v>
      </c>
      <c r="D57" s="5">
        <v>1000000</v>
      </c>
      <c r="E57" s="18">
        <v>1000000</v>
      </c>
      <c r="F57" s="52"/>
      <c r="G57" s="54"/>
      <c r="H57" s="52"/>
      <c r="I57" s="57"/>
    </row>
    <row r="58" spans="1:9" s="36" customFormat="1" ht="42.6" customHeight="1" x14ac:dyDescent="0.25">
      <c r="A58" s="43">
        <v>8</v>
      </c>
      <c r="B58" s="40" t="s">
        <v>65</v>
      </c>
      <c r="C58" s="35"/>
      <c r="D58" s="35"/>
      <c r="E58" s="44"/>
      <c r="F58" s="52"/>
      <c r="G58" s="54"/>
      <c r="H58" s="52"/>
      <c r="I58" s="57"/>
    </row>
    <row r="59" spans="1:9" s="34" customFormat="1" ht="58.9" customHeight="1" x14ac:dyDescent="0.25">
      <c r="A59" s="4" t="s">
        <v>8</v>
      </c>
      <c r="B59" s="42" t="s">
        <v>66</v>
      </c>
      <c r="C59" s="4" t="s">
        <v>78</v>
      </c>
      <c r="D59" s="28">
        <v>10000000</v>
      </c>
      <c r="E59" s="31">
        <v>10000000</v>
      </c>
      <c r="F59" s="55"/>
      <c r="G59" s="65">
        <v>1</v>
      </c>
      <c r="H59" s="63" t="s">
        <v>122</v>
      </c>
      <c r="I59" s="64">
        <f>E59*G59</f>
        <v>10000000</v>
      </c>
    </row>
    <row r="60" spans="1:9" s="34" customFormat="1" ht="53.85" customHeight="1" x14ac:dyDescent="0.25">
      <c r="A60" s="4" t="s">
        <v>11</v>
      </c>
      <c r="B60" s="42" t="s">
        <v>67</v>
      </c>
      <c r="C60" s="4" t="s">
        <v>78</v>
      </c>
      <c r="D60" s="28">
        <v>10000000</v>
      </c>
      <c r="E60" s="31">
        <v>10000000</v>
      </c>
      <c r="F60" s="55"/>
      <c r="G60" s="65">
        <v>1</v>
      </c>
      <c r="H60" s="63" t="s">
        <v>122</v>
      </c>
      <c r="I60" s="64">
        <f t="shared" ref="I60:I61" si="1">E60*G60</f>
        <v>10000000</v>
      </c>
    </row>
    <row r="61" spans="1:9" s="34" customFormat="1" ht="53.25" customHeight="1" x14ac:dyDescent="0.25">
      <c r="A61" s="4" t="s">
        <v>13</v>
      </c>
      <c r="B61" s="42" t="s">
        <v>68</v>
      </c>
      <c r="C61" s="4" t="s">
        <v>78</v>
      </c>
      <c r="D61" s="28">
        <v>10000000</v>
      </c>
      <c r="E61" s="31">
        <v>10000000</v>
      </c>
      <c r="F61" s="55"/>
      <c r="G61" s="65">
        <v>1</v>
      </c>
      <c r="H61" s="63" t="s">
        <v>122</v>
      </c>
      <c r="I61" s="64">
        <f t="shared" si="1"/>
        <v>10000000</v>
      </c>
    </row>
    <row r="62" spans="1:9" s="34" customFormat="1" ht="50.1" customHeight="1" x14ac:dyDescent="0.25">
      <c r="A62" s="4" t="s">
        <v>15</v>
      </c>
      <c r="B62" s="42" t="s">
        <v>69</v>
      </c>
      <c r="C62" s="4" t="s">
        <v>123</v>
      </c>
      <c r="D62" s="29"/>
      <c r="E62" s="32"/>
      <c r="F62" s="55"/>
      <c r="G62" s="65">
        <v>2</v>
      </c>
      <c r="H62" s="63" t="s">
        <v>122</v>
      </c>
      <c r="I62" s="64">
        <f>E63+E64+E65*8</f>
        <v>4600000</v>
      </c>
    </row>
    <row r="63" spans="1:9" s="34" customFormat="1" ht="28.15" customHeight="1" x14ac:dyDescent="0.25">
      <c r="A63" s="4"/>
      <c r="B63" s="42" t="s">
        <v>70</v>
      </c>
      <c r="C63" s="4" t="s">
        <v>34</v>
      </c>
      <c r="D63" s="28">
        <v>1500000</v>
      </c>
      <c r="E63" s="31">
        <v>1500000</v>
      </c>
      <c r="F63" s="52"/>
      <c r="G63" s="65"/>
      <c r="H63" s="63"/>
      <c r="I63" s="64"/>
    </row>
    <row r="64" spans="1:9" s="34" customFormat="1" ht="28.15" customHeight="1" x14ac:dyDescent="0.25">
      <c r="A64" s="4"/>
      <c r="B64" s="42" t="s">
        <v>71</v>
      </c>
      <c r="C64" s="4" t="s">
        <v>34</v>
      </c>
      <c r="D64" s="28">
        <v>700000</v>
      </c>
      <c r="E64" s="31">
        <v>700000</v>
      </c>
      <c r="F64" s="52"/>
      <c r="G64" s="65"/>
      <c r="H64" s="63"/>
      <c r="I64" s="64"/>
    </row>
    <row r="65" spans="1:9" s="34" customFormat="1" ht="28.15" customHeight="1" x14ac:dyDescent="0.25">
      <c r="A65" s="4"/>
      <c r="B65" s="42" t="s">
        <v>140</v>
      </c>
      <c r="C65" s="4" t="s">
        <v>34</v>
      </c>
      <c r="D65" s="28">
        <v>300000</v>
      </c>
      <c r="E65" s="31">
        <v>300000</v>
      </c>
      <c r="F65" s="52"/>
      <c r="G65" s="65"/>
      <c r="H65" s="63"/>
      <c r="I65" s="64"/>
    </row>
    <row r="66" spans="1:9" s="34" customFormat="1" ht="28.15" customHeight="1" x14ac:dyDescent="0.25">
      <c r="A66" s="4" t="s">
        <v>87</v>
      </c>
      <c r="B66" s="42" t="s">
        <v>73</v>
      </c>
      <c r="C66" s="4" t="s">
        <v>123</v>
      </c>
      <c r="D66" s="29"/>
      <c r="E66" s="32"/>
      <c r="F66" s="55"/>
      <c r="G66" s="65">
        <v>2</v>
      </c>
      <c r="H66" s="63" t="s">
        <v>122</v>
      </c>
      <c r="I66" s="64">
        <f>(E67+E68+E69*8+E70*2+E71*10)*G66</f>
        <v>37800000</v>
      </c>
    </row>
    <row r="67" spans="1:9" s="34" customFormat="1" ht="28.15" customHeight="1" x14ac:dyDescent="0.25">
      <c r="A67" s="4"/>
      <c r="B67" s="42" t="s">
        <v>74</v>
      </c>
      <c r="C67" s="4" t="s">
        <v>34</v>
      </c>
      <c r="D67" s="28">
        <v>1500000</v>
      </c>
      <c r="E67" s="31">
        <v>1500000</v>
      </c>
      <c r="F67" s="52"/>
      <c r="G67" s="54"/>
      <c r="H67" s="52"/>
      <c r="I67" s="57"/>
    </row>
    <row r="68" spans="1:9" s="34" customFormat="1" ht="28.15" customHeight="1" x14ac:dyDescent="0.25">
      <c r="A68" s="4"/>
      <c r="B68" s="42" t="s">
        <v>75</v>
      </c>
      <c r="C68" s="4" t="s">
        <v>34</v>
      </c>
      <c r="D68" s="28">
        <v>1000000</v>
      </c>
      <c r="E68" s="31">
        <v>1000000</v>
      </c>
      <c r="F68" s="52"/>
      <c r="G68" s="54"/>
      <c r="H68" s="52"/>
      <c r="I68" s="57"/>
    </row>
    <row r="69" spans="1:9" s="34" customFormat="1" ht="28.15" customHeight="1" x14ac:dyDescent="0.25">
      <c r="A69" s="4"/>
      <c r="B69" s="42" t="s">
        <v>145</v>
      </c>
      <c r="C69" s="4" t="s">
        <v>34</v>
      </c>
      <c r="D69" s="28">
        <v>300000</v>
      </c>
      <c r="E69" s="31">
        <v>300000</v>
      </c>
      <c r="F69" s="52"/>
      <c r="G69" s="54"/>
      <c r="H69" s="52"/>
      <c r="I69" s="57"/>
    </row>
    <row r="70" spans="1:9" s="34" customFormat="1" ht="28.15" customHeight="1" x14ac:dyDescent="0.25">
      <c r="A70" s="4"/>
      <c r="B70" s="42" t="s">
        <v>144</v>
      </c>
      <c r="C70" s="4" t="s">
        <v>19</v>
      </c>
      <c r="D70" s="28">
        <v>2000000</v>
      </c>
      <c r="E70" s="31">
        <v>2000000</v>
      </c>
      <c r="F70" s="52"/>
      <c r="G70" s="54"/>
      <c r="H70" s="52"/>
      <c r="I70" s="57"/>
    </row>
    <row r="71" spans="1:9" s="34" customFormat="1" ht="28.15" customHeight="1" x14ac:dyDescent="0.25">
      <c r="A71" s="4" t="s">
        <v>17</v>
      </c>
      <c r="B71" s="42" t="s">
        <v>146</v>
      </c>
      <c r="C71" s="4" t="s">
        <v>79</v>
      </c>
      <c r="D71" s="28">
        <v>1000000</v>
      </c>
      <c r="E71" s="31">
        <v>1000000</v>
      </c>
      <c r="F71" s="52"/>
      <c r="G71" s="54"/>
      <c r="H71" s="52"/>
      <c r="I71" s="57"/>
    </row>
    <row r="72" spans="1:9" s="58" customFormat="1" ht="18.75" x14ac:dyDescent="0.3">
      <c r="B72" s="59" t="s">
        <v>147</v>
      </c>
      <c r="C72" s="59"/>
      <c r="D72" s="59"/>
      <c r="E72" s="59"/>
      <c r="F72" s="60"/>
      <c r="G72" s="61"/>
      <c r="H72" s="60"/>
      <c r="I72" s="62">
        <f>SUM(I4:I71)</f>
        <v>954050000</v>
      </c>
    </row>
  </sheetData>
  <mergeCells count="1">
    <mergeCell ref="B1:G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6"/>
  <sheetViews>
    <sheetView topLeftCell="A3" zoomScale="70" zoomScaleNormal="70" workbookViewId="0">
      <selection activeCell="B3" sqref="B3"/>
    </sheetView>
  </sheetViews>
  <sheetFormatPr defaultRowHeight="15" x14ac:dyDescent="0.25"/>
  <cols>
    <col min="1" max="1" width="12.42578125" style="33" customWidth="1"/>
    <col min="2" max="2" width="69.42578125" style="33" customWidth="1"/>
    <col min="3" max="4" width="19.7109375" style="33" customWidth="1"/>
    <col min="5" max="5" width="17.28515625" style="33" customWidth="1"/>
    <col min="6" max="6" width="13.85546875" style="33" customWidth="1"/>
    <col min="7" max="7" width="17.28515625" style="33" customWidth="1"/>
    <col min="8" max="8" width="10.85546875" style="33" customWidth="1"/>
    <col min="9" max="9" width="17.28515625" style="33" customWidth="1"/>
    <col min="10" max="10" width="12" style="33" customWidth="1"/>
    <col min="11" max="11" width="11.7109375" style="33" bestFit="1" customWidth="1"/>
    <col min="12" max="12" width="9.140625" style="33"/>
    <col min="13" max="13" width="11.7109375" style="33" customWidth="1"/>
    <col min="14" max="14" width="9.140625" style="33"/>
    <col min="15" max="15" width="15.140625" style="33" bestFit="1" customWidth="1"/>
    <col min="16" max="16" width="9.140625" style="33"/>
    <col min="17" max="17" width="16" style="33" customWidth="1"/>
    <col min="18" max="16384" width="9.140625" style="33"/>
  </cols>
  <sheetData>
    <row r="1" spans="1:10" ht="18.75" x14ac:dyDescent="0.3">
      <c r="B1" s="66" t="s">
        <v>143</v>
      </c>
      <c r="C1" s="66"/>
      <c r="D1" s="66"/>
      <c r="E1" s="66"/>
      <c r="F1" s="66"/>
      <c r="G1" s="66"/>
      <c r="H1" s="66"/>
      <c r="I1" s="66"/>
      <c r="J1" s="66"/>
    </row>
    <row r="3" spans="1:10" ht="56.25" x14ac:dyDescent="0.25">
      <c r="A3" s="1" t="s">
        <v>0</v>
      </c>
      <c r="B3" s="1" t="s">
        <v>1</v>
      </c>
      <c r="C3" s="1" t="s">
        <v>2</v>
      </c>
      <c r="D3" s="1" t="s">
        <v>59</v>
      </c>
      <c r="E3" s="17" t="s">
        <v>61</v>
      </c>
      <c r="F3" s="1" t="s">
        <v>63</v>
      </c>
      <c r="G3" s="17" t="s">
        <v>62</v>
      </c>
      <c r="H3" s="1" t="s">
        <v>63</v>
      </c>
      <c r="I3" s="1" t="s">
        <v>64</v>
      </c>
      <c r="J3" s="1" t="s">
        <v>63</v>
      </c>
    </row>
    <row r="4" spans="1:10" s="34" customFormat="1" ht="23.45" customHeight="1" x14ac:dyDescent="0.25">
      <c r="A4" s="2">
        <v>1</v>
      </c>
      <c r="B4" s="3" t="s">
        <v>3</v>
      </c>
      <c r="C4" s="4" t="s">
        <v>4</v>
      </c>
      <c r="D4" s="5">
        <v>1800000</v>
      </c>
      <c r="E4" s="18">
        <v>1800000</v>
      </c>
      <c r="F4" s="16">
        <f>E4/D4</f>
        <v>1</v>
      </c>
      <c r="G4" s="18">
        <v>1440000</v>
      </c>
      <c r="H4" s="46">
        <f>G4/D4</f>
        <v>0.8</v>
      </c>
      <c r="I4" s="18">
        <v>1800000</v>
      </c>
      <c r="J4" s="46">
        <f>I4/D4</f>
        <v>1</v>
      </c>
    </row>
    <row r="5" spans="1:10" s="34" customFormat="1" ht="23.45" customHeight="1" x14ac:dyDescent="0.25">
      <c r="A5" s="2">
        <v>2</v>
      </c>
      <c r="B5" s="6" t="s">
        <v>5</v>
      </c>
      <c r="C5" s="4" t="s">
        <v>6</v>
      </c>
      <c r="D5" s="5">
        <v>2000000</v>
      </c>
      <c r="E5" s="18">
        <v>2000000</v>
      </c>
      <c r="F5" s="16">
        <f>E5/D5</f>
        <v>1</v>
      </c>
      <c r="G5" s="18">
        <v>1600000</v>
      </c>
      <c r="H5" s="46">
        <f>G5/D5</f>
        <v>0.8</v>
      </c>
      <c r="I5" s="18">
        <v>2000000</v>
      </c>
      <c r="J5" s="46">
        <f>I5/D5</f>
        <v>1</v>
      </c>
    </row>
    <row r="6" spans="1:10" s="34" customFormat="1" ht="23.45" customHeight="1" x14ac:dyDescent="0.25">
      <c r="A6" s="2">
        <v>3</v>
      </c>
      <c r="B6" s="15" t="s">
        <v>7</v>
      </c>
      <c r="C6" s="4"/>
      <c r="D6" s="5"/>
      <c r="E6" s="19"/>
      <c r="F6" s="7"/>
      <c r="G6" s="19"/>
      <c r="H6" s="27"/>
      <c r="I6" s="19"/>
      <c r="J6" s="27"/>
    </row>
    <row r="7" spans="1:10" s="34" customFormat="1" ht="30.75" customHeight="1" x14ac:dyDescent="0.25">
      <c r="A7" s="4" t="s">
        <v>8</v>
      </c>
      <c r="B7" s="8" t="s">
        <v>9</v>
      </c>
      <c r="C7" s="4" t="s">
        <v>10</v>
      </c>
      <c r="D7" s="5">
        <v>40000000</v>
      </c>
      <c r="E7" s="5">
        <v>40000000</v>
      </c>
      <c r="F7" s="45">
        <f t="shared" ref="F7:F17" si="0">E7/D7</f>
        <v>1</v>
      </c>
      <c r="G7" s="18">
        <v>32000000</v>
      </c>
      <c r="H7" s="46">
        <f t="shared" ref="H7:H12" si="1">G7/D7</f>
        <v>0.8</v>
      </c>
      <c r="I7" s="18">
        <v>40000000</v>
      </c>
      <c r="J7" s="46">
        <f t="shared" ref="J7:J12" si="2">I7/D7</f>
        <v>1</v>
      </c>
    </row>
    <row r="8" spans="1:10" s="34" customFormat="1" ht="30.75" customHeight="1" x14ac:dyDescent="0.25">
      <c r="A8" s="4" t="s">
        <v>11</v>
      </c>
      <c r="B8" s="8" t="s">
        <v>12</v>
      </c>
      <c r="C8" s="4" t="s">
        <v>10</v>
      </c>
      <c r="D8" s="5">
        <v>80000000</v>
      </c>
      <c r="E8" s="5">
        <v>80000000</v>
      </c>
      <c r="F8" s="45">
        <f t="shared" si="0"/>
        <v>1</v>
      </c>
      <c r="G8" s="18">
        <v>64000000</v>
      </c>
      <c r="H8" s="46">
        <f t="shared" si="1"/>
        <v>0.8</v>
      </c>
      <c r="I8" s="18">
        <v>80000000</v>
      </c>
      <c r="J8" s="46">
        <f t="shared" si="2"/>
        <v>1</v>
      </c>
    </row>
    <row r="9" spans="1:10" s="34" customFormat="1" ht="30.75" customHeight="1" x14ac:dyDescent="0.25">
      <c r="A9" s="4" t="s">
        <v>13</v>
      </c>
      <c r="B9" s="8" t="s">
        <v>14</v>
      </c>
      <c r="C9" s="4" t="s">
        <v>10</v>
      </c>
      <c r="D9" s="5">
        <v>24000000</v>
      </c>
      <c r="E9" s="5">
        <v>24000000</v>
      </c>
      <c r="F9" s="45">
        <f t="shared" si="0"/>
        <v>1</v>
      </c>
      <c r="G9" s="18">
        <f>G7*0.6</f>
        <v>19200000</v>
      </c>
      <c r="H9" s="46">
        <f t="shared" si="1"/>
        <v>0.8</v>
      </c>
      <c r="I9" s="18">
        <v>24000000</v>
      </c>
      <c r="J9" s="46">
        <f t="shared" si="2"/>
        <v>1</v>
      </c>
    </row>
    <row r="10" spans="1:10" s="34" customFormat="1" ht="30.75" customHeight="1" x14ac:dyDescent="0.25">
      <c r="A10" s="4" t="s">
        <v>15</v>
      </c>
      <c r="B10" s="8" t="s">
        <v>16</v>
      </c>
      <c r="C10" s="4" t="s">
        <v>10</v>
      </c>
      <c r="D10" s="5">
        <v>48000000</v>
      </c>
      <c r="E10" s="5">
        <v>48000000</v>
      </c>
      <c r="F10" s="45">
        <f t="shared" si="0"/>
        <v>1</v>
      </c>
      <c r="G10" s="18">
        <f>G8*0.6</f>
        <v>38400000</v>
      </c>
      <c r="H10" s="46">
        <f t="shared" si="1"/>
        <v>0.8</v>
      </c>
      <c r="I10" s="18">
        <v>48000000</v>
      </c>
      <c r="J10" s="46">
        <f t="shared" si="2"/>
        <v>1</v>
      </c>
    </row>
    <row r="11" spans="1:10" s="34" customFormat="1" ht="30.75" customHeight="1" x14ac:dyDescent="0.25">
      <c r="A11" s="4" t="s">
        <v>17</v>
      </c>
      <c r="B11" s="8" t="s">
        <v>18</v>
      </c>
      <c r="C11" s="4" t="s">
        <v>19</v>
      </c>
      <c r="D11" s="5">
        <v>10000000</v>
      </c>
      <c r="E11" s="5">
        <v>10000000</v>
      </c>
      <c r="F11" s="45">
        <f t="shared" si="0"/>
        <v>1</v>
      </c>
      <c r="G11" s="18">
        <v>8000000</v>
      </c>
      <c r="H11" s="46">
        <f t="shared" si="1"/>
        <v>0.8</v>
      </c>
      <c r="I11" s="18">
        <v>10000000</v>
      </c>
      <c r="J11" s="46">
        <f t="shared" si="2"/>
        <v>1</v>
      </c>
    </row>
    <row r="12" spans="1:10" s="34" customFormat="1" ht="30.75" customHeight="1" x14ac:dyDescent="0.25">
      <c r="A12" s="2" t="s">
        <v>20</v>
      </c>
      <c r="B12" s="8" t="s">
        <v>21</v>
      </c>
      <c r="C12" s="4" t="s">
        <v>19</v>
      </c>
      <c r="D12" s="5">
        <v>6000000</v>
      </c>
      <c r="E12" s="5">
        <v>6000000</v>
      </c>
      <c r="F12" s="45">
        <f t="shared" si="0"/>
        <v>1</v>
      </c>
      <c r="G12" s="18">
        <v>4800000</v>
      </c>
      <c r="H12" s="46">
        <f t="shared" si="1"/>
        <v>0.8</v>
      </c>
      <c r="I12" s="18">
        <v>6000000</v>
      </c>
      <c r="J12" s="46">
        <f t="shared" si="2"/>
        <v>1</v>
      </c>
    </row>
    <row r="13" spans="1:10" s="34" customFormat="1" ht="41.45" customHeight="1" x14ac:dyDescent="0.25">
      <c r="A13" s="2">
        <v>4</v>
      </c>
      <c r="B13" s="9" t="s">
        <v>22</v>
      </c>
      <c r="C13" s="2"/>
      <c r="D13" s="7"/>
      <c r="E13" s="19"/>
      <c r="F13" s="7"/>
      <c r="G13" s="19"/>
      <c r="H13" s="27"/>
      <c r="I13" s="19"/>
      <c r="J13" s="27"/>
    </row>
    <row r="14" spans="1:10" s="34" customFormat="1" ht="23.45" customHeight="1" x14ac:dyDescent="0.25">
      <c r="A14" s="2"/>
      <c r="B14" s="8" t="s">
        <v>23</v>
      </c>
      <c r="C14" s="4" t="s">
        <v>24</v>
      </c>
      <c r="D14" s="5">
        <v>1500000</v>
      </c>
      <c r="E14" s="18">
        <v>1500000</v>
      </c>
      <c r="F14" s="16">
        <f t="shared" si="0"/>
        <v>1</v>
      </c>
      <c r="G14" s="18">
        <v>1200000</v>
      </c>
      <c r="H14" s="46">
        <f t="shared" ref="H14:H18" si="3">G14/D14</f>
        <v>0.8</v>
      </c>
      <c r="I14" s="18">
        <v>1500000</v>
      </c>
      <c r="J14" s="46">
        <f t="shared" ref="J14:J17" si="4">I14/D14</f>
        <v>1</v>
      </c>
    </row>
    <row r="15" spans="1:10" s="34" customFormat="1" ht="23.45" customHeight="1" x14ac:dyDescent="0.25">
      <c r="A15" s="2"/>
      <c r="B15" s="8" t="s">
        <v>25</v>
      </c>
      <c r="C15" s="4" t="s">
        <v>24</v>
      </c>
      <c r="D15" s="5">
        <v>700000</v>
      </c>
      <c r="E15" s="18">
        <v>700000</v>
      </c>
      <c r="F15" s="16">
        <f t="shared" si="0"/>
        <v>1</v>
      </c>
      <c r="G15" s="18">
        <v>560000</v>
      </c>
      <c r="H15" s="46">
        <f t="shared" si="3"/>
        <v>0.8</v>
      </c>
      <c r="I15" s="18">
        <v>700000</v>
      </c>
      <c r="J15" s="46">
        <f t="shared" si="4"/>
        <v>1</v>
      </c>
    </row>
    <row r="16" spans="1:10" s="34" customFormat="1" ht="23.45" customHeight="1" x14ac:dyDescent="0.25">
      <c r="A16" s="4"/>
      <c r="B16" s="8" t="s">
        <v>26</v>
      </c>
      <c r="C16" s="4" t="s">
        <v>27</v>
      </c>
      <c r="D16" s="5">
        <v>500000</v>
      </c>
      <c r="E16" s="18">
        <v>500000</v>
      </c>
      <c r="F16" s="16">
        <f t="shared" si="0"/>
        <v>1</v>
      </c>
      <c r="G16" s="18">
        <v>400000</v>
      </c>
      <c r="H16" s="46">
        <f t="shared" si="3"/>
        <v>0.8</v>
      </c>
      <c r="I16" s="18">
        <v>500000</v>
      </c>
      <c r="J16" s="46">
        <f t="shared" si="4"/>
        <v>1</v>
      </c>
    </row>
    <row r="17" spans="1:10" s="34" customFormat="1" ht="23.45" customHeight="1" x14ac:dyDescent="0.25">
      <c r="A17" s="2"/>
      <c r="B17" s="8" t="s">
        <v>28</v>
      </c>
      <c r="C17" s="4" t="s">
        <v>29</v>
      </c>
      <c r="D17" s="5">
        <v>700000</v>
      </c>
      <c r="E17" s="18">
        <v>700000</v>
      </c>
      <c r="F17" s="16">
        <f t="shared" si="0"/>
        <v>1</v>
      </c>
      <c r="G17" s="18">
        <v>560000</v>
      </c>
      <c r="H17" s="46">
        <f t="shared" si="3"/>
        <v>0.8</v>
      </c>
      <c r="I17" s="18">
        <v>700000</v>
      </c>
      <c r="J17" s="46">
        <f t="shared" si="4"/>
        <v>1</v>
      </c>
    </row>
    <row r="18" spans="1:10" s="34" customFormat="1" ht="51" customHeight="1" x14ac:dyDescent="0.25">
      <c r="A18" s="6"/>
      <c r="B18" s="13" t="s">
        <v>30</v>
      </c>
      <c r="C18" s="10" t="s">
        <v>60</v>
      </c>
      <c r="D18" s="12">
        <v>2000000</v>
      </c>
      <c r="E18" s="20">
        <v>2000000</v>
      </c>
      <c r="F18" s="12"/>
      <c r="G18" s="20">
        <v>1600000</v>
      </c>
      <c r="H18" s="46">
        <f t="shared" si="3"/>
        <v>0.8</v>
      </c>
      <c r="I18" s="20">
        <v>2000000</v>
      </c>
      <c r="J18" s="46">
        <f>I18/D18</f>
        <v>1</v>
      </c>
    </row>
    <row r="19" spans="1:10" s="34" customFormat="1" ht="43.5" customHeight="1" x14ac:dyDescent="0.25">
      <c r="A19" s="2">
        <v>5</v>
      </c>
      <c r="B19" s="9" t="s">
        <v>31</v>
      </c>
      <c r="C19" s="2"/>
      <c r="D19" s="7"/>
      <c r="E19" s="19"/>
      <c r="F19" s="7"/>
      <c r="G19" s="19"/>
      <c r="H19" s="27"/>
      <c r="I19" s="19"/>
      <c r="J19" s="27"/>
    </row>
    <row r="20" spans="1:10" s="34" customFormat="1" ht="23.45" customHeight="1" x14ac:dyDescent="0.25">
      <c r="A20" s="2"/>
      <c r="B20" s="8" t="s">
        <v>32</v>
      </c>
      <c r="C20" s="4" t="s">
        <v>24</v>
      </c>
      <c r="D20" s="5">
        <v>1800000</v>
      </c>
      <c r="E20" s="18">
        <v>1800000</v>
      </c>
      <c r="F20" s="16">
        <f t="shared" ref="F20:F22" si="5">E20/D20</f>
        <v>1</v>
      </c>
      <c r="G20" s="18">
        <v>1440000</v>
      </c>
      <c r="H20" s="46">
        <f t="shared" ref="H20:H22" si="6">G20/D20</f>
        <v>0.8</v>
      </c>
      <c r="I20" s="18">
        <v>1800000</v>
      </c>
      <c r="J20" s="46">
        <f t="shared" ref="J20:J22" si="7">I20/D20</f>
        <v>1</v>
      </c>
    </row>
    <row r="21" spans="1:10" s="34" customFormat="1" ht="23.45" customHeight="1" x14ac:dyDescent="0.25">
      <c r="A21" s="2"/>
      <c r="B21" s="8" t="s">
        <v>33</v>
      </c>
      <c r="C21" s="4" t="s">
        <v>34</v>
      </c>
      <c r="D21" s="5">
        <v>1500000</v>
      </c>
      <c r="E21" s="18">
        <v>1500000</v>
      </c>
      <c r="F21" s="16">
        <f t="shared" si="5"/>
        <v>1</v>
      </c>
      <c r="G21" s="18">
        <v>1200000</v>
      </c>
      <c r="H21" s="46">
        <f t="shared" si="6"/>
        <v>0.8</v>
      </c>
      <c r="I21" s="18">
        <v>1500000</v>
      </c>
      <c r="J21" s="46">
        <f t="shared" si="7"/>
        <v>1</v>
      </c>
    </row>
    <row r="22" spans="1:10" s="34" customFormat="1" ht="23.45" customHeight="1" x14ac:dyDescent="0.25">
      <c r="A22" s="4"/>
      <c r="B22" s="8" t="s">
        <v>35</v>
      </c>
      <c r="C22" s="4" t="s">
        <v>29</v>
      </c>
      <c r="D22" s="5">
        <v>1000000</v>
      </c>
      <c r="E22" s="18">
        <v>1000000</v>
      </c>
      <c r="F22" s="16">
        <f t="shared" si="5"/>
        <v>1</v>
      </c>
      <c r="G22" s="18">
        <v>800000</v>
      </c>
      <c r="H22" s="46">
        <f t="shared" si="6"/>
        <v>0.8</v>
      </c>
      <c r="I22" s="18">
        <v>1000000</v>
      </c>
      <c r="J22" s="46">
        <f t="shared" si="7"/>
        <v>1</v>
      </c>
    </row>
    <row r="23" spans="1:10" s="34" customFormat="1" ht="36" customHeight="1" x14ac:dyDescent="0.25">
      <c r="A23" s="2">
        <v>6</v>
      </c>
      <c r="B23" s="14" t="s">
        <v>36</v>
      </c>
      <c r="C23" s="4"/>
      <c r="D23" s="5"/>
      <c r="E23" s="18"/>
      <c r="F23" s="5"/>
      <c r="G23" s="18"/>
      <c r="H23" s="27"/>
      <c r="I23" s="18"/>
      <c r="J23" s="27"/>
    </row>
    <row r="24" spans="1:10" s="34" customFormat="1" ht="23.45" customHeight="1" x14ac:dyDescent="0.25">
      <c r="A24" s="2"/>
      <c r="B24" s="11" t="s">
        <v>28</v>
      </c>
      <c r="C24" s="4" t="s">
        <v>29</v>
      </c>
      <c r="D24" s="5">
        <v>500000</v>
      </c>
      <c r="E24" s="18">
        <v>500000</v>
      </c>
      <c r="F24" s="16">
        <f t="shared" ref="F24" si="8">E24/D24</f>
        <v>1</v>
      </c>
      <c r="G24" s="18">
        <v>400000</v>
      </c>
      <c r="H24" s="46">
        <f>G24/D24</f>
        <v>0.8</v>
      </c>
      <c r="I24" s="18">
        <v>500000</v>
      </c>
      <c r="J24" s="46">
        <f>I24/D24</f>
        <v>1</v>
      </c>
    </row>
    <row r="25" spans="1:10" s="34" customFormat="1" ht="23.45" customHeight="1" x14ac:dyDescent="0.25">
      <c r="A25" s="2">
        <v>7</v>
      </c>
      <c r="B25" s="15" t="s">
        <v>37</v>
      </c>
      <c r="C25" s="4"/>
      <c r="D25" s="5"/>
      <c r="E25" s="18"/>
      <c r="F25" s="5"/>
      <c r="G25" s="18"/>
      <c r="H25" s="27"/>
      <c r="I25" s="18"/>
      <c r="J25" s="27"/>
    </row>
    <row r="26" spans="1:10" s="34" customFormat="1" ht="23.45" customHeight="1" x14ac:dyDescent="0.25">
      <c r="A26" s="4" t="s">
        <v>8</v>
      </c>
      <c r="B26" s="8" t="s">
        <v>38</v>
      </c>
      <c r="C26" s="4"/>
      <c r="D26" s="5"/>
      <c r="E26" s="18"/>
      <c r="F26" s="5"/>
      <c r="G26" s="18"/>
      <c r="H26" s="27"/>
      <c r="I26" s="18"/>
      <c r="J26" s="27"/>
    </row>
    <row r="27" spans="1:10" s="34" customFormat="1" ht="23.45" customHeight="1" x14ac:dyDescent="0.25">
      <c r="A27" s="4"/>
      <c r="B27" s="8" t="s">
        <v>39</v>
      </c>
      <c r="C27" s="4" t="s">
        <v>40</v>
      </c>
      <c r="D27" s="5">
        <v>350000</v>
      </c>
      <c r="E27" s="18">
        <v>350000</v>
      </c>
      <c r="F27" s="16">
        <f t="shared" ref="F27:F29" si="9">E27/D27</f>
        <v>1</v>
      </c>
      <c r="G27" s="18">
        <v>350000</v>
      </c>
      <c r="H27" s="46">
        <f t="shared" ref="H27:H29" si="10">G27/D27</f>
        <v>1</v>
      </c>
      <c r="I27" s="18">
        <v>350000</v>
      </c>
      <c r="J27" s="46">
        <f t="shared" ref="J27:J29" si="11">I27/D27</f>
        <v>1</v>
      </c>
    </row>
    <row r="28" spans="1:10" s="34" customFormat="1" ht="35.25" customHeight="1" x14ac:dyDescent="0.25">
      <c r="A28" s="4"/>
      <c r="B28" s="8" t="s">
        <v>41</v>
      </c>
      <c r="C28" s="4" t="s">
        <v>42</v>
      </c>
      <c r="D28" s="5">
        <v>700000</v>
      </c>
      <c r="E28" s="18">
        <v>700000</v>
      </c>
      <c r="F28" s="16">
        <f t="shared" si="9"/>
        <v>1</v>
      </c>
      <c r="G28" s="18">
        <v>700000</v>
      </c>
      <c r="H28" s="46">
        <f t="shared" si="10"/>
        <v>1</v>
      </c>
      <c r="I28" s="18">
        <v>700000</v>
      </c>
      <c r="J28" s="46">
        <f t="shared" si="11"/>
        <v>1</v>
      </c>
    </row>
    <row r="29" spans="1:10" s="34" customFormat="1" ht="33" customHeight="1" x14ac:dyDescent="0.25">
      <c r="A29" s="4" t="s">
        <v>11</v>
      </c>
      <c r="B29" s="3" t="s">
        <v>43</v>
      </c>
      <c r="C29" s="4" t="s">
        <v>44</v>
      </c>
      <c r="D29" s="5">
        <v>20000000</v>
      </c>
      <c r="E29" s="18">
        <v>20000000</v>
      </c>
      <c r="F29" s="16">
        <f t="shared" si="9"/>
        <v>1</v>
      </c>
      <c r="G29" s="18">
        <v>16000000</v>
      </c>
      <c r="H29" s="46">
        <f t="shared" si="10"/>
        <v>0.8</v>
      </c>
      <c r="I29" s="18">
        <v>20000000</v>
      </c>
      <c r="J29" s="46">
        <f t="shared" si="11"/>
        <v>1</v>
      </c>
    </row>
    <row r="30" spans="1:10" s="34" customFormat="1" ht="23.45" customHeight="1" x14ac:dyDescent="0.25">
      <c r="A30" s="4" t="s">
        <v>11</v>
      </c>
      <c r="B30" s="3" t="s">
        <v>45</v>
      </c>
      <c r="C30" s="4"/>
      <c r="D30" s="5"/>
      <c r="E30" s="18"/>
      <c r="F30" s="5"/>
      <c r="G30" s="18"/>
      <c r="H30" s="27"/>
      <c r="I30" s="18"/>
      <c r="J30" s="27"/>
    </row>
    <row r="31" spans="1:10" s="34" customFormat="1" ht="23.45" customHeight="1" x14ac:dyDescent="0.25">
      <c r="A31" s="4"/>
      <c r="B31" s="8" t="s">
        <v>46</v>
      </c>
      <c r="C31" s="4" t="s">
        <v>47</v>
      </c>
      <c r="D31" s="5">
        <v>1000000</v>
      </c>
      <c r="E31" s="18">
        <v>1000000</v>
      </c>
      <c r="F31" s="16">
        <f t="shared" ref="F31:F35" si="12">E31/D31</f>
        <v>1</v>
      </c>
      <c r="G31" s="18">
        <v>800000</v>
      </c>
      <c r="H31" s="46">
        <f t="shared" ref="H31:H35" si="13">G31/D31</f>
        <v>0.8</v>
      </c>
      <c r="I31" s="18">
        <v>1000000</v>
      </c>
      <c r="J31" s="46">
        <f t="shared" ref="J31:J35" si="14">I31/D31</f>
        <v>1</v>
      </c>
    </row>
    <row r="32" spans="1:10" s="34" customFormat="1" ht="23.45" customHeight="1" x14ac:dyDescent="0.25">
      <c r="A32" s="4"/>
      <c r="B32" s="8" t="s">
        <v>48</v>
      </c>
      <c r="C32" s="4" t="s">
        <v>47</v>
      </c>
      <c r="D32" s="5">
        <v>500000</v>
      </c>
      <c r="E32" s="18">
        <v>500000</v>
      </c>
      <c r="F32" s="16">
        <f t="shared" si="12"/>
        <v>1</v>
      </c>
      <c r="G32" s="18">
        <v>400000</v>
      </c>
      <c r="H32" s="46">
        <f t="shared" si="13"/>
        <v>0.8</v>
      </c>
      <c r="I32" s="18">
        <v>500000</v>
      </c>
      <c r="J32" s="46">
        <f t="shared" si="14"/>
        <v>1</v>
      </c>
    </row>
    <row r="33" spans="1:10" s="34" customFormat="1" ht="23.45" customHeight="1" x14ac:dyDescent="0.25">
      <c r="A33" s="4"/>
      <c r="B33" s="8" t="s">
        <v>49</v>
      </c>
      <c r="C33" s="4" t="s">
        <v>34</v>
      </c>
      <c r="D33" s="5">
        <v>200000</v>
      </c>
      <c r="E33" s="18">
        <v>200000</v>
      </c>
      <c r="F33" s="16">
        <f t="shared" si="12"/>
        <v>1</v>
      </c>
      <c r="G33" s="18">
        <v>160000</v>
      </c>
      <c r="H33" s="46">
        <f t="shared" si="13"/>
        <v>0.8</v>
      </c>
      <c r="I33" s="18">
        <v>200000</v>
      </c>
      <c r="J33" s="46">
        <f t="shared" si="14"/>
        <v>1</v>
      </c>
    </row>
    <row r="34" spans="1:10" s="34" customFormat="1" ht="23.45" customHeight="1" x14ac:dyDescent="0.25">
      <c r="A34" s="4" t="s">
        <v>15</v>
      </c>
      <c r="B34" s="3" t="s">
        <v>50</v>
      </c>
      <c r="C34" s="4" t="s">
        <v>29</v>
      </c>
      <c r="D34" s="5">
        <v>500000</v>
      </c>
      <c r="E34" s="18">
        <v>500000</v>
      </c>
      <c r="F34" s="16">
        <f t="shared" si="12"/>
        <v>1</v>
      </c>
      <c r="G34" s="18">
        <v>400000</v>
      </c>
      <c r="H34" s="46">
        <f t="shared" si="13"/>
        <v>0.8</v>
      </c>
      <c r="I34" s="18">
        <v>500000</v>
      </c>
      <c r="J34" s="46">
        <f t="shared" si="14"/>
        <v>1</v>
      </c>
    </row>
    <row r="35" spans="1:10" s="34" customFormat="1" ht="23.45" customHeight="1" x14ac:dyDescent="0.25">
      <c r="A35" s="4" t="s">
        <v>17</v>
      </c>
      <c r="B35" s="3" t="s">
        <v>51</v>
      </c>
      <c r="C35" s="4" t="s">
        <v>52</v>
      </c>
      <c r="D35" s="5">
        <v>1000000</v>
      </c>
      <c r="E35" s="18">
        <v>1000000</v>
      </c>
      <c r="F35" s="16">
        <f t="shared" si="12"/>
        <v>1</v>
      </c>
      <c r="G35" s="18">
        <v>800000</v>
      </c>
      <c r="H35" s="46">
        <f t="shared" si="13"/>
        <v>0.8</v>
      </c>
      <c r="I35" s="18">
        <v>1000000</v>
      </c>
      <c r="J35" s="46">
        <f t="shared" si="14"/>
        <v>1</v>
      </c>
    </row>
    <row r="36" spans="1:10" s="34" customFormat="1" ht="23.45" customHeight="1" x14ac:dyDescent="0.25">
      <c r="A36" s="4" t="s">
        <v>20</v>
      </c>
      <c r="B36" s="3" t="s">
        <v>53</v>
      </c>
      <c r="C36" s="4"/>
      <c r="D36" s="5"/>
      <c r="E36" s="18"/>
      <c r="F36" s="5"/>
      <c r="G36" s="18"/>
      <c r="H36" s="27"/>
      <c r="I36" s="18"/>
      <c r="J36" s="27"/>
    </row>
    <row r="37" spans="1:10" s="34" customFormat="1" ht="23.45" customHeight="1" x14ac:dyDescent="0.25">
      <c r="A37" s="2"/>
      <c r="B37" s="8" t="s">
        <v>54</v>
      </c>
      <c r="C37" s="4" t="s">
        <v>24</v>
      </c>
      <c r="D37" s="5">
        <f>1500000*0.7</f>
        <v>1050000</v>
      </c>
      <c r="E37" s="18">
        <v>1050000</v>
      </c>
      <c r="F37" s="16">
        <f t="shared" ref="F37:F56" si="15">E37/D37</f>
        <v>1</v>
      </c>
      <c r="G37" s="18">
        <f>1500000*0.56</f>
        <v>840000.00000000012</v>
      </c>
      <c r="H37" s="46">
        <f t="shared" ref="H37:H42" si="16">G37/D37</f>
        <v>0.80000000000000016</v>
      </c>
      <c r="I37" s="18">
        <v>1050000</v>
      </c>
      <c r="J37" s="46">
        <f t="shared" ref="J37:J56" si="17">I37/D37</f>
        <v>1</v>
      </c>
    </row>
    <row r="38" spans="1:10" s="34" customFormat="1" ht="23.45" customHeight="1" x14ac:dyDescent="0.25">
      <c r="A38" s="2"/>
      <c r="B38" s="8" t="s">
        <v>55</v>
      </c>
      <c r="C38" s="4" t="s">
        <v>34</v>
      </c>
      <c r="D38" s="5">
        <f>1000000*0.7</f>
        <v>700000</v>
      </c>
      <c r="E38" s="18">
        <v>700000</v>
      </c>
      <c r="F38" s="16">
        <f t="shared" si="15"/>
        <v>1</v>
      </c>
      <c r="G38" s="18">
        <f>1000000*0.56</f>
        <v>560000</v>
      </c>
      <c r="H38" s="46">
        <f t="shared" si="16"/>
        <v>0.8</v>
      </c>
      <c r="I38" s="18">
        <v>700000</v>
      </c>
      <c r="J38" s="46">
        <f t="shared" si="17"/>
        <v>1</v>
      </c>
    </row>
    <row r="39" spans="1:10" s="34" customFormat="1" ht="23.45" customHeight="1" x14ac:dyDescent="0.25">
      <c r="A39" s="2"/>
      <c r="B39" s="8" t="s">
        <v>56</v>
      </c>
      <c r="C39" s="4" t="s">
        <v>34</v>
      </c>
      <c r="D39" s="5">
        <f>700000*0.7</f>
        <v>489999.99999999994</v>
      </c>
      <c r="E39" s="18">
        <v>490000</v>
      </c>
      <c r="F39" s="16">
        <f t="shared" si="15"/>
        <v>1.0000000000000002</v>
      </c>
      <c r="G39" s="18">
        <f>700000*0.56</f>
        <v>392000.00000000006</v>
      </c>
      <c r="H39" s="46">
        <f t="shared" si="16"/>
        <v>0.80000000000000027</v>
      </c>
      <c r="I39" s="18">
        <v>490000</v>
      </c>
      <c r="J39" s="46">
        <f t="shared" si="17"/>
        <v>1.0000000000000002</v>
      </c>
    </row>
    <row r="40" spans="1:10" s="34" customFormat="1" ht="23.45" customHeight="1" x14ac:dyDescent="0.25">
      <c r="A40" s="2"/>
      <c r="B40" s="8" t="s">
        <v>80</v>
      </c>
      <c r="C40" s="4" t="s">
        <v>29</v>
      </c>
      <c r="D40" s="5">
        <f>500000*0.7</f>
        <v>350000</v>
      </c>
      <c r="E40" s="18">
        <f>500000*0.7</f>
        <v>350000</v>
      </c>
      <c r="F40" s="16">
        <f t="shared" si="15"/>
        <v>1</v>
      </c>
      <c r="G40" s="18">
        <f>500000*0.56</f>
        <v>280000</v>
      </c>
      <c r="H40" s="46">
        <f t="shared" si="16"/>
        <v>0.8</v>
      </c>
      <c r="I40" s="18">
        <f>D40</f>
        <v>350000</v>
      </c>
      <c r="J40" s="46">
        <f t="shared" si="17"/>
        <v>1</v>
      </c>
    </row>
    <row r="41" spans="1:10" s="34" customFormat="1" ht="23.45" customHeight="1" x14ac:dyDescent="0.25">
      <c r="A41" s="2"/>
      <c r="B41" s="8" t="s">
        <v>81</v>
      </c>
      <c r="C41" s="4" t="s">
        <v>29</v>
      </c>
      <c r="D41" s="5">
        <f>300000*0.7</f>
        <v>210000</v>
      </c>
      <c r="E41" s="18">
        <f>300000*0.7</f>
        <v>210000</v>
      </c>
      <c r="F41" s="16">
        <f t="shared" si="15"/>
        <v>1</v>
      </c>
      <c r="G41" s="18">
        <f>300000*0.56</f>
        <v>168000.00000000003</v>
      </c>
      <c r="H41" s="46">
        <f t="shared" si="16"/>
        <v>0.80000000000000016</v>
      </c>
      <c r="I41" s="18">
        <f>D41</f>
        <v>210000</v>
      </c>
      <c r="J41" s="46">
        <f t="shared" si="17"/>
        <v>1</v>
      </c>
    </row>
    <row r="42" spans="1:10" s="34" customFormat="1" ht="23.45" customHeight="1" x14ac:dyDescent="0.25">
      <c r="A42" s="21"/>
      <c r="B42" s="22" t="s">
        <v>57</v>
      </c>
      <c r="C42" s="23" t="s">
        <v>58</v>
      </c>
      <c r="D42" s="24">
        <v>1000000</v>
      </c>
      <c r="E42" s="25">
        <v>1000000</v>
      </c>
      <c r="F42" s="26">
        <f t="shared" si="15"/>
        <v>1</v>
      </c>
      <c r="G42" s="18">
        <f t="shared" ref="G42" si="18">D42*0.56</f>
        <v>560000</v>
      </c>
      <c r="H42" s="47">
        <f t="shared" si="16"/>
        <v>0.56000000000000005</v>
      </c>
      <c r="I42" s="25">
        <v>1000000</v>
      </c>
      <c r="J42" s="47">
        <f t="shared" si="17"/>
        <v>1</v>
      </c>
    </row>
    <row r="43" spans="1:10" ht="31.5" x14ac:dyDescent="0.25">
      <c r="A43" s="27">
        <v>8</v>
      </c>
      <c r="B43" s="8" t="s">
        <v>65</v>
      </c>
      <c r="C43" s="27"/>
      <c r="D43" s="27"/>
      <c r="E43" s="30"/>
      <c r="F43" s="27"/>
      <c r="G43" s="27"/>
      <c r="H43" s="27"/>
      <c r="I43" s="27"/>
      <c r="J43" s="27"/>
    </row>
    <row r="44" spans="1:10" ht="47.25" x14ac:dyDescent="0.25">
      <c r="A44" s="4" t="s">
        <v>8</v>
      </c>
      <c r="B44" s="8" t="s">
        <v>66</v>
      </c>
      <c r="C44" s="4" t="s">
        <v>78</v>
      </c>
      <c r="D44" s="28">
        <v>10000000</v>
      </c>
      <c r="E44" s="31">
        <v>10000000</v>
      </c>
      <c r="F44" s="16">
        <f t="shared" si="15"/>
        <v>1</v>
      </c>
      <c r="G44" s="27"/>
      <c r="H44" s="27"/>
      <c r="I44" s="31">
        <v>10000000</v>
      </c>
      <c r="J44" s="47">
        <f t="shared" si="17"/>
        <v>1</v>
      </c>
    </row>
    <row r="45" spans="1:10" ht="47.25" x14ac:dyDescent="0.25">
      <c r="A45" s="4" t="s">
        <v>11</v>
      </c>
      <c r="B45" s="8" t="s">
        <v>67</v>
      </c>
      <c r="C45" s="4" t="s">
        <v>78</v>
      </c>
      <c r="D45" s="28">
        <v>10000000</v>
      </c>
      <c r="E45" s="31">
        <v>10000000</v>
      </c>
      <c r="F45" s="16">
        <f t="shared" si="15"/>
        <v>1</v>
      </c>
      <c r="G45" s="27"/>
      <c r="H45" s="27"/>
      <c r="I45" s="31">
        <v>10000000</v>
      </c>
      <c r="J45" s="47">
        <f t="shared" si="17"/>
        <v>1</v>
      </c>
    </row>
    <row r="46" spans="1:10" ht="47.25" x14ac:dyDescent="0.25">
      <c r="A46" s="4" t="s">
        <v>13</v>
      </c>
      <c r="B46" s="8" t="s">
        <v>68</v>
      </c>
      <c r="C46" s="4" t="s">
        <v>78</v>
      </c>
      <c r="D46" s="28">
        <v>10000000</v>
      </c>
      <c r="E46" s="31">
        <v>10000000</v>
      </c>
      <c r="F46" s="16">
        <f t="shared" si="15"/>
        <v>1</v>
      </c>
      <c r="G46" s="27"/>
      <c r="H46" s="27"/>
      <c r="I46" s="31">
        <v>10000000</v>
      </c>
      <c r="J46" s="47">
        <f t="shared" si="17"/>
        <v>1</v>
      </c>
    </row>
    <row r="47" spans="1:10" ht="31.5" x14ac:dyDescent="0.25">
      <c r="A47" s="4" t="s">
        <v>15</v>
      </c>
      <c r="B47" s="8" t="s">
        <v>69</v>
      </c>
      <c r="C47" s="4"/>
      <c r="D47" s="29"/>
      <c r="E47" s="32"/>
      <c r="F47" s="16"/>
      <c r="G47" s="27"/>
      <c r="H47" s="27"/>
      <c r="I47" s="32"/>
      <c r="J47" s="47"/>
    </row>
    <row r="48" spans="1:10" ht="15.75" x14ac:dyDescent="0.25">
      <c r="A48" s="4"/>
      <c r="B48" s="8" t="s">
        <v>70</v>
      </c>
      <c r="C48" s="4" t="s">
        <v>34</v>
      </c>
      <c r="D48" s="28">
        <v>1500000</v>
      </c>
      <c r="E48" s="31">
        <v>1500000</v>
      </c>
      <c r="F48" s="16">
        <f t="shared" si="15"/>
        <v>1</v>
      </c>
      <c r="G48" s="27"/>
      <c r="H48" s="27"/>
      <c r="I48" s="31">
        <v>1500000</v>
      </c>
      <c r="J48" s="47">
        <f t="shared" si="17"/>
        <v>1</v>
      </c>
    </row>
    <row r="49" spans="1:10" ht="15.75" x14ac:dyDescent="0.25">
      <c r="A49" s="4"/>
      <c r="B49" s="8" t="s">
        <v>71</v>
      </c>
      <c r="C49" s="4" t="s">
        <v>34</v>
      </c>
      <c r="D49" s="28">
        <v>700000</v>
      </c>
      <c r="E49" s="31">
        <v>700000</v>
      </c>
      <c r="F49" s="16">
        <f t="shared" si="15"/>
        <v>1</v>
      </c>
      <c r="G49" s="27"/>
      <c r="H49" s="27"/>
      <c r="I49" s="31">
        <v>700000</v>
      </c>
      <c r="J49" s="47">
        <f t="shared" si="17"/>
        <v>1</v>
      </c>
    </row>
    <row r="50" spans="1:10" ht="15.75" x14ac:dyDescent="0.25">
      <c r="A50" s="4"/>
      <c r="B50" s="8" t="s">
        <v>72</v>
      </c>
      <c r="C50" s="4" t="s">
        <v>34</v>
      </c>
      <c r="D50" s="28">
        <v>300000</v>
      </c>
      <c r="E50" s="31">
        <v>300000</v>
      </c>
      <c r="F50" s="16">
        <f t="shared" si="15"/>
        <v>1</v>
      </c>
      <c r="G50" s="27"/>
      <c r="H50" s="27"/>
      <c r="I50" s="31">
        <v>300000</v>
      </c>
      <c r="J50" s="47">
        <f t="shared" si="17"/>
        <v>1</v>
      </c>
    </row>
    <row r="51" spans="1:10" ht="15.75" x14ac:dyDescent="0.25">
      <c r="A51" s="4" t="s">
        <v>17</v>
      </c>
      <c r="B51" s="8" t="s">
        <v>73</v>
      </c>
      <c r="C51" s="4"/>
      <c r="D51" s="29"/>
      <c r="E51" s="32"/>
      <c r="F51" s="16"/>
      <c r="G51" s="27"/>
      <c r="H51" s="27"/>
      <c r="I51" s="32"/>
      <c r="J51" s="47"/>
    </row>
    <row r="52" spans="1:10" ht="15.75" x14ac:dyDescent="0.25">
      <c r="A52" s="4"/>
      <c r="B52" s="8" t="s">
        <v>74</v>
      </c>
      <c r="C52" s="4" t="s">
        <v>34</v>
      </c>
      <c r="D52" s="28">
        <v>1500000</v>
      </c>
      <c r="E52" s="31">
        <v>1500000</v>
      </c>
      <c r="F52" s="16">
        <f t="shared" si="15"/>
        <v>1</v>
      </c>
      <c r="G52" s="27"/>
      <c r="H52" s="27"/>
      <c r="I52" s="31">
        <v>1500000</v>
      </c>
      <c r="J52" s="47">
        <f t="shared" si="17"/>
        <v>1</v>
      </c>
    </row>
    <row r="53" spans="1:10" ht="15.75" x14ac:dyDescent="0.25">
      <c r="A53" s="4"/>
      <c r="B53" s="8" t="s">
        <v>75</v>
      </c>
      <c r="C53" s="4" t="s">
        <v>34</v>
      </c>
      <c r="D53" s="28">
        <v>1000000</v>
      </c>
      <c r="E53" s="31">
        <v>1000000</v>
      </c>
      <c r="F53" s="16">
        <f t="shared" si="15"/>
        <v>1</v>
      </c>
      <c r="G53" s="27"/>
      <c r="H53" s="27"/>
      <c r="I53" s="31">
        <v>1000000</v>
      </c>
      <c r="J53" s="47">
        <f t="shared" si="17"/>
        <v>1</v>
      </c>
    </row>
    <row r="54" spans="1:10" ht="15.75" x14ac:dyDescent="0.25">
      <c r="A54" s="4"/>
      <c r="B54" s="8" t="s">
        <v>72</v>
      </c>
      <c r="C54" s="4" t="s">
        <v>34</v>
      </c>
      <c r="D54" s="28">
        <v>300000</v>
      </c>
      <c r="E54" s="31">
        <v>300000</v>
      </c>
      <c r="F54" s="16">
        <f t="shared" si="15"/>
        <v>1</v>
      </c>
      <c r="G54" s="27"/>
      <c r="H54" s="27"/>
      <c r="I54" s="31">
        <v>300000</v>
      </c>
      <c r="J54" s="47">
        <f t="shared" si="17"/>
        <v>1</v>
      </c>
    </row>
    <row r="55" spans="1:10" ht="15.75" x14ac:dyDescent="0.25">
      <c r="A55" s="4"/>
      <c r="B55" s="8" t="s">
        <v>76</v>
      </c>
      <c r="C55" s="4" t="s">
        <v>19</v>
      </c>
      <c r="D55" s="28">
        <v>2000000</v>
      </c>
      <c r="E55" s="31">
        <v>2000000</v>
      </c>
      <c r="F55" s="16">
        <f t="shared" si="15"/>
        <v>1</v>
      </c>
      <c r="G55" s="27"/>
      <c r="H55" s="27"/>
      <c r="I55" s="31">
        <v>2000000</v>
      </c>
      <c r="J55" s="47">
        <f t="shared" si="17"/>
        <v>1</v>
      </c>
    </row>
    <row r="56" spans="1:10" ht="15.75" x14ac:dyDescent="0.25">
      <c r="A56" s="4"/>
      <c r="B56" s="8" t="s">
        <v>77</v>
      </c>
      <c r="C56" s="4" t="s">
        <v>79</v>
      </c>
      <c r="D56" s="28">
        <v>1000000</v>
      </c>
      <c r="E56" s="31">
        <v>1000000</v>
      </c>
      <c r="F56" s="16">
        <f t="shared" si="15"/>
        <v>1</v>
      </c>
      <c r="G56" s="27"/>
      <c r="H56" s="27"/>
      <c r="I56" s="31">
        <v>1000000</v>
      </c>
      <c r="J56" s="47">
        <f t="shared" si="17"/>
        <v>1</v>
      </c>
    </row>
  </sheetData>
  <mergeCells count="1">
    <mergeCell ref="B1:J1"/>
  </mergeCells>
  <pageMargins left="0.7" right="0.7" top="0.75" bottom="0.75" header="0.3" footer="0.3"/>
  <pageSetup paperSize="9" scale="7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Kinh phí thực hiện</vt:lpstr>
      <vt:lpstr>so sánh với một số tỉnh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Sở Khoa học và    Công nghệ</cp:lastModifiedBy>
  <dcterms:created xsi:type="dcterms:W3CDTF">2026-03-18T09:12:44Z</dcterms:created>
  <dcterms:modified xsi:type="dcterms:W3CDTF">2026-10-15T03:31:09Z</dcterms:modified>
</cp:coreProperties>
</file>